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448C9743-D69F-4C7D-8AFB-2BCC68F47F40}"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45" i="11"/>
  <c r="C445" i="11"/>
  <c r="B445" i="11"/>
  <c r="E445" i="11" s="1"/>
  <c r="E444" i="11"/>
  <c r="E443" i="11"/>
  <c r="D429" i="11"/>
  <c r="C429" i="11"/>
  <c r="B429" i="11"/>
  <c r="E429" i="11" s="1"/>
  <c r="E428" i="11"/>
  <c r="E427" i="11"/>
  <c r="E426" i="11"/>
  <c r="E425" i="11"/>
  <c r="E424" i="11"/>
  <c r="E423" i="11"/>
  <c r="E415" i="11"/>
  <c r="E412" i="11" s="1"/>
  <c r="E414" i="11"/>
  <c r="E413" i="11"/>
  <c r="D412" i="11"/>
  <c r="C412" i="11"/>
  <c r="B412" i="11"/>
  <c r="E405" i="11"/>
  <c r="C266" i="9"/>
  <c r="F347" i="9"/>
  <c r="E347" i="9"/>
  <c r="D347" i="9"/>
  <c r="C347"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F77" i="6" l="1"/>
  <c r="C5" i="14"/>
  <c r="I239" i="11" l="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72" i="6" l="1"/>
  <c r="B5" i="18"/>
  <c r="B13" i="6" s="1"/>
  <c r="C14" i="6" s="1"/>
  <c r="B30" i="18"/>
  <c r="B44" i="18"/>
  <c r="B58" i="18"/>
  <c r="B78" i="18"/>
  <c r="B93" i="18"/>
  <c r="B6" i="18"/>
  <c r="B31" i="18"/>
  <c r="B45" i="18"/>
  <c r="B62" i="18"/>
  <c r="B80" i="18"/>
  <c r="B94" i="18"/>
  <c r="B7" i="18"/>
  <c r="B46" i="18"/>
  <c r="B63" i="18"/>
  <c r="B95" i="18"/>
  <c r="B88" i="18"/>
  <c r="B55" i="18"/>
  <c r="B10" i="18"/>
  <c r="B8" i="11" s="1"/>
  <c r="C9" i="11" s="1"/>
  <c r="B33" i="18"/>
  <c r="B48" i="18"/>
  <c r="B68" i="18"/>
  <c r="B82" i="18"/>
  <c r="B96" i="18"/>
  <c r="B34" i="18"/>
  <c r="B49" i="18"/>
  <c r="B69" i="18"/>
  <c r="B83" i="18"/>
  <c r="B99" i="18"/>
  <c r="B52" i="18"/>
  <c r="B87" i="18"/>
  <c r="B39" i="18"/>
  <c r="B23" i="18"/>
  <c r="B13" i="18"/>
  <c r="B13" i="9" s="1"/>
  <c r="C14" i="9" s="1"/>
  <c r="B14" i="18"/>
  <c r="B36" i="18"/>
  <c r="B50" i="18"/>
  <c r="B70" i="18"/>
  <c r="B84" i="18"/>
  <c r="B37" i="18"/>
  <c r="B51" i="18"/>
  <c r="B71" i="18"/>
  <c r="B86" i="18"/>
  <c r="B38" i="18"/>
  <c r="B72" i="18"/>
  <c r="B54" i="18"/>
  <c r="B40" i="18"/>
  <c r="B15" i="18"/>
  <c r="B22" i="18"/>
  <c r="B75" i="18"/>
  <c r="B18" i="18"/>
  <c r="B347" i="9" s="1"/>
  <c r="C348" i="9" s="1"/>
  <c r="B24" i="18"/>
  <c r="B42" i="18"/>
  <c r="B56" i="18"/>
  <c r="B76" i="18"/>
  <c r="B90" i="18"/>
  <c r="B25" i="18"/>
  <c r="B43" i="18"/>
  <c r="B57" i="18"/>
  <c r="B77" i="18"/>
  <c r="B92" i="18"/>
  <c r="B32" i="18"/>
  <c r="B81" i="18"/>
  <c r="B74" i="18"/>
  <c r="B89" i="18"/>
  <c r="G206" i="8"/>
  <c r="C167" i="6"/>
  <c r="B354" i="11"/>
  <c r="C355" i="11" s="1"/>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5" i="18" l="1"/>
  <c r="B35" i="18"/>
  <c r="B103" i="18"/>
  <c r="C14" i="18"/>
  <c r="B79" i="18"/>
  <c r="B53" i="18"/>
  <c r="B102" i="18"/>
  <c r="B61" i="18"/>
  <c r="C63" i="18" s="1"/>
  <c r="B47" i="18"/>
  <c r="B85" i="18"/>
  <c r="B67" i="18"/>
  <c r="B41" i="18"/>
  <c r="B73" i="18"/>
  <c r="B29" i="18"/>
  <c r="B91" i="18"/>
  <c r="B21" i="18"/>
  <c r="C22" i="18" s="1"/>
  <c r="B335" i="11"/>
  <c r="C336" i="11" s="1"/>
  <c r="B386" i="11"/>
  <c r="C387" i="11" s="1"/>
  <c r="B227"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24" i="18" l="1"/>
  <c r="C23" i="18"/>
  <c r="C25" i="18"/>
  <c r="C62" i="18"/>
  <c r="B28" i="18"/>
  <c r="C35" i="18" s="1"/>
  <c r="B66" i="18"/>
  <c r="C91" i="18" s="1"/>
  <c r="B229" i="9"/>
  <c r="B230" i="9" s="1"/>
  <c r="E211" i="11"/>
  <c r="G211" i="11"/>
  <c r="C215" i="11"/>
  <c r="E230" i="9"/>
  <c r="F230" i="9"/>
  <c r="E228" i="9"/>
  <c r="C41" i="18" l="1"/>
  <c r="C79" i="18"/>
  <c r="C53" i="18"/>
  <c r="C29" i="18"/>
  <c r="C47" i="18"/>
  <c r="C69" i="18"/>
  <c r="C96" i="18"/>
  <c r="C90" i="18"/>
  <c r="C95" i="18"/>
  <c r="C94" i="18"/>
  <c r="C68" i="18"/>
  <c r="C93" i="18"/>
  <c r="C92" i="18"/>
  <c r="C76" i="18"/>
  <c r="C89" i="18"/>
  <c r="C72" i="18"/>
  <c r="C86" i="18"/>
  <c r="C75" i="18"/>
  <c r="C71" i="18"/>
  <c r="C84" i="18"/>
  <c r="C82" i="18"/>
  <c r="C87" i="18"/>
  <c r="C78" i="18"/>
  <c r="C70" i="18"/>
  <c r="C83" i="18"/>
  <c r="C88" i="18"/>
  <c r="C80" i="18"/>
  <c r="C81" i="18"/>
  <c r="C74" i="18"/>
  <c r="C77" i="18"/>
  <c r="C73" i="18"/>
  <c r="C67" i="18"/>
  <c r="C85" i="18"/>
  <c r="C38" i="18"/>
  <c r="C54" i="18"/>
  <c r="C55" i="18"/>
  <c r="C39" i="18"/>
  <c r="C58" i="18"/>
  <c r="C57" i="18"/>
  <c r="C32" i="18"/>
  <c r="C51" i="18"/>
  <c r="C43" i="18"/>
  <c r="C33" i="18"/>
  <c r="C44" i="18"/>
  <c r="C31" i="18"/>
  <c r="C50" i="18"/>
  <c r="C42" i="18"/>
  <c r="C34" i="18"/>
  <c r="C40" i="18"/>
  <c r="C48" i="18"/>
  <c r="C36" i="18"/>
  <c r="C30" i="18"/>
  <c r="C46" i="18"/>
  <c r="C45" i="18"/>
  <c r="C37" i="18"/>
  <c r="C56" i="18"/>
  <c r="C49" i="18"/>
  <c r="C52" i="18"/>
  <c r="B228"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D24" i="6"/>
  <c r="D77" i="6" s="1"/>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<sst xmlns="http://schemas.openxmlformats.org/spreadsheetml/2006/main" count="16380" uniqueCount="4609">
  <si>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</si>
  <si>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</si>
  <si>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</si>
  <si>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</si>
  <si>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</si>
  <si>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</si>
  <si>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</si>
  <si>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</si>
  <si>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</si>
  <si>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</si>
  <si>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</si>
  <si>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</si>
  <si>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</si>
  <si>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</si>
  <si>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</si>
  <si>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</si>
  <si>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</si>
  <si>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</si>
  <si>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</si>
  <si>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</si>
  <si>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</si>
  <si>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</si>
  <si>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</si>
  <si>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</si>
  <si>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</si>
  <si>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</si>
  <si>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</si>
  <si>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</si>
  <si>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</si>
  <si>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</si>
  <si>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</si>
  <si>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</si>
  <si>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</si>
  <si>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</si>
  <si>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</si>
  <si>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</si>
  <si>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</si>
  <si>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</si>
  <si>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</si>
  <si>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</si>
  <si>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</si>
  <si>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</si>
  <si>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</si>
  <si>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</si>
  <si>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</si>
  <si>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</si>
  <si>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</si>
  <si>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</si>
  <si>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</si>
  <si>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</si>
  <si>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</si>
  <si>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</si>
  <si>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</si>
  <si>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</si>
  <si>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</si>
  <si>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</si>
  <si>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</si>
  <si>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</si>
  <si>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</si>
  <si>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</si>
  <si>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</si>
  <si>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</si>
  <si>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</si>
  <si>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</si>
  <si>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</si>
  <si>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</si>
  <si>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</si>
  <si>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</si>
  <si>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</si>
  <si>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</si>
  <si>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</si>
  <si>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</si>
  <si>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</si>
  <si>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</si>
  <si>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</si>
  <si>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</si>
  <si>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</si>
  <si>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</si>
  <si>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</si>
  <si>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</si>
  <si>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</si>
  <si>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</si>
  <si>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</si>
  <si>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</si>
  <si>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</si>
  <si>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</si>
  <si>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</si>
  <si>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</si>
  <si>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</si>
  <si>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</si>
  <si>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</si>
  <si>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</si>
  <si>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</si>
  <si>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</si>
  <si>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</si>
  <si>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</si>
  <si>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</si>
  <si>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</si>
  <si>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</si>
  <si>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</si>
  <si>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</si>
  <si>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</si>
  <si>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</si>
  <si>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</si>
  <si>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</si>
  <si>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</si>
  <si>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</si>
  <si>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</si>
  <si>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</si>
  <si>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</si>
  <si>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</si>
  <si>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</si>
  <si>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</si>
  <si>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</si>
  <si>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</si>
  <si>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</si>
  <si>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</si>
  <si>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</si>
  <si>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</si>
  <si>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</si>
  <si>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</si>
  <si>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</si>
  <si>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</si>
  <si>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</si>
  <si>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</si>
  <si>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</si>
  <si>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</si>
  <si>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</si>
  <si>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</si>
  <si>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</si>
  <si>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</si>
  <si>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</si>
  <si>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</si>
  <si>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</si>
  <si>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</si>
  <si>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</si>
  <si>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</si>
  <si>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</si>
  <si>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</si>
  <si>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</si>
  <si>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</si>
  <si>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</si>
  <si>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</si>
  <si>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</si>
  <si>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</si>
  <si>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</si>
  <si>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</si>
  <si>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</si>
  <si>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</si>
  <si>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</si>
  <si>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</si>
  <si>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</si>
  <si>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</si>
  <si>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</si>
  <si>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</si>
  <si>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</si>
  <si>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</si>
  <si>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</si>
  <si>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</si>
  <si>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</si>
  <si>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</si>
  <si>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</si>
  <si>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</si>
  <si>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</si>
  <si>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</si>
  <si>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</si>
  <si>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</si>
  <si>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</si>
  <si>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</si>
  <si>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</si>
  <si>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</si>
  <si>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</si>
  <si>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</si>
  <si>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</si>
  <si>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</si>
  <si>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</si>
  <si>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</si>
  <si>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</si>
  <si>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</si>
  <si>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</si>
  <si>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</si>
  <si>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</si>
  <si>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</si>
  <si>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</si>
  <si>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</si>
  <si>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</si>
  <si>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</si>
  <si>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</si>
  <si>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</si>
  <si>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</si>
  <si>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</si>
  <si>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</si>
  <si>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</si>
  <si>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</si>
  <si>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</si>
  <si>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</si>
  <si>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</si>
  <si>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</si>
  <si>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</si>
  <si>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</si>
  <si>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</si>
  <si>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</si>
  <si>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</si>
  <si>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</si>
  <si>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</si>
  <si>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</si>
  <si>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</si>
  <si>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</si>
  <si>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</si>
  <si>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</si>
  <si>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</si>
  <si>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</si>
  <si>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</si>
  <si>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</si>
  <si>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</si>
  <si>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</si>
  <si>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</si>
  <si>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</si>
  <si>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</si>
  <si>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</si>
  <si>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</si>
  <si>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</si>
  <si>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</si>
  <si>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</si>
  <si>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</si>
  <si>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</si>
  <si>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</si>
  <si>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</si>
  <si>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</si>
  <si>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</si>
  <si>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</si>
  <si>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</si>
  <si>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</si>
  <si>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</si>
  <si>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</si>
  <si>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</si>
  <si>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</si>
  <si>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</si>
  <si>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</si>
  <si>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</si>
  <si>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</si>
  <si>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</si>
  <si>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</si>
  <si>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</si>
  <si>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</si>
  <si>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</si>
  <si>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</si>
  <si>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</si>
  <si>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</si>
  <si>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</si>
  <si>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</si>
  <si>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</si>
  <si>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</si>
  <si>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</si>
  <si>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</si>
  <si>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</si>
  <si>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</si>
  <si>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</si>
  <si>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</si>
  <si>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</si>
  <si>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</si>
  <si>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</si>
  <si>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</si>
  <si>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</si>
  <si>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</si>
  <si>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</si>
  <si>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</si>
  <si>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</si>
  <si>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</si>
  <si>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</si>
  <si>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</si>
  <si>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</si>
  <si>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</si>
  <si>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</si>
  <si>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</si>
  <si>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</si>
  <si>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</si>
  <si>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</si>
  <si>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</si>
  <si>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</si>
  <si>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</si>
  <si>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</si>
  <si>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</si>
  <si>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</si>
  <si>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</si>
  <si>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</si>
  <si>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</si>
  <si>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</si>
  <si>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</si>
  <si>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</si>
  <si>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</si>
  <si>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</si>
  <si>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</si>
  <si>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</si>
  <si>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</si>
  <si>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</si>
  <si>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</si>
  <si>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</si>
  <si>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</si>
  <si>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</si>
  <si>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</si>
  <si>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</si>
  <si>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</si>
  <si>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</si>
  <si>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</si>
  <si>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</si>
  <si>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</si>
  <si>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</si>
  <si>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</si>
  <si>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</si>
  <si>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</si>
  <si>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</si>
  <si>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</si>
  <si>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</si>
  <si>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</si>
  <si>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</si>
  <si>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</si>
  <si>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</si>
  <si>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</si>
  <si>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</si>
  <si>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</si>
  <si>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</si>
  <si>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</si>
  <si>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</si>
  <si>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</si>
  <si>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</si>
  <si>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</si>
  <si>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</si>
  <si>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</si>
  <si>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</si>
  <si>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</si>
  <si>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</si>
  <si>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</si>
  <si>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</si>
  <si>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</si>
  <si>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</si>
  <si>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</si>
  <si>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</si>
  <si>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</si>
  <si>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</si>
  <si>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</si>
  <si>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</si>
  <si>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</si>
  <si>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</si>
  <si>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</si>
  <si>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</si>
  <si>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</si>
  <si>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</si>
  <si>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</si>
  <si>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</si>
  <si>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</si>
  <si>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</si>
  <si>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</si>
  <si>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</si>
  <si>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</si>
  <si>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</si>
  <si>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</si>
  <si>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</si>
  <si>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</si>
  <si>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</si>
  <si>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</si>
  <si>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</si>
  <si>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</si>
  <si>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</si>
  <si>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</si>
  <si>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</si>
  <si>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</si>
  <si>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</si>
  <si>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</si>
  <si>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</si>
  <si>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</si>
  <si>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</si>
  <si>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</si>
  <si>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</si>
  <si>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</si>
  <si>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</si>
  <si>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</si>
  <si>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</si>
  <si>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</si>
  <si>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</si>
  <si>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</si>
  <si>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</si>
  <si>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</si>
  <si>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</si>
  <si>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</si>
  <si>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</si>
  <si>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</si>
  <si>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</si>
  <si>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</si>
  <si>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</si>
  <si>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</si>
  <si>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</si>
  <si>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</si>
  <si>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</si>
  <si>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</si>
  <si>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</si>
  <si>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</si>
  <si>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</si>
  <si>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</si>
  <si>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</si>
  <si>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</si>
  <si>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</si>
  <si>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</si>
  <si>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</si>
  <si>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</si>
  <si>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</si>
  <si>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</si>
  <si>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</si>
  <si>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</si>
  <si>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</si>
  <si>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</si>
  <si>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</si>
  <si>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</si>
  <si>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</si>
  <si>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</si>
  <si>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</si>
  <si>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</si>
  <si>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</si>
  <si>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</si>
  <si>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</si>
  <si>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</si>
  <si>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</si>
  <si>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</si>
  <si>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</si>
  <si>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</si>
  <si>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</si>
  <si>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</si>
  <si>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</si>
  <si>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</si>
  <si>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</si>
  <si>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</si>
  <si>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</si>
  <si>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</si>
  <si>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</si>
  <si>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</si>
  <si>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</si>
  <si>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</si>
  <si>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</si>
  <si>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</si>
  <si>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</si>
  <si>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</si>
  <si>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</si>
  <si>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</si>
  <si>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</si>
  <si>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</si>
  <si>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</si>
  <si>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</si>
  <si>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</si>
  <si>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</si>
  <si>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</si>
  <si>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</si>
  <si>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</si>
  <si>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</si>
  <si>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</si>
  <si>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</si>
  <si>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</si>
  <si>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</si>
  <si>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</si>
  <si>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</si>
  <si>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</si>
  <si>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</si>
  <si>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</si>
  <si>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</si>
  <si>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</si>
  <si>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</si>
  <si>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</si>
  <si>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</si>
  <si>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</si>
  <si>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</si>
  <si>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</si>
  <si>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</si>
  <si>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</si>
  <si>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</si>
  <si>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</si>
  <si>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</si>
  <si>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</si>
  <si>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</si>
  <si>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</si>
  <si>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</si>
  <si>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</si>
  <si>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</si>
  <si>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</si>
  <si>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</si>
  <si>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</si>
  <si>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</si>
  <si>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</si>
  <si>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</si>
  <si>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</si>
  <si>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</si>
  <si>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</si>
  <si>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</si>
  <si>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</si>
  <si>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</si>
  <si>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</si>
  <si>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</si>
  <si>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</si>
  <si>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</si>
  <si>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</si>
  <si>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</si>
  <si>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</si>
  <si>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</si>
  <si>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</si>
  <si>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</si>
  <si>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</si>
  <si>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</si>
  <si>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</si>
  <si>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</si>
  <si>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</si>
  <si>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</si>
  <si>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</si>
  <si>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</si>
  <si>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</si>
  <si>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</si>
  <si>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</si>
  <si>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</si>
  <si>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</si>
  <si>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</si>
  <si>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</si>
  <si>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</si>
  <si>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</si>
  <si>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</si>
  <si>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</si>
  <si>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</si>
  <si>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</si>
  <si>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</si>
  <si>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</si>
  <si>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</si>
  <si>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</si>
  <si>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</si>
  <si>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</si>
  <si>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</si>
  <si>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</si>
  <si>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</si>
  <si>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</si>
  <si>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</si>
  <si>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</si>
  <si>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</si>
  <si>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</si>
  <si>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</si>
  <si>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</si>
  <si>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</si>
  <si>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</si>
  <si>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</si>
  <si>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</si>
  <si>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</si>
  <si>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</si>
  <si>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</si>
  <si>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</si>
  <si>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</si>
  <si>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</si>
  <si>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</si>
  <si>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</si>
  <si>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</si>
  <si>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</si>
  <si>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</si>
  <si>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</si>
  <si>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</si>
  <si>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</si>
  <si>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</si>
  <si>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</si>
  <si>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</si>
  <si>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</si>
  <si>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</si>
  <si>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</si>
  <si>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</si>
  <si>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</si>
  <si>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</si>
  <si>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</si>
  <si>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</si>
  <si>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</si>
  <si>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</si>
  <si>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</si>
  <si>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</si>
  <si>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</si>
  <si>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</si>
  <si>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</si>
  <si>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</si>
  <si>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</si>
  <si>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</si>
  <si>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</si>
  <si>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</si>
  <si>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</si>
  <si>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</si>
  <si>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</si>
  <si>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</si>
  <si>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</si>
  <si>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</si>
  <si>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</si>
  <si>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</si>
  <si>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</si>
  <si>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</si>
  <si>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</si>
  <si>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</si>
  <si>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</si>
  <si>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</si>
  <si>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</si>
  <si>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</si>
  <si>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</si>
  <si>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</si>
  <si>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</si>
  <si>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</si>
  <si>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</si>
  <si>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</si>
  <si>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</si>
  <si>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</si>
  <si>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</si>
  <si>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</si>
  <si>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</si>
  <si>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</si>
  <si>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</si>
  <si>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</si>
  <si>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</si>
  <si>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</si>
  <si>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</si>
  <si>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</si>
  <si>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</si>
  <si>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</si>
  <si>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</si>
  <si>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</si>
  <si>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</si>
  <si>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</si>
  <si>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</si>
  <si>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</si>
  <si>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</si>
  <si>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</si>
  <si>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</si>
  <si>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</si>
  <si>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</si>
  <si>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</si>
  <si>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</si>
  <si>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</si>
  <si>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</si>
  <si>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</si>
  <si>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</si>
  <si>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</si>
  <si>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</si>
  <si>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</si>
  <si>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</si>
  <si>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</si>
  <si>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</si>
  <si>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</si>
  <si>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</si>
  <si>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</si>
  <si>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</si>
  <si>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</si>
  <si>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</si>
  <si>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</si>
  <si>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</si>
  <si>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</si>
  <si>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</si>
  <si>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</si>
  <si>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</si>
  <si>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</si>
  <si>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</si>
  <si>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</si>
  <si>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</si>
  <si>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</si>
  <si>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</si>
  <si>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</si>
  <si>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</si>
  <si>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</si>
  <si>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</si>
  <si>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</si>
  <si>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</si>
  <si>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</si>
  <si>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</si>
  <si>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</si>
  <si>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</si>
  <si>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</si>
  <si>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</si>
  <si>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</si>
  <si>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</si>
  <si>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</si>
  <si>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</si>
  <si>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</si>
  <si>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</si>
  <si>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</si>
  <si>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</si>
  <si>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</si>
  <si>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</si>
  <si>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</si>
  <si>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</si>
  <si>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</si>
  <si>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</si>
  <si>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</si>
  <si>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</si>
  <si>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</si>
  <si>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</si>
  <si>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</si>
  <si>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</si>
  <si>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</si>
  <si>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</si>
  <si>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</si>
  <si>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</si>
  <si>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</si>
  <si>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</si>
  <si>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</si>
  <si>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</si>
  <si>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</si>
  <si>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</si>
  <si>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</si>
  <si>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</si>
  <si>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</si>
  <si>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</si>
  <si>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</si>
  <si>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</si>
  <si>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</si>
  <si>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</si>
  <si>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</si>
  <si>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</si>
  <si>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</si>
  <si>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</si>
  <si>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</si>
  <si>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</si>
  <si>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</si>
  <si>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</si>
  <si>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</si>
  <si>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</si>
  <si>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</si>
  <si>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</si>
  <si>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</si>
  <si>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</si>
  <si>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</si>
  <si>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</si>
  <si>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</si>
  <si>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</si>
  <si>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</si>
  <si>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</si>
  <si>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</si>
  <si>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</si>
  <si>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</si>
  <si>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</si>
  <si>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</si>
  <si>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</si>
  <si>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</si>
  <si>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</si>
  <si>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</si>
  <si>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</si>
  <si>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</si>
  <si>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</si>
  <si>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</si>
  <si>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</si>
  <si>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</si>
  <si>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</si>
  <si>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</si>
  <si>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</si>
  <si>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</si>
  <si>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</si>
  <si>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</si>
  <si>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</si>
  <si>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</si>
  <si>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</si>
  <si>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</si>
  <si>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</si>
  <si>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</si>
  <si>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</si>
  <si>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</si>
  <si>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</si>
  <si>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</si>
  <si>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</si>
  <si>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</si>
  <si>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</si>
  <si>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</si>
  <si>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</si>
  <si>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</si>
  <si>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</si>
  <si>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</si>
  <si>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</si>
  <si>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</si>
  <si>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</si>
  <si>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</si>
  <si>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</si>
  <si>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</si>
  <si>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</si>
  <si>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</si>
  <si>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</si>
  <si>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</si>
  <si>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</si>
  <si>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</si>
  <si>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</si>
  <si>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</si>
  <si>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</si>
  <si>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</si>
  <si>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</si>
  <si>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</si>
  <si>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</si>
  <si>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</si>
  <si>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</si>
  <si>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</si>
  <si>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</si>
  <si>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</si>
  <si>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</si>
  <si>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</si>
  <si>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</si>
  <si>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</si>
  <si>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</si>
  <si>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</si>
  <si>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</si>
  <si>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</si>
  <si>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</si>
  <si>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</si>
  <si>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</si>
  <si>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</si>
  <si>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</si>
  <si>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</si>
  <si>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</si>
  <si>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</si>
  <si>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</si>
  <si>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</si>
  <si>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</si>
  <si>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</si>
  <si>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</si>
  <si>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</si>
  <si>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</si>
  <si>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</si>
  <si>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</si>
  <si>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</si>
  <si>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</si>
  <si>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</si>
  <si>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</si>
  <si>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</si>
  <si>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</si>
  <si>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</si>
  <si>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</si>
  <si>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</si>
  <si>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</si>
  <si>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</si>
  <si>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</si>
  <si>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</si>
  <si>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</si>
  <si>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</si>
  <si>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</si>
  <si>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</si>
  <si>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</si>
  <si>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</si>
  <si>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</si>
  <si>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</si>
  <si>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</si>
  <si>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</si>
  <si>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</si>
  <si>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</si>
  <si>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</si>
  <si>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</si>
  <si>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</si>
  <si>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</si>
  <si>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</si>
  <si>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</si>
  <si>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</si>
  <si>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</si>
  <si>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</si>
  <si>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</si>
  <si>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</si>
  <si>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</si>
  <si>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</si>
  <si>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</si>
  <si>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</si>
  <si>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</si>
  <si>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</si>
  <si>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</si>
  <si>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</si>
  <si>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</si>
  <si>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</si>
  <si>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</si>
  <si>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</si>
  <si>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</si>
  <si>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</si>
  <si>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</si>
  <si>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</si>
  <si>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</si>
  <si>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</si>
  <si>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</si>
  <si>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</si>
  <si>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</si>
  <si>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</si>
  <si>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</si>
  <si>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</si>
  <si>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</si>
  <si>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</si>
  <si>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</si>
  <si>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</si>
  <si>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</si>
  <si>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</si>
  <si>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</si>
  <si>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</si>
  <si>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</si>
  <si>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</si>
  <si>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</si>
  <si>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</si>
  <si>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</si>
  <si>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</si>
  <si>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</si>
  <si>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</si>
  <si>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</si>
  <si>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</si>
  <si>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</si>
  <si>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</si>
  <si>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</si>
  <si>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</si>
  <si>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</si>
  <si>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</si>
  <si>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</si>
  <si>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</si>
  <si>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</si>
  <si>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</si>
  <si>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</si>
  <si>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</si>
  <si>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</si>
  <si>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</si>
  <si>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</si>
  <si>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</si>
  <si>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</si>
  <si>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</si>
  <si>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</si>
  <si>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</si>
  <si>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</si>
  <si>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</si>
  <si>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</si>
  <si>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</si>
  <si>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</si>
  <si>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</si>
  <si>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</si>
  <si>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</si>
  <si>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</si>
  <si>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</si>
  <si>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</si>
  <si>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</si>
  <si>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</si>
  <si>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</si>
  <si>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</si>
  <si>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</si>
  <si>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</si>
  <si>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</si>
  <si>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</si>
  <si>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</si>
  <si>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</si>
  <si>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</si>
  <si>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</si>
  <si>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</si>
  <si>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</si>
  <si>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</si>
  <si>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</si>
  <si>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</si>
  <si>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</si>
  <si>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</si>
  <si>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</si>
  <si>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</si>
  <si>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</si>
  <si>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</si>
  <si>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</si>
  <si>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</si>
  <si>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</si>
  <si>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</si>
  <si>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</si>
  <si>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</si>
  <si>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</si>
  <si>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</si>
  <si>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</si>
  <si>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</si>
  <si>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</si>
  <si>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</si>
  <si>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</si>
  <si>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</si>
  <si>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</si>
  <si>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</si>
  <si>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</si>
  <si>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</si>
  <si>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</si>
  <si>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</si>
  <si>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</si>
  <si>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</si>
  <si>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</si>
  <si>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</si>
  <si>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</si>
  <si>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</si>
  <si>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</si>
  <si>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</si>
  <si>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</si>
  <si>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</si>
  <si>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</si>
  <si>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</si>
  <si>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</si>
  <si>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</si>
  <si>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</si>
  <si>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</si>
  <si>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</si>
  <si>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</si>
  <si>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</si>
  <si>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</si>
  <si>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</si>
  <si>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</si>
  <si>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</si>
  <si>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</si>
  <si>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</si>
  <si>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</si>
  <si>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</si>
  <si>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</si>
  <si>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</si>
  <si>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</si>
  <si>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</si>
  <si>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</si>
  <si>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</si>
  <si>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</si>
  <si>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</si>
  <si>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</si>
  <si>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</si>
  <si>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</si>
  <si>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</si>
  <si>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</si>
  <si>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</si>
  <si>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</si>
  <si>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</si>
  <si>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</si>
  <si>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</si>
  <si>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</si>
  <si>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</si>
  <si>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</si>
  <si>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</si>
  <si>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</si>
  <si>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</si>
  <si>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</si>
  <si>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</si>
  <si>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</si>
  <si>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</si>
  <si>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</si>
  <si>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</si>
  <si>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</si>
  <si>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</si>
  <si>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</si>
  <si>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</si>
  <si>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</si>
  <si>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</si>
  <si>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</si>
  <si>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</si>
  <si>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</si>
  <si>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</si>
  <si>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</si>
  <si>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</si>
  <si>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</si>
  <si>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</si>
  <si>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</si>
  <si>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</si>
  <si>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</si>
  <si>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</si>
  <si>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</si>
  <si>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</si>
  <si>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</si>
  <si>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</si>
  <si>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</si>
  <si>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</si>
  <si>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</si>
  <si>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</si>
  <si>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</si>
  <si>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</si>
  <si>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</si>
  <si>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</si>
  <si>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</si>
  <si>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</si>
  <si>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</si>
  <si>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</si>
  <si>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</si>
  <si>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</si>
  <si>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</si>
  <si>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</si>
  <si>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</si>
  <si>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</si>
  <si>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</si>
  <si>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</si>
  <si>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</si>
  <si>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</si>
  <si>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</si>
  <si>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</si>
  <si>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</si>
  <si>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</si>
  <si>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</si>
  <si>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</si>
  <si>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</si>
  <si>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</si>
  <si>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</si>
  <si>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</si>
  <si>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</si>
  <si>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</si>
  <si>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</si>
  <si>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</si>
  <si>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</si>
  <si>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</si>
  <si>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</si>
  <si>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</si>
  <si>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</si>
  <si>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</si>
  <si>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</si>
  <si>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</si>
  <si>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</si>
  <si>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</si>
  <si>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</si>
  <si>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</si>
  <si>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</si>
  <si>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</si>
  <si>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</si>
  <si>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</si>
  <si>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</si>
  <si>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</si>
  <si>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</si>
  <si>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</si>
  <si>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</si>
  <si>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</si>
  <si>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</si>
  <si>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</si>
  <si>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</si>
  <si>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</si>
  <si>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</si>
  <si>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</si>
  <si>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</si>
  <si>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</si>
  <si>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</si>
  <si>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</si>
  <si>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</si>
  <si>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</si>
  <si>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</si>
  <si>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</si>
  <si>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</si>
  <si>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</si>
  <si>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</si>
  <si>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</si>
  <si>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</si>
  <si>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</si>
  <si>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</si>
  <si>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</si>
  <si>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</si>
  <si>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</si>
  <si>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</si>
  <si>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</si>
  <si>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</si>
  <si>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</si>
  <si>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</si>
  <si>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</si>
  <si>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</si>
  <si>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</si>
  <si>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</si>
  <si>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</si>
  <si>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</si>
  <si>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</si>
  <si>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</si>
  <si>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</si>
  <si>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</si>
  <si>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</si>
  <si>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</si>
  <si>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</si>
  <si>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</si>
  <si>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</si>
  <si>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</si>
  <si>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</si>
  <si>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</si>
  <si>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</si>
  <si>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</si>
  <si>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</si>
  <si>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</si>
  <si>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</si>
  <si>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</si>
  <si>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</si>
  <si>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</si>
  <si>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</si>
  <si>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</si>
  <si>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</si>
  <si>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</si>
  <si>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</si>
  <si>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</si>
  <si>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</si>
  <si>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</si>
  <si>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</si>
  <si>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</si>
  <si>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</si>
  <si>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</si>
  <si>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</si>
  <si>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</si>
  <si>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</si>
  <si>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</si>
  <si>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</si>
  <si>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</si>
  <si>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</si>
  <si>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</si>
  <si>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</si>
  <si>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</si>
  <si>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</si>
  <si>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</si>
  <si>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</si>
  <si>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</si>
  <si>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</si>
  <si>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</si>
  <si>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</si>
  <si>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</si>
  <si>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</si>
  <si>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</si>
  <si>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</si>
  <si>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</si>
  <si>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</si>
  <si>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</si>
  <si>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</si>
  <si>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</si>
  <si>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</si>
  <si>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</si>
  <si>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</si>
  <si>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</si>
  <si>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</si>
  <si>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</si>
  <si>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</si>
  <si>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</si>
  <si>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</si>
  <si>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</si>
  <si>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</si>
  <si>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</si>
  <si>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</si>
  <si>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</si>
  <si>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</si>
  <si>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</si>
  <si>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</si>
  <si>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</si>
  <si>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</si>
  <si>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</si>
  <si>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</si>
  <si>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</si>
  <si>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</si>
  <si>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</si>
  <si>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</si>
  <si>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</si>
  <si>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</si>
  <si>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</si>
  <si>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</si>
  <si>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</si>
  <si>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</si>
  <si>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</si>
  <si>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</si>
  <si>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</si>
  <si>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</si>
  <si>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</si>
  <si>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</si>
  <si>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</si>
  <si>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</si>
  <si>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</si>
  <si>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</si>
  <si>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</si>
  <si>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</si>
  <si>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</si>
  <si>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</si>
  <si>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</si>
  <si>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</si>
  <si>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</si>
  <si>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</si>
  <si>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</si>
  <si>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</si>
  <si>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</si>
  <si>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</si>
  <si>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</si>
  <si>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</si>
  <si>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</si>
  <si>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</si>
  <si>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</si>
  <si>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</si>
  <si>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</si>
  <si>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</si>
  <si>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</si>
  <si>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</si>
  <si>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</si>
  <si>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</si>
  <si>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</si>
  <si>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</si>
  <si>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</si>
  <si>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</si>
  <si>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</si>
  <si>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</si>
  <si>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</si>
  <si>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</si>
  <si>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</si>
  <si>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</si>
  <si>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</si>
  <si>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</si>
  <si>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</si>
  <si>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</si>
  <si>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</si>
  <si>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</si>
  <si>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</si>
  <si>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</si>
  <si>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</si>
  <si>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</si>
  <si>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</si>
  <si>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</si>
  <si>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</si>
  <si>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</si>
  <si>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</si>
  <si>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</si>
  <si>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</si>
  <si>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</si>
  <si>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</si>
  <si>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</si>
  <si>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</si>
  <si>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</si>
  <si>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</si>
  <si>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</si>
  <si>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</si>
  <si>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</si>
  <si>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</si>
  <si>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</si>
  <si>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</si>
  <si>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</si>
  <si>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</si>
  <si>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</si>
  <si>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</si>
  <si>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</si>
  <si>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</si>
  <si>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</si>
  <si>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</si>
  <si>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</si>
  <si>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</si>
  <si>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</si>
  <si>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</si>
  <si>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</si>
  <si>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</si>
  <si>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</si>
  <si>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</si>
  <si>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</si>
  <si>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</si>
  <si>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</si>
  <si>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</si>
  <si>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</si>
  <si>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</si>
  <si>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</si>
  <si>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</si>
  <si>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</si>
  <si>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</si>
  <si>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</si>
  <si>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</si>
  <si>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</si>
  <si>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</si>
  <si>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</si>
  <si>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</si>
  <si>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</si>
  <si>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</si>
  <si>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</si>
  <si>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</si>
  <si>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</si>
  <si>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</si>
  <si>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</si>
  <si>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</si>
  <si>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</si>
  <si>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</si>
  <si>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</si>
  <si>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</si>
  <si>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</si>
  <si>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</si>
  <si>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</si>
  <si>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</si>
  <si>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</si>
  <si>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</si>
  <si>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</si>
  <si>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</si>
  <si>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</si>
  <si>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</si>
  <si>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</si>
  <si>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</si>
  <si>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</si>
  <si>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</si>
  <si>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</si>
  <si>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</si>
  <si>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</si>
  <si>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</si>
  <si>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</si>
  <si>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</si>
  <si>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</si>
  <si>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</si>
  <si>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</si>
  <si>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</si>
  <si>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</si>
  <si>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</si>
  <si>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</si>
  <si>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</si>
  <si>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</si>
  <si>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</si>
  <si>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</si>
  <si>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</si>
  <si>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</si>
  <si>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</si>
  <si>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</si>
  <si>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</si>
  <si>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</si>
  <si>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</si>
  <si>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</si>
  <si>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</si>
  <si>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</si>
  <si>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</si>
  <si>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</si>
  <si>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</si>
  <si>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</si>
  <si>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</si>
  <si>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</si>
  <si>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</si>
  <si>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</si>
  <si>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</si>
  <si>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</si>
  <si>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</si>
  <si>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</si>
  <si>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</si>
  <si>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</si>
  <si>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</si>
  <si>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</si>
  <si>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</si>
  <si>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</si>
  <si>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</si>
  <si>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</si>
  <si>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</si>
  <si>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</si>
  <si>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</si>
  <si>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</si>
  <si>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</si>
  <si>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</si>
  <si>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</si>
  <si>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</si>
  <si>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</si>
  <si>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</si>
  <si>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</si>
  <si>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</si>
  <si>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</si>
  <si>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</si>
  <si>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</si>
  <si>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</si>
  <si>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</si>
  <si>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</si>
  <si>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</si>
  <si>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</si>
  <si>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</si>
  <si>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</si>
  <si>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</si>
  <si>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</si>
  <si>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</si>
  <si>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</si>
  <si>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</si>
  <si>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</si>
  <si>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</si>
  <si>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</si>
  <si>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</si>
  <si>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</si>
  <si>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</si>
  <si>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</si>
  <si>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</si>
  <si>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</si>
  <si>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</si>
  <si>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</si>
  <si>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</si>
  <si>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</si>
  <si>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</si>
  <si>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</si>
  <si>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</si>
  <si>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</si>
  <si>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</si>
  <si>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</si>
  <si>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</si>
  <si>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</si>
  <si>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</si>
  <si>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</si>
  <si>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</si>
  <si>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</si>
  <si>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</si>
  <si>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</si>
  <si>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</si>
  <si>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</si>
  <si>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</si>
  <si>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</si>
  <si>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</si>
  <si>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</si>
  <si>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</si>
  <si>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</si>
  <si>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</si>
  <si>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</si>
  <si>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</si>
  <si>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</si>
  <si>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</si>
  <si>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</si>
  <si>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</si>
  <si>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</si>
  <si>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</si>
  <si>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</si>
  <si>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</si>
  <si>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</si>
  <si>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</si>
  <si>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</si>
  <si>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</si>
  <si>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</si>
  <si>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</si>
  <si>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</si>
  <si>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</si>
  <si>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</si>
  <si>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</si>
  <si>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</si>
  <si>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</si>
  <si>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</si>
  <si>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</si>
  <si>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</si>
  <si>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</si>
  <si>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</si>
  <si>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</si>
  <si>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</si>
  <si>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</si>
  <si>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</si>
  <si>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</si>
  <si>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</si>
  <si>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</si>
  <si>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</si>
  <si>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</si>
  <si>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</si>
  <si>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</si>
  <si>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</si>
  <si>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</si>
  <si>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</si>
  <si>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</si>
  <si>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</si>
  <si>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</si>
  <si>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</si>
  <si>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</si>
  <si>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</si>
  <si>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</si>
  <si>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</si>
  <si>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</si>
  <si>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</si>
  <si>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</si>
  <si>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</si>
  <si>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</si>
  <si>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</si>
  <si>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</si>
  <si>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</si>
  <si>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</si>
  <si>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</si>
  <si>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</si>
  <si>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</si>
  <si>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</si>
  <si>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</si>
  <si>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</si>
  <si>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</si>
  <si>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</si>
  <si>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</si>
  <si>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</si>
  <si>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</si>
  <si>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</si>
  <si>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</si>
  <si>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</si>
  <si>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</si>
  <si>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</si>
  <si>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</si>
  <si>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</si>
  <si>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</si>
  <si>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</si>
  <si>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</si>
  <si>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</si>
  <si>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</si>
  <si>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</si>
  <si>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</si>
  <si>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</si>
  <si>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</si>
  <si>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</si>
  <si>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</si>
  <si>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</si>
  <si>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</si>
  <si>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</si>
  <si>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</si>
  <si>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</si>
  <si>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</si>
  <si>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</si>
  <si>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</si>
  <si>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</si>
  <si>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</si>
  <si>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</si>
  <si>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</si>
  <si>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</si>
  <si>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</si>
  <si>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</si>
  <si>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</si>
  <si>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</si>
  <si>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</si>
  <si>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</si>
  <si>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</si>
  <si>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</si>
  <si>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</si>
  <si>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</si>
  <si>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</si>
  <si>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</si>
  <si>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</si>
  <si>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</si>
  <si>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</si>
  <si>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</si>
  <si>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</si>
  <si>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</si>
  <si>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</si>
  <si>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</si>
  <si>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</si>
  <si>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</si>
  <si>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</si>
  <si>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</si>
  <si>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</si>
  <si>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</si>
  <si>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</si>
  <si>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</si>
  <si>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</si>
  <si>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</si>
  <si>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</si>
  <si>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</si>
  <si>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</si>
  <si>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</si>
  <si>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</si>
  <si>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</si>
  <si>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</si>
  <si>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</si>
  <si>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</si>
  <si>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</si>
  <si>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</si>
  <si>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</si>
  <si>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</si>
  <si>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</si>
  <si>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</si>
  <si>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</si>
  <si>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</si>
  <si>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</si>
  <si>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</si>
  <si>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</si>
  <si>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</si>
  <si>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</si>
  <si>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</si>
  <si>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</si>
  <si>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</si>
  <si>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</si>
  <si>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</si>
  <si>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</si>
  <si>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</si>
  <si>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</si>
  <si>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</si>
  <si>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</si>
  <si>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</si>
  <si>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</si>
  <si>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</si>
  <si>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</si>
  <si>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</si>
  <si>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</si>
  <si>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</si>
  <si>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</si>
  <si>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</si>
  <si>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</si>
  <si>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</si>
  <si>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</si>
  <si>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</si>
  <si>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</si>
  <si>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</si>
  <si>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</si>
  <si>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</si>
  <si>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</si>
  <si>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</si>
  <si>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</si>
  <si>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</si>
  <si>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</si>
  <si>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</si>
  <si>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</si>
  <si>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</si>
  <si>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</si>
  <si>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</si>
  <si>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</si>
  <si>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</si>
  <si>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</si>
  <si>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</si>
  <si>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</si>
  <si>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</si>
  <si>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</si>
  <si>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</si>
  <si>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</si>
  <si>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</si>
  <si>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</si>
  <si>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</si>
  <si>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</si>
  <si>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</si>
  <si>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</si>
  <si>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</si>
  <si>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</si>
  <si>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</si>
  <si>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</si>
  <si>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</si>
  <si>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</si>
  <si>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</si>
  <si>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</si>
  <si>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</si>
  <si>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</si>
  <si>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</si>
  <si>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</si>
  <si>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</si>
  <si>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</si>
  <si>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</si>
  <si>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</si>
  <si>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</si>
  <si>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</si>
  <si>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</si>
  <si>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</si>
  <si>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</si>
  <si>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</si>
  <si>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</si>
  <si>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</si>
  <si>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</si>
  <si>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</si>
  <si>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</si>
  <si>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</si>
  <si>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</si>
  <si>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</si>
  <si>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</si>
  <si>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</si>
  <si>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</si>
  <si>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</si>
  <si>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</si>
  <si>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</si>
  <si>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</si>
  <si>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</si>
  <si>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</si>
  <si>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</si>
  <si>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</si>
  <si>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</si>
  <si>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</si>
  <si>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</si>
  <si>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</si>
  <si>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</si>
  <si>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</si>
  <si>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</si>
  <si>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</si>
  <si>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</si>
  <si>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</si>
  <si>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</si>
  <si>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</si>
  <si>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</si>
  <si>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</si>
  <si>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</si>
  <si>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</si>
  <si>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</si>
  <si>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</si>
  <si>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</si>
  <si>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</si>
  <si>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</si>
  <si>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</si>
  <si>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</si>
  <si>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</si>
  <si>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</si>
  <si>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</si>
  <si>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</si>
  <si>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</si>
  <si>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</si>
  <si>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</si>
  <si>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</si>
  <si>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</si>
  <si>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</si>
  <si>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</si>
  <si>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</si>
  <si>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</si>
  <si>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</si>
  <si>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</si>
  <si>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</si>
  <si>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</si>
  <si>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</si>
  <si>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</si>
  <si>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</si>
  <si>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</si>
  <si>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</si>
  <si>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</si>
  <si>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</si>
  <si>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</si>
  <si>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</si>
  <si>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</si>
  <si>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</si>
  <si>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</si>
  <si>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</si>
  <si>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</si>
  <si>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</si>
  <si>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</si>
  <si>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</si>
  <si>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</si>
  <si>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</si>
  <si>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</si>
  <si>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</si>
  <si>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</si>
  <si>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</si>
  <si>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</si>
  <si>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</si>
  <si>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</si>
  <si>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</si>
  <si>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</si>
  <si>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</si>
  <si>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</si>
  <si>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</si>
  <si>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</si>
  <si>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</si>
  <si>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</si>
  <si>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</si>
  <si>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</si>
  <si>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</si>
  <si>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</si>
  <si>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</si>
  <si>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</si>
  <si>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</si>
  <si>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</si>
  <si>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</si>
  <si>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</si>
  <si>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</si>
  <si>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</si>
  <si>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</si>
  <si>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</si>
  <si>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</si>
  <si>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</si>
  <si>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</si>
  <si>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</si>
  <si>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</si>
  <si>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</si>
  <si>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</si>
  <si>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</si>
  <si>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</si>
  <si>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</si>
  <si>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</si>
  <si>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</si>
  <si>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</si>
  <si>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</si>
  <si>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</si>
  <si>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</si>
  <si>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</si>
  <si>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</si>
  <si>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</si>
  <si>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</si>
  <si>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</si>
  <si>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</si>
  <si>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</si>
  <si>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</si>
  <si>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</si>
  <si>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</si>
  <si>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</si>
  <si>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</si>
  <si>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</si>
  <si>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</si>
  <si>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</si>
  <si>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</si>
  <si>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</si>
  <si>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</si>
  <si>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</si>
  <si>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</si>
  <si>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</si>
  <si>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</si>
  <si>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</si>
  <si>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</si>
  <si>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</si>
  <si>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</si>
  <si>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</si>
  <si>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</si>
  <si>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</si>
  <si>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</si>
  <si>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</si>
  <si>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</si>
  <si>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</si>
  <si>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</si>
  <si>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</si>
  <si>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</si>
  <si>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</si>
  <si>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</si>
  <si>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</si>
  <si>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</si>
  <si>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</si>
  <si>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</si>
  <si>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</si>
  <si>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</si>
  <si>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</si>
  <si>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</si>
  <si>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</si>
  <si>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</si>
  <si>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</si>
  <si>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</si>
  <si>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</si>
  <si>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</si>
  <si>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</si>
  <si>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</si>
  <si>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</si>
  <si>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</si>
  <si>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</si>
  <si>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</si>
  <si>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</si>
  <si>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</si>
  <si>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</si>
  <si>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</si>
  <si>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</si>
  <si>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</si>
  <si>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</si>
  <si>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</si>
  <si>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</si>
  <si>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</si>
  <si>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</si>
  <si>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</si>
  <si>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</si>
  <si>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</si>
  <si>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</si>
  <si>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</si>
  <si>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</si>
  <si>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</si>
  <si>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</si>
  <si>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</si>
  <si>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</si>
  <si>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</si>
  <si>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</si>
  <si>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</si>
  <si>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</si>
  <si>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</si>
  <si>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</si>
  <si>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</si>
  <si>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</si>
  <si>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</si>
  <si>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</si>
  <si>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</si>
  <si>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</si>
  <si>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</si>
  <si>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</si>
  <si>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</si>
  <si>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</si>
  <si>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</si>
  <si>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</si>
  <si>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</si>
  <si>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</si>
  <si>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</si>
  <si>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</si>
  <si>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</si>
  <si>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</si>
  <si>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</si>
  <si>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</si>
  <si>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</si>
  <si>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</si>
  <si>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</si>
  <si>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</si>
  <si>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</si>
  <si>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</si>
  <si>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</si>
  <si>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</si>
  <si>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</si>
  <si>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</si>
  <si>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</si>
  <si>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</si>
  <si>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</si>
  <si>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</si>
  <si>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</si>
  <si>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</si>
  <si>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</si>
  <si>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</si>
  <si>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</si>
  <si>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</si>
  <si>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</si>
  <si>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</si>
  <si>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</si>
  <si>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</si>
  <si>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</si>
  <si>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</si>
  <si>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</si>
  <si>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</si>
  <si>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</si>
  <si>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</si>
  <si>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</si>
  <si>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</si>
  <si>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</si>
  <si>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</si>
  <si>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</si>
  <si>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</si>
  <si>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</si>
  <si>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</si>
  <si>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</si>
  <si>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</si>
  <si>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</si>
  <si>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</si>
  <si>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</si>
  <si>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</si>
  <si>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</si>
  <si>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</si>
  <si>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</si>
  <si>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</si>
  <si>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</si>
  <si>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</si>
  <si>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</si>
  <si>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</si>
  <si>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</si>
  <si>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</si>
  <si>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</si>
  <si>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</si>
  <si>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</si>
  <si>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</si>
  <si>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</si>
  <si>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</si>
  <si>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</si>
  <si>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</si>
  <si>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</si>
  <si>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</si>
  <si>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</si>
  <si>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</si>
  <si>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</si>
  <si>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</si>
  <si>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</si>
  <si>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</si>
  <si>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</si>
  <si>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</si>
  <si>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</si>
  <si>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</si>
  <si>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</si>
  <si>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</si>
  <si>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</si>
  <si>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</si>
  <si>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</si>
  <si>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</si>
  <si>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</si>
  <si>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</si>
  <si>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</si>
  <si>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</si>
  <si>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</si>
  <si>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</si>
  <si>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</si>
  <si>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</si>
  <si>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</si>
  <si>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</si>
  <si>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</si>
  <si>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</si>
  <si>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</si>
  <si>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</si>
  <si>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</si>
  <si>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</si>
  <si>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</si>
  <si>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</si>
  <si>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</si>
  <si>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</si>
  <si>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</si>
  <si>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</si>
  <si>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</si>
  <si>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</si>
  <si>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</si>
  <si>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</si>
  <si>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</si>
  <si>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</si>
  <si>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</si>
  <si>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</si>
  <si>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</si>
  <si>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</si>
  <si>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</si>
  <si>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</si>
  <si>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</si>
  <si>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</si>
  <si>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</si>
  <si>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</si>
  <si>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</si>
  <si>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</si>
  <si>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</si>
  <si>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</si>
  <si>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</si>
  <si>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</si>
  <si>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</si>
  <si>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</si>
  <si>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</si>
  <si>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</si>
  <si>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</si>
  <si>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</si>
  <si>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</si>
  <si>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</si>
  <si>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</si>
  <si>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</si>
  <si>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</si>
  <si>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</si>
  <si>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</si>
  <si>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</si>
  <si>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</si>
  <si>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</si>
  <si>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</si>
  <si>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</si>
  <si>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</si>
  <si>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</si>
  <si>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</si>
  <si>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</si>
  <si>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</si>
  <si>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</si>
  <si>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</si>
  <si>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</si>
  <si>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</si>
  <si>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</si>
  <si>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</si>
  <si>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</si>
  <si>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</si>
  <si>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</si>
  <si>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</si>
  <si>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</si>
  <si>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</si>
  <si>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</si>
  <si>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</si>
  <si>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</si>
  <si>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</si>
  <si>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</si>
  <si>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</si>
  <si>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</si>
  <si>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</si>
  <si>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</si>
  <si>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</si>
  <si>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</si>
  <si>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</si>
  <si>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</si>
  <si>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</si>
  <si>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</si>
  <si>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</si>
  <si>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</si>
  <si>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</si>
  <si>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</si>
  <si>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</si>
  <si>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</si>
  <si>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</si>
  <si>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</si>
  <si>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</si>
  <si>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</si>
  <si>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</si>
  <si>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</si>
  <si>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</si>
  <si>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</si>
  <si>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</si>
  <si>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</si>
  <si>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</si>
  <si>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</si>
  <si>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</si>
  <si>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</si>
  <si>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</si>
  <si>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</si>
  <si>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</si>
  <si>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</si>
  <si>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</si>
  <si>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</si>
  <si>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</si>
  <si>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</si>
  <si>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</si>
  <si>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</si>
  <si>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</si>
  <si>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</si>
  <si>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</si>
  <si>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</si>
  <si>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</si>
  <si>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</si>
  <si>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</si>
  <si>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</si>
  <si>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</si>
  <si>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</si>
  <si>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</si>
  <si>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</si>
  <si>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</si>
  <si>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</si>
  <si>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</si>
  <si>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</si>
  <si>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</si>
  <si>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</si>
  <si>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</si>
  <si>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</si>
  <si>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</si>
  <si>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</si>
  <si>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</si>
  <si>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</si>
  <si>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</si>
  <si>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</si>
  <si>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</si>
  <si>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</si>
  <si>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</si>
  <si>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</si>
  <si>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</si>
  <si>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</si>
  <si>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</si>
  <si>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</si>
  <si>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</si>
  <si>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</si>
  <si>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</si>
  <si>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</si>
  <si>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</si>
  <si>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</si>
  <si>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</si>
  <si>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</si>
  <si>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</si>
  <si>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</si>
  <si>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</si>
  <si>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</si>
  <si>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</si>
  <si>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</si>
  <si>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</si>
  <si>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</si>
  <si>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</si>
  <si>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</si>
  <si>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</si>
  <si>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</si>
  <si>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</si>
  <si>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</si>
  <si>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</si>
  <si>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</si>
  <si>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</si>
  <si>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</si>
  <si>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</si>
  <si>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</si>
  <si>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</si>
  <si>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</si>
  <si>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</si>
  <si>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</si>
  <si>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</si>
  <si>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</si>
  <si>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</si>
  <si>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</si>
  <si>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</si>
  <si>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</si>
  <si>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</si>
  <si>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</si>
  <si>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</si>
  <si>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</si>
  <si>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</si>
  <si>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</si>
  <si>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</si>
  <si>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</si>
  <si>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</si>
  <si>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</si>
  <si>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</si>
  <si>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</si>
  <si>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</si>
  <si>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</si>
  <si>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</si>
  <si>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</si>
  <si>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</si>
  <si>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</si>
  <si>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</si>
  <si>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</si>
  <si>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</si>
  <si>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</si>
  <si>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</si>
  <si>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</si>
  <si>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</si>
  <si>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</si>
  <si>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</si>
  <si>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</si>
  <si>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</si>
  <si>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</si>
  <si>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</si>
  <si>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</si>
  <si>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</si>
  <si>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</si>
  <si>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</si>
  <si>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</si>
  <si>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</si>
  <si>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</si>
  <si>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</si>
  <si>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</si>
  <si>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</si>
  <si>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</si>
  <si>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</si>
  <si>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</si>
  <si>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</si>
  <si>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</si>
  <si>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</si>
  <si>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</si>
  <si>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</si>
  <si>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</si>
  <si>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</si>
  <si>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</si>
  <si>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</si>
  <si>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</si>
  <si>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</si>
  <si>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</si>
  <si>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</si>
  <si>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</si>
  <si>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</si>
  <si>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</si>
  <si>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</si>
  <si>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</si>
  <si>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</si>
  <si>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</si>
  <si>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</si>
  <si>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</si>
  <si>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</si>
  <si>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</si>
  <si>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</si>
  <si>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</si>
  <si>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</si>
  <si>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</si>
  <si>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</si>
  <si>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</si>
  <si>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</si>
  <si>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</si>
  <si>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</si>
  <si>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</si>
  <si>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</si>
  <si>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</si>
  <si>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</si>
  <si>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</si>
  <si>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</si>
  <si>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</si>
  <si>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</si>
  <si>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</si>
  <si>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</si>
  <si>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</si>
  <si>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</si>
  <si>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</si>
  <si>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</si>
  <si>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</si>
  <si>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</si>
  <si>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</si>
  <si>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</si>
  <si>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</si>
  <si>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</si>
  <si>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</si>
  <si>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</si>
  <si>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</si>
  <si>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</si>
  <si>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</si>
  <si>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</si>
  <si>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</si>
  <si>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</si>
  <si>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</si>
  <si>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</si>
  <si>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</si>
  <si>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</si>
  <si>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</si>
  <si>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</si>
  <si>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</si>
  <si>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</si>
  <si>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</si>
  <si>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</si>
  <si>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</si>
  <si>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</si>
  <si>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</si>
  <si>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</si>
  <si>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</si>
  <si>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</si>
  <si>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</si>
  <si>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</si>
  <si>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</si>
  <si>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</si>
  <si>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</si>
  <si>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</si>
  <si>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</si>
  <si>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</si>
  <si>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</si>
  <si>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</si>
  <si>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</si>
  <si>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</si>
  <si>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</si>
  <si>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</si>
  <si>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</si>
  <si>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</si>
  <si>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</si>
  <si>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</si>
  <si>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</si>
  <si>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</si>
  <si>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</si>
  <si>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</si>
  <si>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</si>
  <si>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</si>
  <si>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</si>
  <si>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</si>
  <si>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</si>
  <si>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</si>
  <si>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</si>
  <si>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</si>
  <si>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</si>
  <si>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</si>
  <si>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</si>
  <si>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</si>
  <si>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</si>
  <si>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</si>
  <si>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</si>
  <si>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</si>
  <si>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</si>
  <si>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</si>
  <si>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</si>
  <si>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</si>
  <si>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</si>
  <si>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</si>
  <si>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</si>
  <si>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</si>
  <si>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</si>
  <si>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</si>
  <si>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</si>
  <si>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</si>
  <si>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</si>
  <si>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</si>
  <si>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</si>
  <si>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</si>
  <si>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</si>
  <si>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</si>
  <si>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</si>
  <si>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</si>
  <si>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</si>
  <si>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</si>
  <si>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</si>
  <si>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</si>
  <si>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</si>
  <si>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</si>
  <si>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</si>
  <si>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</si>
  <si>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</si>
  <si>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</si>
  <si>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</si>
  <si>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</si>
  <si>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</si>
  <si>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</si>
  <si>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</si>
  <si>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</si>
  <si>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</si>
  <si>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</si>
  <si>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</si>
  <si>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</si>
  <si>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</si>
  <si>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</si>
  <si>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</si>
  <si>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</si>
  <si>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</si>
  <si>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</si>
  <si>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</si>
  <si>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</si>
  <si>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</si>
  <si>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</si>
  <si>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</si>
  <si>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</si>
  <si>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</si>
  <si>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</si>
  <si>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</si>
  <si>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</si>
  <si>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</si>
  <si>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</si>
  <si>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</si>
  <si>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</si>
  <si>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</si>
  <si>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</si>
  <si>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</si>
  <si>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</si>
  <si>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</si>
  <si>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</si>
  <si>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</si>
  <si>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</si>
  <si>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</si>
  <si>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</si>
  <si>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</si>
  <si>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</si>
  <si>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</si>
  <si>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</si>
  <si>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</si>
  <si>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</si>
  <si>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</si>
  <si>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</si>
  <si>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</si>
  <si>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</si>
  <si>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</si>
  <si>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</si>
  <si>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</si>
  <si>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</si>
  <si>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</si>
  <si>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</si>
  <si>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</si>
  <si>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</si>
  <si>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</si>
  <si>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</si>
  <si>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</si>
  <si>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</si>
  <si>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</si>
  <si>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</si>
  <si>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</si>
  <si>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</si>
  <si>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</si>
  <si>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</si>
  <si>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</si>
  <si>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</si>
  <si>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</si>
  <si>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</si>
  <si>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</si>
  <si>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</si>
  <si>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</si>
  <si>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</si>
  <si>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</si>
  <si>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</si>
  <si>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</si>
  <si>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</si>
  <si>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</si>
  <si>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</si>
  <si>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</si>
  <si>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</si>
  <si>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</si>
  <si>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</si>
  <si>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</si>
  <si>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</si>
  <si>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</si>
  <si>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</si>
  <si>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</si>
  <si>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</si>
  <si>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</si>
  <si>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</si>
  <si>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</si>
  <si>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</si>
  <si>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</si>
  <si>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</si>
  <si>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</si>
  <si>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</si>
  <si>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</si>
  <si>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</si>
  <si>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</si>
  <si>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</si>
  <si>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</si>
  <si>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</si>
  <si>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</si>
  <si>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</si>
  <si>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</si>
  <si>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</si>
  <si>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</si>
  <si>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</si>
  <si>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</si>
  <si>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</si>
  <si>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</si>
  <si>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</si>
  <si>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</si>
  <si>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</si>
  <si>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</si>
  <si>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</si>
  <si>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</si>
  <si>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</si>
  <si>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</si>
  <si>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</si>
  <si>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</si>
  <si>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</si>
  <si>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</si>
  <si>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</si>
  <si>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</si>
  <si>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</si>
  <si>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</si>
  <si>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</si>
  <si>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</si>
  <si>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</si>
  <si>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</si>
  <si>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</si>
  <si>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</si>
  <si>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</si>
  <si>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</si>
  <si>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</si>
  <si>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</si>
  <si>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</si>
  <si>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</si>
  <si>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</si>
  <si>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</si>
  <si>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</si>
  <si>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</si>
  <si>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</si>
  <si>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</si>
  <si>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</si>
  <si>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</si>
  <si>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</si>
  <si>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</si>
  <si>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</si>
  <si>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</si>
  <si>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</si>
  <si>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</si>
  <si>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</si>
  <si>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</si>
  <si>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</si>
  <si>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</si>
  <si>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</si>
  <si>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</si>
  <si>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</si>
  <si>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</si>
  <si>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</si>
  <si>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</si>
  <si>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</si>
  <si>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</si>
  <si>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</si>
  <si>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</si>
  <si>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</si>
  <si>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</si>
  <si>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</si>
  <si>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</si>
  <si>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</si>
  <si>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</si>
  <si>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</si>
  <si>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</si>
  <si>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</si>
  <si>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</si>
  <si>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</si>
  <si>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</si>
  <si>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</si>
  <si>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</si>
  <si>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</si>
  <si>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</si>
  <si>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</si>
  <si>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</si>
  <si>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</si>
  <si>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</si>
  <si>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</si>
  <si>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</si>
  <si>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</si>
  <si>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</si>
  <si>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</si>
  <si>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</si>
  <si>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</si>
  <si>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</si>
  <si>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</si>
  <si>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</si>
  <si>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</si>
  <si>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</si>
  <si>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</si>
  <si>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</si>
  <si>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</si>
  <si>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</si>
  <si>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</si>
  <si>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</si>
  <si>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</si>
  <si>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</si>
  <si>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</si>
  <si>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</si>
  <si>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</si>
  <si>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</si>
  <si>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</si>
  <si>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</si>
  <si>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</si>
  <si>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</si>
  <si>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</si>
  <si>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</si>
  <si>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</si>
  <si>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</si>
  <si>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</si>
  <si>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</si>
  <si>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</si>
  <si>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</si>
  <si>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</si>
  <si>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</si>
  <si>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</si>
  <si>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</si>
  <si>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</si>
  <si>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</si>
  <si>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</si>
  <si>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</si>
  <si>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</si>
  <si>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</si>
  <si>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</si>
  <si>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</si>
  <si>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</si>
  <si>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</si>
  <si>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</si>
  <si>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</si>
  <si>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</si>
  <si>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</si>
  <si>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</si>
  <si>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</si>
  <si>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</si>
  <si>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</si>
  <si>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</si>
  <si>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</si>
  <si>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</si>
  <si>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</si>
  <si>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</si>
  <si>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</si>
  <si>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</si>
  <si>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</si>
  <si>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</si>
  <si>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</si>
  <si>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</si>
  <si>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</si>
  <si>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</si>
  <si>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</si>
  <si>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</si>
  <si>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</si>
  <si>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</si>
  <si>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</si>
  <si>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</si>
  <si>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</si>
  <si>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</si>
  <si>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</si>
  <si>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</si>
  <si>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</si>
  <si>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</si>
  <si>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</si>
  <si>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</si>
  <si>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</si>
  <si>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</si>
  <si>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</si>
  <si>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</si>
  <si>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</si>
  <si>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</si>
  <si>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</si>
  <si>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</si>
  <si>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</si>
  <si>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</si>
  <si>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</si>
  <si>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</si>
  <si>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</si>
  <si>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</si>
  <si>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</si>
  <si>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</si>
  <si>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</si>
  <si>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</si>
  <si>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</si>
  <si>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</si>
  <si>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</si>
  <si>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</si>
  <si>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</si>
  <si>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</si>
  <si>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</si>
  <si>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</si>
  <si>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</si>
  <si>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</si>
  <si>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</si>
  <si>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</si>
  <si>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</si>
  <si>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</si>
  <si>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</si>
  <si>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</si>
  <si>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</si>
  <si>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</si>
  <si>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</si>
  <si>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</si>
  <si>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</si>
  <si>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</si>
  <si>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</si>
  <si>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</si>
  <si>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</si>
  <si>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</si>
  <si>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</si>
  <si>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</si>
  <si>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</si>
  <si>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</si>
  <si>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</si>
  <si>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</si>
  <si>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</si>
  <si>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</si>
  <si>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</si>
  <si>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</si>
  <si>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</si>
  <si>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</si>
  <si>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</si>
  <si>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</si>
  <si>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</si>
  <si>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</si>
  <si>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</si>
  <si>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</si>
  <si>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</si>
  <si>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</si>
  <si>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</si>
  <si>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</si>
  <si>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</si>
  <si>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</si>
  <si>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</si>
  <si>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</si>
  <si>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</si>
  <si>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</si>
  <si>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</si>
  <si>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</si>
  <si>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</si>
  <si>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</si>
  <si>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</si>
  <si>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</si>
  <si>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</si>
  <si>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</si>
  <si>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</si>
  <si>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</si>
  <si>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</si>
  <si>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</si>
  <si>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</si>
  <si>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</si>
  <si>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</si>
  <si>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</si>
  <si>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</si>
  <si>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</si>
  <si>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</si>
  <si>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</si>
  <si>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</si>
  <si>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</si>
  <si>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</si>
  <si>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</si>
  <si>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</si>
  <si>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</si>
  <si>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</si>
  <si>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</si>
  <si>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</si>
  <si>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</si>
  <si>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</si>
  <si>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</si>
  <si>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</si>
  <si>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</si>
  <si>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</si>
  <si>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</si>
  <si>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</si>
  <si>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</si>
  <si>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</si>
  <si>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</si>
  <si>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</si>
  <si>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</si>
  <si>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</si>
  <si>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</si>
  <si>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</si>
  <si>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</si>
  <si>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</si>
  <si>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</si>
  <si>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</si>
  <si>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</si>
  <si>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</si>
  <si>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</si>
  <si>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</si>
  <si>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</si>
  <si>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</si>
  <si>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</si>
  <si>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</si>
  <si>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</si>
  <si>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</si>
  <si>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</si>
  <si>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</si>
  <si>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</si>
  <si>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</si>
  <si>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</si>
  <si>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</si>
  <si>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</si>
  <si>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</si>
  <si>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</si>
  <si>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</si>
  <si>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</si>
  <si>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</si>
  <si>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</si>
  <si>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</si>
  <si>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</si>
  <si>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</si>
  <si>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</si>
  <si>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</si>
  <si>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</si>
  <si>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</si>
  <si>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</si>
  <si>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</si>
  <si>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</si>
  <si>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</si>
  <si>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</si>
  <si>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</si>
  <si>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</si>
  <si>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</si>
  <si>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</si>
  <si>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</si>
  <si>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</si>
  <si>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</si>
  <si>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</si>
  <si>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</si>
  <si>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</si>
  <si>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</si>
  <si>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</si>
  <si>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</si>
  <si>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</si>
  <si>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</si>
  <si>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</si>
  <si>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</si>
  <si>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</si>
  <si>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</si>
  <si>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</si>
  <si>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</si>
  <si>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</si>
  <si>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</si>
  <si>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</si>
  <si>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</si>
  <si>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</si>
  <si>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</si>
  <si>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</si>
  <si>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</si>
  <si>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</si>
  <si>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</si>
  <si>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</si>
  <si>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</si>
  <si>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</si>
  <si>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</si>
  <si>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</si>
  <si>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</si>
  <si>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</si>
  <si>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</si>
  <si>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</si>
  <si>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</si>
  <si>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</si>
  <si>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</si>
  <si>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</si>
  <si>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</si>
  <si>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</si>
  <si>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</si>
  <si>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</si>
  <si>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</si>
  <si>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</si>
  <si>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</si>
  <si>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</si>
  <si>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</si>
  <si>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</si>
  <si>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</si>
  <si>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</si>
  <si>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</si>
  <si>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</si>
  <si>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</si>
  <si>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</si>
  <si>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</si>
  <si>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</si>
  <si>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</si>
  <si>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</si>
  <si>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</si>
  <si>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</si>
  <si>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</si>
  <si>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</si>
  <si>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</si>
  <si>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</si>
  <si>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</si>
  <si>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</si>
  <si>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</si>
  <si>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</si>
  <si>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</si>
  <si>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</si>
  <si>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</si>
  <si>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</si>
  <si>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</si>
  <si>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</si>
  <si>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</si>
  <si>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</si>
  <si>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</si>
  <si>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</si>
  <si>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</si>
  <si>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</si>
  <si>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</si>
  <si>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</si>
  <si>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</si>
  <si>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</si>
  <si>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</si>
  <si>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</si>
  <si>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</si>
  <si>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</si>
  <si>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</si>
  <si>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</si>
  <si>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</si>
  <si>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</si>
  <si>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</si>
  <si>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</si>
  <si>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</si>
  <si>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</si>
  <si>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</si>
  <si>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</si>
  <si>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</si>
  <si>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</si>
  <si>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</si>
  <si>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</si>
  <si>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</si>
  <si>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</si>
  <si>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</si>
  <si>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</si>
  <si>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</si>
  <si>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</si>
  <si>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</si>
  <si>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</si>
  <si>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</si>
  <si>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</si>
  <si>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</si>
  <si>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</si>
  <si>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</si>
  <si>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</si>
  <si>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</si>
  <si>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</si>
  <si>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</si>
  <si>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</si>
  <si>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</si>
  <si>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</si>
  <si>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</si>
  <si>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</si>
  <si>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</si>
  <si>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</si>
  <si>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</si>
  <si>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</si>
  <si>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</si>
  <si>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</si>
  <si>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</si>
  <si>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</si>
  <si>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</si>
  <si>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</si>
  <si>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</si>
  <si>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</si>
  <si>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</si>
  <si>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</si>
  <si>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</si>
  <si>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</si>
  <si>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</si>
  <si>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</si>
  <si>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</si>
  <si>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</si>
  <si>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</si>
  <si>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</si>
  <si>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</si>
  <si>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</si>
  <si>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</si>
  <si>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</si>
  <si>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</si>
  <si>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</si>
  <si>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</si>
  <si>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</si>
  <si>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</si>
  <si>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</si>
  <si>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</si>
  <si>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</si>
  <si>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</si>
  <si>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</si>
  <si>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</si>
  <si>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</si>
  <si>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</si>
  <si>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</si>
  <si>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</si>
  <si>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</si>
  <si>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</si>
  <si>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</si>
  <si>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</si>
  <si>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</si>
  <si>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</si>
  <si>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</si>
  <si>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</si>
  <si>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</si>
  <si>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</si>
  <si>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</si>
  <si>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</si>
  <si>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</si>
  <si>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</si>
  <si>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</si>
  <si>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</si>
  <si>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</si>
  <si>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</si>
  <si>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</si>
  <si>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</si>
  <si>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</si>
  <si>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</si>
  <si>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</si>
  <si>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</si>
  <si>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</si>
  <si>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</si>
  <si>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</si>
  <si>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</si>
  <si>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</si>
  <si>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</si>
  <si>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</si>
  <si>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</si>
  <si>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</si>
  <si>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</si>
  <si>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</si>
  <si>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</si>
  <si>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</si>
  <si>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</si>
  <si>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</si>
  <si>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</si>
  <si>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</si>
  <si>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</si>
  <si>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</si>
  <si>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</si>
  <si>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</si>
  <si>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</si>
  <si>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</si>
  <si>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</si>
  <si>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</si>
  <si>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</si>
  <si>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</si>
  <si>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</si>
  <si>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</si>
  <si>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</si>
  <si>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</si>
  <si>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</si>
  <si>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</si>
  <si>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</si>
  <si>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</si>
  <si>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</si>
  <si>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</si>
  <si>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</si>
  <si>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</si>
  <si>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</si>
  <si>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</si>
  <si>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</si>
  <si>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</si>
  <si>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</si>
  <si>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</si>
  <si>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</si>
  <si>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</si>
  <si>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</si>
  <si>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</si>
  <si>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</si>
  <si>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</si>
  <si>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</si>
  <si>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</si>
  <si>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</si>
  <si>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</si>
  <si>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</si>
  <si>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</si>
  <si>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</si>
  <si>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</si>
  <si>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</si>
  <si>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</si>
  <si>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</si>
  <si>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</si>
  <si>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</si>
  <si>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</si>
  <si>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</si>
  <si>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</si>
  <si>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</si>
  <si>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</si>
  <si>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</si>
  <si>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</si>
  <si>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</si>
  <si>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</si>
  <si>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</si>
  <si>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</si>
  <si>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</si>
  <si>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</si>
  <si>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</si>
  <si>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</si>
  <si>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</si>
  <si>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</si>
  <si>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</si>
  <si>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</si>
  <si>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</si>
  <si>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</si>
  <si>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</si>
  <si>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</si>
  <si>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</si>
  <si>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</si>
  <si>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</si>
  <si>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</si>
  <si>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</si>
  <si>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</si>
  <si>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</si>
  <si>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</si>
  <si>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</si>
  <si>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</si>
  <si>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</si>
  <si>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</si>
  <si>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</si>
  <si>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</si>
  <si>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</si>
  <si>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</si>
  <si>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</si>
  <si>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</si>
  <si>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</si>
  <si>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</si>
  <si>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</si>
  <si>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</si>
  <si>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</si>
  <si>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</si>
  <si>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</si>
  <si>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</si>
  <si>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</si>
  <si>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</si>
  <si>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</si>
  <si>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</si>
  <si>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</si>
  <si>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</si>
  <si>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</si>
  <si>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</si>
  <si>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</si>
  <si>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</si>
  <si>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</si>
  <si>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</si>
  <si>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</si>
  <si>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</si>
  <si>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</si>
  <si>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</si>
  <si>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</si>
  <si>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</si>
  <si>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</si>
  <si>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</si>
  <si>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</si>
  <si>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</si>
  <si>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</si>
  <si>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</si>
  <si>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</si>
  <si>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</si>
  <si>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</si>
  <si>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</si>
  <si>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</si>
  <si>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</si>
  <si>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</si>
  <si>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</si>
  <si>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</si>
  <si>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</si>
  <si>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</si>
  <si>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</si>
  <si>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</si>
  <si>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</si>
  <si>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</si>
  <si>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</si>
  <si>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</si>
  <si>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</si>
  <si>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</si>
  <si>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</si>
  <si>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</si>
  <si>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</si>
  <si>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</si>
  <si>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</si>
  <si>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</si>
  <si>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</si>
  <si>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</si>
  <si>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</si>
  <si>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</si>
  <si>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</si>
  <si>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</si>
  <si>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</si>
  <si>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</si>
  <si>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</si>
  <si>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</si>
  <si>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</si>
  <si>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</si>
  <si>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</si>
  <si>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</si>
  <si>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</si>
  <si>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</si>
  <si>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</si>
  <si>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</si>
  <si>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</si>
  <si>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</si>
  <si>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</si>
  <si>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</si>
  <si>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</si>
  <si>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</si>
  <si>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</si>
  <si>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</si>
  <si>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</si>
  <si>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</si>
  <si>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</si>
  <si>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</si>
  <si>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</si>
  <si>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</si>
  <si>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</si>
  <si>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</si>
  <si>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</si>
  <si>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</si>
  <si>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</si>
  <si>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</si>
  <si>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</si>
  <si>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</si>
  <si>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</si>
  <si>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</si>
  <si>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</si>
  <si>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</si>
  <si>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</si>
  <si>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</si>
  <si>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</si>
  <si>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</si>
  <si>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</si>
  <si>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</si>
  <si>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</si>
  <si>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</si>
  <si>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</si>
  <si>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</si>
  <si>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</si>
  <si>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</si>
  <si>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</si>
  <si>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</si>
  <si>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</si>
  <si>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</si>
  <si>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</si>
  <si>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</si>
  <si>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</si>
  <si>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</si>
  <si>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</si>
  <si>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</si>
  <si>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</si>
  <si>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</si>
  <si>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</si>
  <si>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</si>
  <si>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</si>
  <si>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</si>
  <si>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</si>
  <si>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</si>
  <si>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</si>
  <si>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</si>
  <si>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</si>
  <si>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</si>
  <si>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</si>
  <si>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</si>
  <si>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</si>
  <si>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</si>
  <si>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</si>
  <si>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</si>
  <si>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</si>
  <si>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</si>
  <si>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</si>
  <si>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</si>
  <si>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</si>
  <si>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</si>
  <si>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</si>
  <si>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</si>
  <si>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</si>
  <si>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</si>
  <si>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</si>
  <si>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</si>
  <si>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</si>
  <si>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</si>
  <si>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</si>
  <si>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</si>
  <si>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</si>
  <si>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</si>
  <si>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</si>
  <si>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</si>
  <si>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</si>
  <si>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</si>
  <si>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</si>
  <si>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</si>
  <si>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</si>
  <si>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</si>
  <si>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</si>
  <si>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</si>
  <si>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</si>
  <si>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</si>
  <si>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</si>
  <si>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</si>
  <si>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</si>
  <si>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</si>
  <si>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</si>
  <si>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</si>
  <si>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</si>
  <si>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</si>
  <si>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</si>
  <si>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</si>
  <si>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</si>
  <si>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</si>
  <si>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</si>
  <si>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</si>
  <si>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</si>
  <si>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</si>
  <si>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</si>
  <si>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</si>
  <si>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</si>
  <si>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</si>
  <si>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</si>
  <si>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</si>
  <si>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</si>
  <si>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</si>
  <si>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</si>
  <si>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</si>
  <si>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</si>
  <si>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</si>
  <si>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</si>
  <si>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</si>
  <si>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</si>
  <si>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</si>
  <si>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</si>
  <si>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</si>
  <si>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</si>
  <si>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</si>
  <si>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</si>
  <si>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</si>
  <si>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</si>
  <si>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</si>
  <si>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</si>
  <si>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</si>
  <si>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</si>
  <si>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</si>
  <si>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</si>
  <si>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</si>
  <si>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</si>
  <si>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</si>
  <si>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</si>
  <si>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</si>
  <si>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</si>
  <si>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</si>
  <si>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</si>
  <si>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</si>
  <si>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</si>
  <si>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</si>
  <si>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</si>
  <si>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</si>
  <si>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</si>
  <si>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</si>
  <si>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</si>
  <si>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</si>
  <si>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</si>
  <si>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</si>
  <si>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</si>
  <si>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</si>
  <si>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</si>
  <si>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</si>
  <si>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</si>
  <si>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</si>
  <si>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</si>
  <si>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</si>
  <si>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</si>
  <si>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</si>
  <si>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</si>
  <si>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</si>
  <si>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</si>
  <si>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</si>
  <si>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</si>
  <si>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</si>
  <si>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</si>
  <si>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</si>
  <si>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</si>
  <si>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</si>
  <si>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</si>
  <si>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</si>
  <si>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</si>
  <si>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</si>
  <si>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</si>
  <si>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</si>
  <si>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</si>
  <si>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</si>
  <si>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</si>
  <si>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</si>
  <si>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</si>
  <si>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</si>
  <si>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</si>
  <si>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</si>
  <si>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</si>
  <si>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</si>
  <si>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</si>
  <si>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</si>
  <si>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</si>
  <si>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</si>
  <si>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</si>
  <si>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</si>
  <si>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</si>
  <si>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</si>
  <si>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</si>
  <si>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</si>
  <si>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</si>
  <si>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</si>
  <si>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</si>
  <si>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</si>
  <si>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</si>
  <si>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</si>
  <si>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</si>
  <si>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</si>
  <si>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</si>
  <si>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</si>
  <si>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</si>
  <si>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</si>
  <si>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</si>
  <si>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</si>
  <si>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</si>
  <si>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</si>
  <si>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</si>
  <si>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</si>
  <si>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</si>
  <si>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</si>
  <si>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</si>
  <si>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</si>
  <si>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</si>
  <si>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</si>
  <si>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</si>
  <si>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</si>
  <si>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</si>
  <si>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</si>
  <si>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</si>
  <si>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</si>
  <si>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</si>
  <si>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</si>
  <si>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</si>
  <si>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</si>
  <si>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</si>
  <si>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</si>
  <si>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</si>
  <si>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</si>
  <si>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</si>
  <si>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</si>
  <si>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</si>
  <si>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</si>
  <si>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</si>
  <si>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</si>
  <si>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</si>
  <si>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</si>
  <si>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</si>
  <si>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</si>
  <si>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</si>
  <si>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</si>
  <si>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</si>
  <si>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</si>
  <si>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</si>
  <si>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</si>
  <si>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</si>
  <si>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</si>
  <si>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</si>
  <si>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</si>
  <si>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</si>
  <si>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</si>
  <si>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</si>
  <si>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</si>
  <si>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</si>
  <si>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</si>
  <si>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</si>
  <si>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</si>
  <si>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</si>
  <si>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</si>
  <si>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</si>
  <si>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</si>
  <si>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</si>
  <si>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</si>
  <si>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</si>
  <si>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</si>
  <si>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</si>
  <si>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</si>
  <si>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</si>
  <si>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</si>
  <si>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</si>
  <si>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</si>
  <si>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</si>
  <si>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</si>
  <si>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</si>
  <si>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</si>
  <si>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</si>
  <si>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</si>
  <si>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</si>
  <si>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</si>
  <si>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</si>
  <si>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</si>
  <si>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</si>
  <si>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</si>
  <si>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</si>
  <si>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</si>
  <si>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</si>
  <si>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</si>
  <si>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</si>
  <si>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</si>
  <si>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</si>
  <si>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</si>
  <si>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</si>
  <si>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</si>
  <si>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</si>
  <si>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</si>
  <si>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</si>
  <si>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</si>
  <si>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</si>
  <si>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</si>
  <si>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</si>
  <si>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</si>
  <si>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</si>
  <si>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</si>
  <si>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</si>
  <si>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</si>
  <si>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</si>
  <si>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</si>
  <si>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</si>
  <si>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</si>
  <si>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</si>
  <si>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</si>
  <si>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</si>
  <si>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</si>
  <si>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</si>
  <si>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</si>
  <si>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</si>
  <si>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</si>
  <si>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</si>
  <si>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</si>
  <si>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</si>
  <si>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</si>
  <si>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</si>
  <si>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</si>
  <si>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</si>
  <si>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</si>
  <si>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</si>
  <si>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</si>
  <si>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</si>
  <si>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</si>
  <si>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</si>
  <si>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</si>
  <si>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</si>
  <si>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</si>
  <si>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</si>
  <si>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</si>
  <si>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</si>
  <si>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</si>
  <si>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</si>
  <si>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</si>
  <si>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</si>
  <si>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</si>
  <si>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</si>
  <si>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</si>
  <si>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</si>
  <si>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</si>
  <si>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</si>
  <si>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</si>
  <si>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</si>
  <si>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</si>
  <si>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</si>
  <si>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</si>
  <si>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</si>
  <si>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</si>
  <si>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</si>
  <si>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</si>
  <si>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</si>
  <si>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</si>
  <si>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</si>
  <si>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</si>
  <si>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</si>
  <si>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</si>
  <si>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</si>
  <si>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</si>
  <si>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</si>
  <si>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</si>
  <si>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</si>
  <si>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</si>
  <si>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</si>
  <si>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</si>
  <si>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</si>
  <si>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</si>
  <si>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</si>
  <si>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</si>
  <si>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</si>
  <si>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</si>
  <si>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</si>
  <si>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</si>
  <si>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</si>
  <si>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</si>
  <si>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</si>
  <si>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</si>
  <si>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</si>
  <si>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</si>
  <si>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</si>
  <si>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</si>
  <si>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</si>
  <si>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</si>
  <si>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</si>
  <si>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</si>
  <si>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</si>
  <si>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</si>
  <si>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</si>
  <si>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</si>
  <si>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</si>
  <si>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</si>
  <si>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</si>
  <si>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</si>
  <si>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</si>
  <si>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</si>
  <si>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</si>
  <si>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</si>
  <si>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</si>
  <si>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</si>
  <si>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</si>
  <si>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</si>
  <si>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</si>
  <si>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</si>
  <si>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</si>
  <si>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</si>
  <si>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</si>
  <si>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</si>
  <si>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</si>
  <si>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</si>
  <si>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</si>
  <si>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</si>
  <si>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</si>
  <si>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</si>
  <si>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</si>
  <si>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</si>
  <si>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</si>
  <si>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</si>
  <si>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</si>
  <si>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</si>
  <si>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</si>
  <si>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</si>
  <si>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</si>
  <si>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</si>
  <si>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</si>
  <si>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</si>
  <si>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</si>
  <si>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</si>
  <si>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</si>
  <si>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</si>
  <si>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</si>
  <si>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</si>
  <si>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</si>
  <si>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</si>
  <si>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</si>
  <si>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</si>
  <si>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</si>
  <si>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</si>
  <si>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</si>
  <si>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</si>
  <si>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</si>
  <si>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</si>
  <si>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</si>
  <si>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</si>
  <si>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</si>
  <si>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</si>
  <si>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</si>
  <si>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</si>
  <si>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</si>
  <si>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</si>
  <si>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</si>
  <si>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</si>
  <si>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</si>
  <si>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</si>
  <si>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</si>
  <si>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</si>
  <si>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</si>
  <si>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</si>
  <si>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</si>
  <si>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</si>
  <si>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</si>
  <si>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</si>
  <si>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</si>
  <si>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</si>
  <si>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</si>
  <si>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</si>
  <si>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</si>
  <si>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</si>
  <si>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</si>
  <si>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</si>
  <si>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</si>
  <si>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</si>
  <si>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</si>
  <si>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</si>
  <si>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</si>
  <si>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</si>
  <si>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</si>
  <si>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</si>
  <si>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</si>
  <si>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</si>
  <si>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</si>
  <si>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</si>
  <si>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</si>
  <si>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</si>
  <si>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</si>
  <si>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</si>
  <si>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</si>
  <si>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</si>
  <si>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</si>
  <si>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</si>
  <si>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</si>
  <si>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</si>
  <si>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</si>
  <si>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</si>
  <si>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</si>
  <si>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</si>
  <si>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</si>
  <si>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</si>
  <si>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</si>
  <si>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</si>
  <si>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</si>
  <si>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</si>
  <si>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</si>
  <si>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</si>
  <si>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</si>
  <si>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</si>
  <si>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</si>
  <si>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</si>
  <si>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</si>
  <si>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</si>
  <si>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</si>
  <si>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</si>
  <si>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</si>
  <si>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</si>
  <si>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</si>
  <si>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</si>
  <si>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</si>
  <si>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</si>
  <si>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</si>
  <si>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</si>
  <si>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</si>
  <si>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</si>
  <si>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</si>
  <si>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</si>
  <si>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</si>
  <si>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</si>
  <si>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</si>
  <si>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</si>
  <si>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</si>
  <si>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</si>
  <si>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</si>
  <si>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</si>
  <si>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</si>
  <si>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</si>
  <si>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</si>
  <si>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</si>
  <si>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</si>
  <si>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</si>
  <si>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</si>
  <si>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</si>
  <si>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</si>
  <si>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</si>
  <si>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</si>
  <si>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</si>
  <si>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</si>
  <si>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</si>
  <si>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</si>
  <si>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</si>
  <si>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</si>
  <si>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</si>
  <si>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</si>
  <si>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</si>
  <si>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</si>
  <si>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</si>
  <si>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</si>
  <si>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</si>
  <si>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</si>
  <si>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</si>
  <si>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</si>
  <si>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</si>
  <si>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</si>
  <si>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</si>
  <si>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</si>
  <si>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</si>
  <si>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</si>
  <si>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</si>
  <si>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</si>
  <si>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</si>
  <si>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</si>
  <si>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</si>
  <si>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</si>
  <si>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</si>
  <si>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</si>
  <si>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</si>
  <si>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</si>
  <si>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</si>
  <si>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</si>
  <si>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</si>
  <si>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</si>
  <si>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</si>
  <si>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</si>
  <si>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</si>
  <si>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</si>
  <si>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</si>
  <si>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</si>
  <si>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</si>
  <si>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</si>
  <si>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</si>
  <si>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</si>
  <si>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</si>
  <si>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</si>
  <si>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</si>
  <si>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</si>
  <si>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</si>
  <si>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</si>
  <si>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</si>
  <si>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</si>
  <si>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</si>
  <si>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</si>
  <si>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</si>
  <si>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</si>
  <si>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</si>
  <si>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</si>
  <si>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</si>
  <si>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</si>
  <si>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</si>
  <si>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</si>
  <si>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</si>
  <si>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</si>
  <si>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</si>
  <si>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</si>
  <si>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</si>
  <si>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</si>
  <si>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</si>
  <si>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</si>
  <si>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</si>
  <si>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</si>
  <si>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</si>
  <si>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</si>
  <si>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</si>
  <si>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</si>
  <si>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</si>
  <si>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</si>
  <si>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</si>
  <si>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</si>
  <si>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</si>
  <si>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</si>
  <si>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</si>
  <si>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</si>
  <si>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</si>
  <si>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</si>
  <si>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</si>
  <si>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</si>
  <si>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</si>
  <si>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</si>
  <si>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</si>
  <si>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</si>
  <si>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</si>
  <si>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</si>
  <si>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</si>
  <si>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</si>
  <si>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</si>
  <si>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</si>
  <si>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</si>
  <si>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</si>
  <si>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</si>
  <si>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</si>
  <si>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</si>
  <si>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</si>
  <si>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</si>
  <si>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</si>
  <si>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</si>
  <si>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</si>
  <si>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</si>
  <si>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</si>
  <si>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</si>
  <si>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</si>
  <si>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</si>
  <si>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</si>
  <si>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</si>
  <si>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</si>
  <si>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</si>
  <si>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</si>
  <si>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</si>
  <si>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</si>
  <si>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</si>
  <si>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</si>
  <si>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</si>
  <si>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</si>
  <si>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</si>
  <si>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</si>
  <si>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</si>
  <si>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</si>
  <si>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</si>
  <si>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</si>
  <si>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</si>
  <si>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</si>
  <si>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</si>
  <si>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</si>
  <si>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</si>
  <si>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</si>
  <si>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</si>
  <si>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</si>
  <si>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</si>
  <si>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</si>
  <si>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</si>
  <si>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</si>
  <si>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</si>
  <si>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</si>
  <si>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</si>
  <si>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</si>
  <si>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</si>
  <si>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</si>
  <si>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</si>
  <si>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</si>
  <si>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</si>
  <si>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</si>
  <si>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</si>
  <si>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</si>
  <si>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</si>
  <si>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</si>
  <si>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</si>
  <si>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</si>
  <si>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</si>
  <si>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</si>
  <si>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</si>
  <si>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</si>
  <si>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</si>
  <si>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</si>
  <si>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</si>
  <si>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</si>
  <si>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</si>
  <si>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</si>
  <si>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</si>
  <si>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</si>
  <si>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</si>
  <si>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</si>
  <si>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</si>
  <si>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</si>
  <si>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</si>
  <si>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</si>
  <si>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</si>
  <si>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</si>
  <si>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</si>
  <si>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</si>
  <si>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</si>
  <si>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</si>
  <si>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</si>
  <si>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</si>
  <si>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</si>
  <si>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</si>
  <si>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</si>
  <si>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</si>
  <si>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</si>
  <si>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</si>
  <si>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</si>
  <si>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</si>
  <si>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</si>
  <si>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</si>
  <si>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</si>
  <si>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</si>
  <si>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</si>
  <si>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</si>
  <si>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</si>
  <si>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</si>
  <si>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</si>
  <si>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</si>
  <si>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</si>
  <si>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</si>
  <si>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</si>
  <si>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</si>
  <si>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</si>
  <si>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</si>
  <si>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</si>
  <si>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</si>
  <si>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</si>
  <si>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</si>
  <si>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</si>
  <si>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</si>
  <si>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</si>
  <si>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</si>
  <si>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</si>
  <si>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</si>
  <si>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</si>
  <si>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</si>
  <si>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</si>
  <si>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</si>
  <si>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</si>
  <si>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</si>
  <si>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</si>
  <si>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</si>
  <si>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</si>
  <si>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</si>
  <si>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</si>
  <si>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</si>
  <si>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</si>
  <si>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</si>
  <si>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</si>
  <si>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</si>
  <si>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</si>
  <si>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</si>
  <si>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</si>
  <si>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</si>
  <si>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</si>
  <si>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</si>
  <si>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</si>
  <si>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</si>
  <si>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</si>
  <si>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</si>
  <si>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</si>
  <si>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</si>
  <si>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</si>
  <si>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</si>
  <si>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</si>
  <si>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</si>
  <si>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</si>
  <si>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</si>
  <si>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</si>
  <si>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</si>
  <si>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</si>
  <si>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</si>
  <si>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</si>
  <si>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</si>
  <si>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</si>
  <si>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</si>
  <si>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</si>
  <si>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</si>
  <si>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</si>
  <si>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</si>
  <si>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</si>
  <si>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</si>
  <si>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</si>
  <si>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</si>
  <si>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</si>
  <si>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</si>
  <si>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</si>
  <si>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</si>
  <si>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</si>
  <si>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</si>
  <si>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</si>
  <si>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</si>
  <si>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</si>
  <si>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</si>
  <si>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</si>
  <si>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</si>
  <si>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</si>
  <si>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</si>
  <si>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</si>
  <si>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</si>
  <si>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</si>
  <si>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</si>
  <si>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</si>
  <si>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</si>
  <si>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</si>
  <si>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</si>
  <si>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</si>
  <si>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</si>
  <si>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</si>
  <si>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</si>
  <si>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</si>
  <si>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</si>
  <si>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</si>
  <si>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</si>
  <si>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</si>
  <si>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</si>
  <si>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</si>
  <si>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</si>
  <si>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</si>
  <si>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</si>
  <si>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</si>
  <si>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</si>
  <si>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</si>
  <si>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</si>
  <si>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</si>
  <si>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</si>
  <si>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</si>
  <si>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</si>
  <si>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</si>
  <si>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</si>
  <si>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</si>
  <si>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</si>
  <si>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</si>
  <si>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</si>
  <si>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</si>
  <si>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</si>
  <si>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</si>
  <si>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</si>
  <si>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</si>
  <si>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</si>
  <si>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</si>
  <si>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</si>
  <si>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</si>
  <si>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</si>
  <si>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</si>
  <si>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</si>
  <si>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</si>
  <si>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</si>
  <si>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</si>
  <si>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</si>
  <si>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</si>
  <si>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</si>
  <si>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</si>
  <si>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</si>
  <si>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</si>
  <si>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</si>
  <si>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</si>
  <si>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</si>
  <si>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</si>
  <si>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</si>
  <si>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</si>
  <si>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</si>
  <si>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</si>
  <si>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</si>
  <si>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</si>
  <si>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</si>
  <si>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</si>
  <si>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</si>
  <si>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</si>
  <si>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</si>
  <si>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</si>
  <si>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</si>
  <si>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</si>
  <si>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</si>
  <si>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</si>
  <si>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</si>
  <si>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</si>
  <si>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</si>
  <si>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</si>
  <si>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</si>
  <si>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</si>
  <si>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</si>
  <si>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</si>
  <si>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</si>
  <si>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</si>
  <si>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</si>
  <si>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</si>
  <si>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</si>
  <si>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</si>
  <si>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</si>
  <si>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</si>
  <si>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</si>
  <si>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</si>
  <si>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</si>
  <si>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</si>
  <si>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</si>
  <si>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</si>
  <si>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</si>
  <si>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</si>
  <si>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</si>
  <si>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</si>
  <si>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</si>
  <si>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</si>
  <si>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</si>
  <si>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</si>
  <si>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</si>
  <si>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</si>
  <si>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</si>
  <si>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</si>
  <si>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</si>
  <si>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</si>
  <si>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</si>
  <si>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</si>
  <si>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</si>
  <si>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</si>
  <si>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</si>
  <si>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</si>
  <si>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</si>
  <si>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</si>
  <si>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</si>
  <si>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</si>
  <si>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</si>
  <si>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</si>
  <si>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</si>
  <si>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</si>
  <si>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</si>
  <si>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</si>
  <si>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</si>
  <si>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</si>
  <si>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</si>
  <si>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</si>
  <si>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</si>
  <si>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</si>
  <si>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</si>
  <si>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</si>
  <si>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</si>
  <si>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</si>
  <si>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</si>
  <si>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</si>
  <si>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</si>
  <si>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</si>
  <si>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</si>
  <si>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</si>
  <si>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</si>
  <si>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</si>
  <si>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</si>
  <si>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</si>
  <si>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</si>
  <si>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</si>
  <si>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</si>
  <si>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</si>
  <si>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</si>
  <si>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</si>
  <si>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</si>
  <si>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</si>
  <si>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</si>
  <si>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</si>
  <si>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</si>
  <si>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</si>
  <si>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</si>
  <si>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</si>
  <si>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</si>
  <si>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</si>
  <si>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</si>
  <si>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</si>
  <si>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</si>
  <si>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</si>
  <si>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</si>
  <si>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</si>
  <si>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</si>
  <si>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</si>
  <si>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</si>
  <si>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</si>
  <si>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</si>
  <si>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</si>
  <si>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</si>
  <si>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</si>
  <si>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</si>
  <si>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</si>
  <si>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</si>
  <si>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</si>
  <si>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</si>
  <si>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</si>
  <si>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</si>
  <si>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</si>
  <si>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</si>
  <si>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</si>
  <si>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</si>
  <si>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</si>
  <si>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</si>
  <si>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</si>
  <si>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</si>
  <si>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</si>
  <si>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</si>
  <si>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</si>
  <si>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</si>
  <si>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</si>
  <si>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</si>
  <si>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</si>
  <si>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</si>
  <si>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</si>
  <si>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</si>
  <si>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</si>
  <si>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</si>
  <si>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</si>
  <si>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</si>
  <si>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</si>
  <si>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</si>
  <si>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</si>
  <si>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</si>
  <si>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</si>
  <si>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</si>
  <si>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</si>
  <si>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</si>
  <si>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</si>
  <si>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</si>
  <si>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</si>
  <si>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</si>
  <si>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</si>
  <si>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</si>
  <si>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</si>
  <si>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</si>
  <si>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</si>
  <si>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</si>
  <si>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</si>
  <si>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</si>
  <si>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</si>
  <si>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</si>
  <si>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</si>
  <si>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</si>
  <si>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</si>
  <si>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</si>
  <si>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</si>
  <si>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</si>
  <si>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</si>
  <si>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</si>
  <si>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</si>
  <si>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</si>
  <si>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</si>
  <si>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</si>
  <si>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</si>
  <si>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</si>
  <si>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</si>
  <si>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</si>
  <si>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</si>
  <si>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</si>
  <si>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</si>
  <si>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</si>
  <si>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</si>
  <si>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</si>
  <si>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</si>
  <si>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</si>
  <si>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</si>
  <si>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</si>
  <si>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</si>
  <si>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</si>
  <si>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</si>
  <si>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</si>
  <si>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</si>
  <si>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</si>
  <si>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</si>
  <si>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</si>
  <si>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</si>
  <si>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</si>
  <si>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</si>
  <si>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</si>
  <si>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</si>
  <si>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</si>
  <si>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</si>
  <si>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</si>
  <si>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</si>
  <si>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</si>
  <si>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</si>
  <si>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</si>
  <si>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</si>
  <si>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</si>
  <si>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</si>
  <si>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</si>
  <si>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</si>
  <si>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</si>
  <si>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</si>
  <si>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</si>
  <si>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</si>
  <si>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</si>
  <si>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</si>
  <si>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</si>
  <si>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</si>
  <si>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</si>
  <si>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</si>
  <si>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</si>
  <si>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</si>
  <si>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</si>
  <si>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</si>
  <si>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</si>
  <si>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</si>
  <si>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</si>
  <si>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</si>
  <si>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</si>
  <si>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</si>
  <si>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</si>
  <si>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</si>
  <si>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</si>
  <si>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</si>
  <si>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</si>
  <si>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</si>
  <si>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</si>
  <si>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</si>
  <si>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</si>
  <si>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</si>
  <si>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</si>
  <si>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</si>
  <si>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</si>
  <si>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</si>
  <si>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</si>
  <si>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</si>
  <si>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</si>
  <si>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</si>
  <si>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</si>
  <si>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</si>
  <si>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</si>
  <si>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</si>
  <si>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</si>
  <si>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</si>
  <si>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</si>
  <si>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</si>
  <si>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</si>
  <si>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</si>
  <si>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</si>
  <si>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</si>
  <si>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</si>
  <si>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</si>
  <si>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</si>
  <si>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</si>
  <si>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</si>
  <si>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</si>
  <si>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</si>
  <si>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</si>
  <si>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</si>
  <si>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</si>
  <si>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</si>
  <si>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</si>
  <si>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</si>
  <si>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</si>
  <si>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</si>
  <si>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</si>
  <si>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</si>
  <si>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</si>
  <si>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</si>
  <si>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</si>
  <si>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</si>
  <si>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</si>
  <si>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</si>
  <si>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</si>
  <si>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</si>
  <si>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</si>
  <si>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</si>
  <si>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</si>
  <si>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</si>
  <si>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</si>
  <si>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</si>
  <si>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</si>
  <si>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</si>
  <si>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</si>
  <si>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</si>
  <si>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</si>
  <si>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</si>
  <si>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</si>
  <si>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</si>
  <si>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</si>
  <si>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</si>
  <si>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</si>
  <si>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</si>
  <si>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</si>
  <si>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</si>
  <si>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</si>
  <si>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</si>
  <si>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</si>
  <si>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</si>
  <si>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</si>
  <si>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</si>
  <si>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</si>
  <si>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</si>
  <si>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</si>
  <si>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</si>
  <si>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</si>
  <si>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</si>
  <si>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</si>
  <si>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</si>
  <si>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</si>
  <si>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</si>
  <si>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</si>
  <si>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</si>
  <si>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</si>
  <si>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</si>
  <si>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</si>
  <si>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</si>
  <si>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</si>
  <si>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</si>
  <si>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</si>
  <si>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</si>
  <si>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</si>
  <si>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</si>
  <si>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</si>
  <si>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</si>
  <si>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</si>
  <si>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</si>
  <si>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</si>
  <si>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</si>
  <si>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</si>
  <si>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</si>
  <si>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</si>
  <si>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</si>
  <si>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</si>
  <si>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</si>
  <si>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</si>
  <si>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</si>
  <si>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</si>
  <si>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</si>
  <si>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</si>
  <si>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</si>
  <si>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</si>
  <si>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</si>
  <si>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</si>
  <si>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</si>
  <si>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</si>
  <si>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</si>
  <si>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</si>
  <si>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</si>
  <si>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</si>
  <si>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</si>
  <si>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</si>
  <si>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</si>
  <si>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</si>
  <si>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</si>
  <si>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</si>
  <si>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</si>
  <si>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</si>
  <si>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</si>
  <si>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</si>
  <si>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</si>
  <si>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</si>
  <si>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</si>
  <si>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</si>
  <si>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</si>
  <si>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</si>
  <si>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</si>
  <si>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</si>
  <si>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</si>
  <si>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</si>
  <si>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</si>
  <si>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</si>
  <si>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</si>
  <si>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</si>
  <si>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</si>
  <si>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</si>
  <si>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</si>
  <si>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</si>
  <si>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</si>
  <si>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</si>
  <si>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</si>
  <si>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</si>
  <si>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</si>
  <si>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</si>
  <si>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</si>
  <si>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</si>
  <si>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</si>
  <si>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</si>
  <si>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</si>
  <si>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</si>
  <si>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</si>
  <si>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</si>
  <si>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</si>
  <si>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</si>
  <si>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</si>
  <si>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</si>
  <si>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</si>
  <si>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</si>
  <si>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</si>
  <si>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</si>
  <si>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</si>
  <si>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</si>
  <si>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</si>
  <si>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</si>
  <si>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</si>
  <si>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</si>
  <si>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</si>
  <si>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</si>
  <si>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</si>
  <si>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</si>
  <si>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</si>
  <si>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</si>
  <si>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</si>
  <si>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</si>
  <si>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</si>
  <si>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</si>
  <si>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</si>
  <si>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</si>
  <si>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</si>
  <si>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</si>
  <si>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</si>
  <si>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</si>
  <si>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</si>
  <si>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</si>
  <si>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</si>
  <si>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</si>
  <si>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</si>
  <si>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</si>
  <si>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</si>
  <si>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</si>
  <si>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</si>
  <si>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</si>
  <si>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</si>
  <si>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</si>
  <si>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</si>
  <si>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</si>
  <si>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</si>
  <si>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</si>
  <si>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</si>
  <si>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</si>
  <si>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</si>
  <si>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</si>
  <si>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</si>
  <si>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</si>
  <si>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</si>
  <si>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</si>
  <si>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</si>
  <si>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</si>
  <si>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</si>
  <si>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</si>
  <si>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</si>
  <si>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</si>
  <si>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</si>
  <si>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</si>
  <si>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</si>
  <si>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</si>
  <si>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</si>
  <si>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</si>
  <si>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</si>
  <si>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</si>
  <si>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</si>
  <si>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</si>
  <si>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</si>
  <si>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</si>
  <si>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</si>
  <si>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</si>
  <si>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</si>
  <si>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</si>
  <si>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</si>
  <si>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</si>
  <si>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</si>
  <si>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</si>
  <si>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</si>
  <si>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</si>
  <si>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Change in Total Population</t>
  </si>
  <si>
    <t>Change in Total Population - Percentage</t>
  </si>
  <si>
    <t>Change in Total Population over 18</t>
  </si>
  <si>
    <t>Change in Total Population over 18 - Percentage</t>
  </si>
  <si>
    <t>Tulare County</t>
  </si>
  <si>
    <t>Data for: Exeter city; California</t>
  </si>
  <si>
    <t>Note: Local building permit data is not available via Census data sources.</t>
  </si>
  <si>
    <t>Note: This data was unavailable for City of Exeter. The local jurisdiction should update this table with the most recent data on the number of permitted units.</t>
  </si>
  <si>
    <t>CA-513</t>
  </si>
  <si>
    <t>Visalia, Kings, Tulare Counties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</si>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</sst>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0"/>
      <color rgb="FFFF0000"/>
      <name val="Calibri Light"/>
      <family val="2"/>
      <scheme val="minor"/>
    </font>
    <font>
      <b/>
      <sz val="10"/>
      <color rgb="FFFF0000"/>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7">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3" fontId="0" fillId="5" borderId="0" xfId="0" applyNumberFormat="1" applyFill="1"/>
    <xf numFmtId="0" fontId="10" fillId="3" borderId="1" xfId="0" applyFont="1" applyFill="1" applyBorder="1" applyAlignment="1">
      <alignment horizontal="center" vertical="center"/>
    </xf>
    <xf numFmtId="0" fontId="10" fillId="12" borderId="1" xfId="0" applyFont="1" applyFill="1" applyBorder="1" applyAlignment="1">
      <alignment horizontal="center" vertical="center"/>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2" fillId="0" borderId="6" xfId="0" applyFont="1" applyBorder="1" applyAlignment="1">
      <alignment horizontal="left" vertical="top"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9" fillId="5" borderId="0" xfId="0" applyFont="1" applyFill="1" applyAlignment="1">
      <alignment horizontal="left" vertical="top"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5606</c:v>
                </c:pt>
                <c:pt idx="1">
                  <c:v>7276</c:v>
                </c:pt>
                <c:pt idx="2">
                  <c:v>9168</c:v>
                </c:pt>
                <c:pt idx="3">
                  <c:v>10334</c:v>
                </c:pt>
                <c:pt idx="4">
                  <c:v>10321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5.0383605895416139E-3"/>
                  <c:y val="5.7529078789438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0.29789511237959332</c:v>
                </c:pt>
                <c:pt idx="2">
                  <c:v>0.2600329851566795</c:v>
                </c:pt>
                <c:pt idx="3">
                  <c:v>0.12718150087260036</c:v>
                </c:pt>
                <c:pt idx="4">
                  <c:v>-1.2579833559125217E-3</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8.3705357142857137E-2</c:v>
                </c:pt>
                <c:pt idx="1">
                  <c:v>7.7008928571428575E-2</c:v>
                </c:pt>
                <c:pt idx="2">
                  <c:v>8.1473214285714288E-2</c:v>
                </c:pt>
                <c:pt idx="3">
                  <c:v>8.7053571428571425E-2</c:v>
                </c:pt>
                <c:pt idx="4">
                  <c:v>5.2455357142857144E-2</c:v>
                </c:pt>
                <c:pt idx="5">
                  <c:v>1.0044642857142858E-2</c:v>
                </c:pt>
                <c:pt idx="6">
                  <c:v>7.9241071428571425E-2</c:v>
                </c:pt>
                <c:pt idx="7">
                  <c:v>6.5848214285714288E-2</c:v>
                </c:pt>
                <c:pt idx="8">
                  <c:v>8.1473214285714288E-2</c:v>
                </c:pt>
                <c:pt idx="9">
                  <c:v>1.7857142857142856E-2</c:v>
                </c:pt>
                <c:pt idx="10">
                  <c:v>0.12611607142857142</c:v>
                </c:pt>
                <c:pt idx="11">
                  <c:v>6.5848214285714288E-2</c:v>
                </c:pt>
                <c:pt idx="12">
                  <c:v>4.2410714285714288E-2</c:v>
                </c:pt>
                <c:pt idx="13">
                  <c:v>4.9107142857142856E-2</c:v>
                </c:pt>
                <c:pt idx="14">
                  <c:v>6.0267857142857144E-2</c:v>
                </c:pt>
                <c:pt idx="15">
                  <c:v>2.0089285714285716E-2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Exeter</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75</c:v>
                      </c:pt>
                      <c:pt idx="1">
                        <c:v>69</c:v>
                      </c:pt>
                      <c:pt idx="2">
                        <c:v>73</c:v>
                      </c:pt>
                      <c:pt idx="3">
                        <c:v>78</c:v>
                      </c:pt>
                      <c:pt idx="4">
                        <c:v>47</c:v>
                      </c:pt>
                      <c:pt idx="5">
                        <c:v>9</c:v>
                      </c:pt>
                      <c:pt idx="6">
                        <c:v>71</c:v>
                      </c:pt>
                      <c:pt idx="7">
                        <c:v>59</c:v>
                      </c:pt>
                      <c:pt idx="8">
                        <c:v>73</c:v>
                      </c:pt>
                      <c:pt idx="9">
                        <c:v>16</c:v>
                      </c:pt>
                      <c:pt idx="10">
                        <c:v>113</c:v>
                      </c:pt>
                      <c:pt idx="11">
                        <c:v>59</c:v>
                      </c:pt>
                      <c:pt idx="12">
                        <c:v>38</c:v>
                      </c:pt>
                      <c:pt idx="13">
                        <c:v>44</c:v>
                      </c:pt>
                      <c:pt idx="14">
                        <c:v>54</c:v>
                      </c:pt>
                      <c:pt idx="15">
                        <c:v>18</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Exeter</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3.07</c:v>
                </c:pt>
                <c:pt idx="1">
                  <c:v>3.08</c:v>
                </c:pt>
                <c:pt idx="2">
                  <c:v>3.14</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3.35</c:v>
                </c:pt>
                <c:pt idx="1">
                  <c:v>3.36</c:v>
                </c:pt>
                <c:pt idx="2">
                  <c:v>3.3</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2060</c:v>
                </c:pt>
                <c:pt idx="1">
                  <c:v>2569</c:v>
                </c:pt>
                <c:pt idx="2">
                  <c:v>3001</c:v>
                </c:pt>
                <c:pt idx="3">
                  <c:v>3378</c:v>
                </c:pt>
                <c:pt idx="4">
                  <c:v>3295</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0.24708737864077671</c:v>
                </c:pt>
                <c:pt idx="2">
                  <c:v>0.16815881666017907</c:v>
                </c:pt>
                <c:pt idx="3">
                  <c:v>0.12562479173608798</c:v>
                </c:pt>
                <c:pt idx="4">
                  <c:v>-2.4570751924215511E-2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0.49681335356600909</c:v>
                </c:pt>
                <c:pt idx="1">
                  <c:v>0.52602054026063694</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4.5523520485584217E-2</c:v>
                </c:pt>
                <c:pt idx="1">
                  <c:v>7.7737982221455074E-2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0.32352048558421853</c:v>
                </c:pt>
                <c:pt idx="1">
                  <c:v>0.24256350507752941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0.13414264036418816</c:v>
                </c:pt>
                <c:pt idx="1">
                  <c:v>0.15367797244037859</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0.21426403641881639</c:v>
                      </c:pt>
                      <c:pt idx="1">
                        <c:v>0.25340180086878972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0.28254931714719272</c:v>
                      </c:pt>
                      <c:pt idx="1">
                        <c:v>0.27261873939184716</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2.9742033383915022E-2</c:v>
                      </c:pt>
                      <c:pt idx="1">
                        <c:v>4.7438220994793015E-2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1.5781487101669194E-2</c:v>
                      </c:pt>
                      <c:pt idx="1">
                        <c:v>3.0299761226662062E-2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0.14719271623672231</c:v>
                      </c:pt>
                      <c:pt idx="1">
                        <c:v>9.242398089813296E-2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0.10500758725341426</c:v>
                      </c:pt>
                      <c:pt idx="1">
                        <c:v>7.6630419147895631E-2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5.8270106221547803E-2</c:v>
                      </c:pt>
                      <c:pt idx="1">
                        <c:v>6.6640775581830208E-2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1.3050075872534143E-2</c:v>
                      </c:pt>
                      <c:pt idx="1">
                        <c:v>6.8683294496706074E-3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6.5553869499241274E-2</c:v>
                      </c:pt>
                      <c:pt idx="1">
                        <c:v>8.4973102039642132E-2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2.2154779969650987E-2</c:v>
                      </c:pt>
                      <c:pt idx="1">
                        <c:v>1.7692241304910677E-2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4.1881638846737484E-2</c:v>
                      </c:pt>
                      <c:pt idx="1">
                        <c:v>3.8124622421679466E-2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4.552352048558422E-3</c:v>
                      </c:pt>
                      <c:pt idx="1">
                        <c:v>1.2888006674146314E-2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Exeter</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0.27596439169139464</c:v>
                </c:pt>
                <c:pt idx="1">
                  <c:v>0.21611721611721613</c:v>
                </c:pt>
                <c:pt idx="2">
                  <c:v>0.16852678571428573</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0.23051069402007857</c:v>
                </c:pt>
                <c:pt idx="1">
                  <c:v>0.24747259557655807</c:v>
                </c:pt>
                <c:pt idx="2">
                  <c:v>0.25</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186</c:v>
                      </c:pt>
                      <c:pt idx="1">
                        <c:v>177</c:v>
                      </c:pt>
                      <c:pt idx="2" formatCode="#,##0">
                        <c:v>151</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5281</c:v>
                      </c:pt>
                      <c:pt idx="1">
                        <c:v>6389</c:v>
                      </c:pt>
                      <c:pt idx="2" formatCode="#,##0">
                        <c:v>7494</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8.2852807283763277E-2</c:v>
                </c:pt>
                <c:pt idx="1">
                  <c:v>7.6783004552352041E-2</c:v>
                </c:pt>
                <c:pt idx="2">
                  <c:v>2.1547799696509863E-2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0.11236011622220304</c:v>
                </c:pt>
                <c:pt idx="1">
                  <c:v>5.7514168176979949E-2</c:v>
                </c:pt>
                <c:pt idx="2">
                  <c:v>4.3000776732545098E-2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273</c:v>
                      </c:pt>
                      <c:pt idx="1">
                        <c:v>253</c:v>
                      </c:pt>
                      <c:pt idx="2">
                        <c:v>71</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15623</c:v>
                      </c:pt>
                      <c:pt idx="1">
                        <c:v>7997</c:v>
                      </c:pt>
                      <c:pt idx="2">
                        <c:v>5979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0.24538577912254161</c:v>
                </c:pt>
                <c:pt idx="1">
                  <c:v>0.19382606114574058</c:v>
                </c:pt>
                <c:pt idx="2">
                  <c:v>0.21274658573596358</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0.28895612708018154</c:v>
                </c:pt>
                <c:pt idx="1">
                  <c:v>0.28465420005936481</c:v>
                </c:pt>
                <c:pt idx="2">
                  <c:v>0.27223065250379364</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0.12586989409984872</c:v>
                </c:pt>
                <c:pt idx="1">
                  <c:v>0.18521816562778273</c:v>
                </c:pt>
                <c:pt idx="2">
                  <c:v>0.21608497723823977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0.13706505295007565</c:v>
                </c:pt>
                <c:pt idx="1">
                  <c:v>0.17334520629266847</c:v>
                </c:pt>
                <c:pt idx="2">
                  <c:v>0.11775417298937785</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8.2904689863842668E-2</c:v>
                </c:pt>
                <c:pt idx="1">
                  <c:v>9.3796378747402792E-2</c:v>
                </c:pt>
                <c:pt idx="2">
                  <c:v>8.2852807283763277E-2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6.3237518910741308E-2</c:v>
                </c:pt>
                <c:pt idx="1">
                  <c:v>2.8495102404274265E-2</c:v>
                </c:pt>
                <c:pt idx="2">
                  <c:v>7.6783004552352041E-2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5.658093797276853E-2</c:v>
                </c:pt>
                <c:pt idx="1">
                  <c:v>4.06648857227664E-2</c:v>
                </c:pt>
                <c:pt idx="2">
                  <c:v>2.1547799696509863E-2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0.61996974281391826</c:v>
                      </c:pt>
                      <c:pt idx="1">
                        <c:v>0.61264470169189666</c:v>
                      </c:pt>
                      <c:pt idx="2">
                        <c:v>0.6309559939301973</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0.13040847201210287</c:v>
                      </c:pt>
                      <c:pt idx="1">
                        <c:v>0.12852478480261206</c:v>
                      </c:pt>
                      <c:pt idx="2">
                        <c:v>0.13626707132018209</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0.19485627836611194</c:v>
                      </c:pt>
                      <c:pt idx="1">
                        <c:v>0.20094983674680914</c:v>
                      </c:pt>
                      <c:pt idx="2">
                        <c:v>0.21456752655538694</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7.5340393343419063E-2</c:v>
                      </c:pt>
                      <c:pt idx="1">
                        <c:v>9.9732858414959935E-2</c:v>
                      </c:pt>
                      <c:pt idx="2">
                        <c:v>0.11471927162367224</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9.0771558245083206E-2</c:v>
                      </c:pt>
                      <c:pt idx="1">
                        <c:v>9.5577322647669938E-2</c:v>
                      </c:pt>
                      <c:pt idx="2">
                        <c:v>7.2837632776934752E-2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4.9621785173978819E-2</c:v>
                      </c:pt>
                      <c:pt idx="1">
                        <c:v>5.3428317008014245E-2</c:v>
                      </c:pt>
                      <c:pt idx="2">
                        <c:v>4.6433990895295901E-2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3.7821482602118005E-2</c:v>
                      </c:pt>
                      <c:pt idx="1">
                        <c:v>1.2763431285247848E-2</c:v>
                      </c:pt>
                      <c:pt idx="2">
                        <c:v>3.3383915022761758E-2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4.1149773071104387E-2</c:v>
                      </c:pt>
                      <c:pt idx="1">
                        <c:v>2.1668150786583556E-2</c:v>
                      </c:pt>
                      <c:pt idx="2">
                        <c:v>1.2746585735963581E-2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0.38003025718608169</c:v>
                      </c:pt>
                      <c:pt idx="1">
                        <c:v>0.38735529830810328</c:v>
                      </c:pt>
                      <c:pt idx="2">
                        <c:v>0.36904400606980275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0.11497730711043873</c:v>
                      </c:pt>
                      <c:pt idx="1">
                        <c:v>6.5301276343128531E-2</c:v>
                      </c:pt>
                      <c:pt idx="2">
                        <c:v>7.6479514415781491E-2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9.4099848714069595E-2</c:v>
                      </c:pt>
                      <c:pt idx="1">
                        <c:v>8.3704363312555652E-2</c:v>
                      </c:pt>
                      <c:pt idx="2">
                        <c:v>5.7663125948406675E-2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5.0529500756429653E-2</c:v>
                      </c:pt>
                      <c:pt idx="1">
                        <c:v>8.5485307212822798E-2</c:v>
                      </c:pt>
                      <c:pt idx="2">
                        <c:v>0.10136570561456752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4.6293494704992437E-2</c:v>
                      </c:pt>
                      <c:pt idx="1">
                        <c:v>7.7767883644998523E-2</c:v>
                      </c:pt>
                      <c:pt idx="2">
                        <c:v>4.4916540212443096E-2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3.3282904689863842E-2</c:v>
                      </c:pt>
                      <c:pt idx="1">
                        <c:v>4.036806173938854E-2</c:v>
                      </c:pt>
                      <c:pt idx="2">
                        <c:v>3.6418816388467376E-2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2.5416036308623297E-2</c:v>
                      </c:pt>
                      <c:pt idx="1">
                        <c:v>1.5731671119026416E-2</c:v>
                      </c:pt>
                      <c:pt idx="2">
                        <c:v>4.339908952959029E-2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1.5431164901664145E-2</c:v>
                      </c:pt>
                      <c:pt idx="1">
                        <c:v>1.8996734936182844E-2</c:v>
                      </c:pt>
                      <c:pt idx="2">
                        <c:v>8.8012139605462818E-3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1131</c:v>
                </c:pt>
                <c:pt idx="1">
                  <c:v>1051</c:v>
                </c:pt>
                <c:pt idx="2">
                  <c:v>1101</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-7.0733863837312116E-2</c:v>
                </c:pt>
                <c:pt idx="2">
                  <c:v>4.7573739295908656E-2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Exeter</c:v>
                </c:pt>
                <c:pt idx="1">
                  <c:v>Tulare County</c:v>
                </c:pt>
                <c:pt idx="2">
                  <c:v>California</c:v>
                </c:pt>
              </c:strCache>
            </c:strRef>
          </c:cat>
          <c:val>
            <c:numRef>
              <c:f>(Households!$B$316,Households!$D$316,Households!$F$316)</c:f>
              <c:numCache>
                <c:formatCode>0.0%</c:formatCode>
                <c:ptCount val="3"/>
                <c:pt idx="0">
                  <c:v>0.20100000000000001</c:v>
                </c:pt>
                <c:pt idx="1">
                  <c:v>0.19600000000000001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215</c:v>
                </c:pt>
                <c:pt idx="1">
                  <c:v>371</c:v>
                </c:pt>
                <c:pt idx="2">
                  <c:v>522</c:v>
                </c:pt>
                <c:pt idx="3">
                  <c:v>774</c:v>
                </c:pt>
                <c:pt idx="4">
                  <c:v>967</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0.72558139534883725</c:v>
                </c:pt>
                <c:pt idx="2">
                  <c:v>0.40700808625336926</c:v>
                </c:pt>
                <c:pt idx="3">
                  <c:v>0.48275862068965519</c:v>
                </c:pt>
                <c:pt idx="4">
                  <c:v>0.24935400516795866</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3507</c:v>
                </c:pt>
                <c:pt idx="1">
                  <c:v>4703</c:v>
                </c:pt>
                <c:pt idx="2">
                  <c:v>5287</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5266</c:v>
                </c:pt>
                <c:pt idx="1">
                  <c:v>5171</c:v>
                </c:pt>
                <c:pt idx="2">
                  <c:v>4389</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41</c:v>
                </c:pt>
                <c:pt idx="1">
                  <c:v>53</c:v>
                </c:pt>
                <c:pt idx="2">
                  <c:v>45</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83</c:v>
                </c:pt>
                <c:pt idx="1">
                  <c:v>80</c:v>
                </c:pt>
                <c:pt idx="2">
                  <c:v>77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117</c:v>
                </c:pt>
                <c:pt idx="1">
                  <c:v>126</c:v>
                </c:pt>
                <c:pt idx="2">
                  <c:v>126</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2</c:v>
                </c:pt>
                <c:pt idx="1">
                  <c:v>7</c:v>
                </c:pt>
                <c:pt idx="2">
                  <c:v>17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131</c:v>
                </c:pt>
                <c:pt idx="1">
                  <c:v>176</c:v>
                </c:pt>
                <c:pt idx="2">
                  <c:v>335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Exeter</c:v>
                </c:pt>
                <c:pt idx="1">
                  <c:v>Tulare County</c:v>
                </c:pt>
                <c:pt idx="2">
                  <c:v>California</c:v>
                </c:pt>
              </c:strCache>
            </c:strRef>
          </c:cat>
          <c:val>
            <c:numRef>
              <c:f>(Households!$B$368,Households!$D$368,Households!$F$368)</c:f>
              <c:numCache>
                <c:formatCode>0.0%</c:formatCode>
                <c:ptCount val="3"/>
                <c:pt idx="0">
                  <c:v>0.33</c:v>
                </c:pt>
                <c:pt idx="1">
                  <c:v>0.313</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0"/>
                  <c:y val="5.2244173635457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C-4D74-9B0E-928F6D7F04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255</c:v>
                </c:pt>
                <c:pt idx="1">
                  <c:v>313</c:v>
                </c:pt>
                <c:pt idx="2">
                  <c:v>328</c:v>
                </c:pt>
                <c:pt idx="3">
                  <c:v>475</c:v>
                </c:pt>
                <c:pt idx="4">
                  <c:v>520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0.22745098039215686</c:v>
                </c:pt>
                <c:pt idx="2">
                  <c:v>4.7923322683706068E-2</c:v>
                </c:pt>
                <c:pt idx="3">
                  <c:v>0.44817073170731708</c:v>
                </c:pt>
                <c:pt idx="4">
                  <c:v>9.4736842105263161E-2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76</c:v>
                </c:pt>
                <c:pt idx="1">
                  <c:v>210</c:v>
                </c:pt>
                <c:pt idx="2">
                  <c:v>322</c:v>
                </c:pt>
                <c:pt idx="3">
                  <c:v>671</c:v>
                </c:pt>
                <c:pt idx="4">
                  <c:v>431</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1.763157894736842</c:v>
                </c:pt>
                <c:pt idx="2">
                  <c:v>0.53333333333333333</c:v>
                </c:pt>
                <c:pt idx="3">
                  <c:v>1.0838509316770186</c:v>
                </c:pt>
                <c:pt idx="4">
                  <c:v>-0.35767511177347244</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0.45497185741088181</c:v>
                </c:pt>
                <c:pt idx="1">
                  <c:v>0.3810300352833042</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0.32457786116322701</c:v>
                </c:pt>
                <c:pt idx="1">
                  <c:v>0.31591899664956857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0.1801125703564728</c:v>
                </c:pt>
                <c:pt idx="1">
                  <c:v>0.27473537521866753</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4.0337711069418386E-2</c:v>
                </c:pt>
                <c:pt idx="1">
                  <c:v>2.8315592848459692E-2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Exeter</c:v>
                      </c:pt>
                      <c:pt idx="1">
                        <c:v>Tulare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0.70022371364653246</c:v>
                </c:pt>
                <c:pt idx="1">
                  <c:v>0.41558441558441561</c:v>
                </c:pt>
                <c:pt idx="2">
                  <c:v>0.60324483775811211</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0.18568232662192394</c:v>
                </c:pt>
                <c:pt idx="1">
                  <c:v>0.29870129870129869</c:v>
                </c:pt>
                <c:pt idx="2">
                  <c:v>0.22418879056047197</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0.1029082774049217</c:v>
                </c:pt>
                <c:pt idx="1">
                  <c:v>0.23809523809523808</c:v>
                </c:pt>
                <c:pt idx="2">
                  <c:v>0.14896755162241887</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1.1185682326621925E-2</c:v>
                </c:pt>
                <c:pt idx="1">
                  <c:v>4.7619047619047616E-2</c:v>
                </c:pt>
                <c:pt idx="2">
                  <c:v>2.359882005899705E-2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0.5625</c:v>
                </c:pt>
                <c:pt idx="1">
                  <c:v>0.71875</c:v>
                </c:pt>
                <c:pt idx="2">
                  <c:v>0.63749999999999996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0.26250000000000001</c:v>
                </c:pt>
                <c:pt idx="1">
                  <c:v>0.33124999999999999</c:v>
                </c:pt>
                <c:pt idx="2">
                  <c:v>0.296875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913</c:v>
                </c:pt>
                <c:pt idx="1">
                  <c:v>955</c:v>
                </c:pt>
                <c:pt idx="2">
                  <c:v>997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917</c:v>
                </c:pt>
                <c:pt idx="1">
                  <c:v>930</c:v>
                </c:pt>
                <c:pt idx="2">
                  <c:v>1047</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7.7254864372663656E-2</c:v>
                </c:pt>
                <c:pt idx="1">
                  <c:v>7.9624101475358589E-2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0.23128534457969901</c:v>
                </c:pt>
                <c:pt idx="1">
                  <c:v>0.22811479561595416</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8.866097958401227E-2</c:v>
                </c:pt>
                <c:pt idx="1">
                  <c:v>0.10125335431237942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0.13792772932042557</c:v>
                </c:pt>
                <c:pt idx="1">
                  <c:v>0.14229397247577891</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0.11415700182114444</c:v>
                </c:pt>
                <c:pt idx="1">
                  <c:v>0.12674505070534858</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9.8341800057509837E-2</c:v>
                </c:pt>
                <c:pt idx="1">
                  <c:v>0.10953217445657445</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0.12374197258698362</c:v>
                </c:pt>
                <c:pt idx="1">
                  <c:v>9.8576370553178652E-2</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7.1503881913160164E-2</c:v>
                </c:pt>
                <c:pt idx="1">
                  <c:v>6.6887952495392866E-2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4.418671523051855E-2</c:v>
                </c:pt>
                <c:pt idx="1">
                  <c:v>3.0649524199545211E-2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Exeter</c:v>
                </c:pt>
                <c:pt idx="1">
                  <c:v>Tulare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1.2939710533882872E-2</c:v>
                </c:pt>
                <c:pt idx="1">
                  <c:v>1.6322703710489165E-2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Exeter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59318</c:v>
                </c:pt>
                <c:pt idx="1">
                  <c:v>0</c:v>
                </c:pt>
                <c:pt idx="2">
                  <c:v>59792</c:v>
                </c:pt>
                <c:pt idx="3">
                  <c:v>48578</c:v>
                </c:pt>
                <c:pt idx="4">
                  <c:v>0</c:v>
                </c:pt>
                <c:pt idx="5">
                  <c:v>32292</c:v>
                </c:pt>
                <c:pt idx="6">
                  <c:v>0</c:v>
                </c:pt>
                <c:pt idx="7">
                  <c:v>40156</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64453</c:v>
                </c:pt>
                <c:pt idx="1">
                  <c:v>44708</c:v>
                </c:pt>
                <c:pt idx="2">
                  <c:v>37632</c:v>
                </c:pt>
                <c:pt idx="3">
                  <c:v>67396</c:v>
                </c:pt>
                <c:pt idx="4">
                  <c:v>0</c:v>
                </c:pt>
                <c:pt idx="5">
                  <c:v>47520</c:v>
                </c:pt>
                <c:pt idx="6">
                  <c:v>62159</c:v>
                </c:pt>
                <c:pt idx="7">
                  <c:v>46063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335</c:v>
                </c:pt>
                <c:pt idx="1">
                  <c:v>585</c:v>
                </c:pt>
                <c:pt idx="2">
                  <c:v>477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335</c:v>
                      </c:pt>
                      <c:pt idx="1">
                        <c:v>585</c:v>
                      </c:pt>
                      <c:pt idx="2">
                        <c:v>477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0.14609681639773223</c:v>
                      </c:pt>
                      <c:pt idx="1">
                        <c:v>0.23159144893111638</c:v>
                      </c:pt>
                      <c:pt idx="2">
                        <c:v>0.1908</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4.0117605491621237E-2"/>
                  <c:y val="8.0445082076604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DC-4D01-BFAA-50317B6478C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0.58519161910164141</c:v>
                </c:pt>
                <c:pt idx="2">
                  <c:v>-0.17613538461538461</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7.1533923303834804E-2</c:v>
                </c:pt>
                <c:pt idx="1">
                  <c:v>1</c:v>
                </c:pt>
                <c:pt idx="2">
                  <c:v>0</c:v>
                </c:pt>
                <c:pt idx="3">
                  <c:v>0</c:v>
                </c:pt>
                <c:pt idx="4">
                  <c:v>0</c:v>
                </c:pt>
                <c:pt idx="5">
                  <c:v>0.4</c:v>
                </c:pt>
                <c:pt idx="6">
                  <c:v>0</c:v>
                </c:pt>
                <c:pt idx="7">
                  <c:v>0.34368932038834954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97</c:v>
                      </c:pt>
                      <c:pt idx="1">
                        <c:v>26</c:v>
                      </c:pt>
                      <c:pt idx="2">
                        <c:v>0</c:v>
                      </c:pt>
                      <c:pt idx="3">
                        <c:v>0</c:v>
                      </c:pt>
                      <c:pt idx="4">
                        <c:v>0</c:v>
                      </c:pt>
                      <c:pt idx="5">
                        <c:v>208</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0.79948066935949225</c:v>
                </c:pt>
                <c:pt idx="1">
                  <c:v>0.78753749979050391</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0.1413733410271206</c:v>
                </c:pt>
                <c:pt idx="1">
                  <c:v>0.13433444505896616</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6.2569482852051104E-3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1.8753606462781305E-2</c:v>
                </c:pt>
                <c:pt idx="1">
                  <c:v>1.6642365126451807E-2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3.1736872475476054E-3</c:v>
                </c:pt>
                <c:pt idx="1">
                  <c:v>1.2463617521689823E-2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3.7218695903058277E-2</c:v>
                </c:pt>
                <c:pt idx="1">
                  <c:v>4.2765124217183141E-2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0.94085401038661276</c:v>
                      </c:pt>
                      <c:pt idx="1">
                        <c:v>0.9218719448494701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6.8955568378534338E-2</c:v>
                      </c:pt>
                      <c:pt idx="1">
                        <c:v>8.682633057915877E-2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3.8372763993075591E-2</c:v>
                      </c:pt>
                      <c:pt idx="1">
                        <c:v>2.466466667783979E-2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1.9042123485285632E-2</c:v>
                      </c:pt>
                      <c:pt idx="1">
                        <c:v>1.2815570862732611E-2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6.6200747481857643E-3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1.5002885170225043E-2</c:v>
                      </c:pt>
                      <c:pt idx="1">
                        <c:v>3.4078021910492122E-3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6.072591773230317E-3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5.027904872039821E-5</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8.9384975502930153E-5</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4.4692487751465077E-5</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1.6759682906799403E-4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2.5865777286160413E-3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0</c:v>
                      </c:pt>
                      <c:pt idx="1">
                        <c:v>2.4636733872995123E-3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1.8753606462781305E-2</c:v>
                      </c:pt>
                      <c:pt idx="1">
                        <c:v>1.4178691739152295E-2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3.1736872475476054E-3</c:v>
                      </c:pt>
                      <c:pt idx="1">
                        <c:v>9.7094429640057871E-3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0.38800000000000001</c:v>
                </c:pt>
                <c:pt idx="1">
                  <c:v>0.47449999999999998</c:v>
                </c:pt>
                <c:pt idx="2">
                  <c:v>0.43769999999999998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2"/>
              <c:layout>
                <c:manualLayout>
                  <c:x val="-7.5535029275186757E-3"/>
                  <c:y val="-1.4626033742987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B8-4891-80FB-B347EBE4C2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0.22293814432989681</c:v>
                </c:pt>
                <c:pt idx="2">
                  <c:v>-7.7555321390937834E-2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32461228918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7B-4060-84D2-D88206ECD4B2}"/>
                </c:ext>
              </c:extLst>
            </c:dLbl>
            <c:dLbl>
              <c:idx val="1"/>
              <c:layout>
                <c:manualLayout>
                  <c:x val="-4.2068348954967694E-2"/>
                  <c:y val="-3.08448107977178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7B-4060-84D2-D88206ECD4B2}"/>
                </c:ext>
              </c:extLst>
            </c:dLbl>
            <c:dLbl>
              <c:idx val="2"/>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7B-4060-84D2-D88206ECD4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0.27600000000000002</c:v>
                </c:pt>
                <c:pt idx="1">
                  <c:v>0.317</c:v>
                </c:pt>
                <c:pt idx="2">
                  <c:v>0.33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0.247</c:v>
                </c:pt>
                <c:pt idx="1">
                  <c:v>0.21600000000000003</c:v>
                </c:pt>
                <c:pt idx="2">
                  <c:v>0.20100000000000001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7B-4060-84D2-D88206ECD4B2}"/>
                </c:ext>
              </c:extLst>
            </c:dLbl>
            <c:dLbl>
              <c:idx val="1"/>
              <c:layout>
                <c:manualLayout>
                  <c:x val="-4.2068348954967694E-2"/>
                  <c:y val="-2.1365009306253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7B-4060-84D2-D88206ECD4B2}"/>
                </c:ext>
              </c:extLst>
            </c:dLbl>
            <c:dLbl>
              <c:idx val="2"/>
              <c:layout>
                <c:manualLayout>
                  <c:x val="-4.2068348954967694E-2"/>
                  <c:y val="-2.6104910051985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7B-4060-84D2-D88206ECD4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0.27500000000000002</c:v>
                </c:pt>
                <c:pt idx="1">
                  <c:v>0.26899999999999996</c:v>
                </c:pt>
                <c:pt idx="2">
                  <c:v>0.23499999999999999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0.157</c:v>
                </c:pt>
                <c:pt idx="1">
                  <c:v>0.111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0.31675157326940367</c:v>
                </c:pt>
                <c:pt idx="1">
                  <c:v>0.37752267342103107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0.20557386874438119</c:v>
                </c:pt>
                <c:pt idx="1">
                  <c:v>0.22043117434897808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8.420737189091998E-2</c:v>
                </c:pt>
                <c:pt idx="1">
                  <c:v>5.3307343036896104E-2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6.622715013485167E-2</c:v>
                      </c:pt>
                      <c:pt idx="1">
                        <c:v>4.151249518518086E-2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0.1893916691639197</c:v>
                      </c:pt>
                      <c:pt idx="1">
                        <c:v>0.1366766659274217</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6.1132753970632302E-2</c:v>
                      </c:pt>
                      <c:pt idx="1">
                        <c:v>0.19933351230842855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0.39346718609529518</c:v>
                      </c:pt>
                      <c:pt idx="1">
                        <c:v>0.34873880919309463</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0.12586155229247828</c:v>
                      </c:pt>
                      <c:pt idx="1">
                        <c:v>0.16351709406697559</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0.20437518729397663</c:v>
                      </c:pt>
                      <c:pt idx="1">
                        <c:v>0.13347262264657478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6.3230446508840271E-2</c:v>
                      </c:pt>
                      <c:pt idx="1">
                        <c:v>5.1749092479544311E-2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0.11387473778843273</c:v>
                      </c:pt>
                      <c:pt idx="1">
                        <c:v>0.10847057999603142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1.4983518130056938E-3</c:v>
                      </c:pt>
                      <c:pt idx="1">
                        <c:v>2.0251421101163729E-2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3.8357806412945762E-2</c:v>
                      </c:pt>
                      <c:pt idx="1">
                        <c:v>2.4826958318256626E-2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5.1842972729997001E-2</c:v>
                      </c:pt>
                      <c:pt idx="1">
                        <c:v>6.6882214933526321E-2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6.892418339826191E-2</c:v>
                      </c:pt>
                      <c:pt idx="1">
                        <c:v>3.6061536306654374E-2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1.5283188492658075E-2</c:v>
                      </c:pt>
                      <c:pt idx="1">
                        <c:v>1.7245806730241734E-2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0.33316129032258068</c:v>
                </c:pt>
                <c:pt idx="1">
                  <c:v>0.32201745877788557</c:v>
                </c:pt>
                <c:pt idx="2">
                  <c:v>0.31675157326940367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0.44490322580645159</c:v>
                </c:pt>
                <c:pt idx="1">
                  <c:v>0.46774975751697384</c:v>
                </c:pt>
                <c:pt idx="2">
                  <c:v>0.39346718609529518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0.15690322580645163</c:v>
                </c:pt>
                <c:pt idx="1">
                  <c:v>0.17192046556741028</c:v>
                </c:pt>
                <c:pt idx="2">
                  <c:v>0.20557386874438119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6.5032258064516124E-2</c:v>
                </c:pt>
                <c:pt idx="1">
                  <c:v>3.831231813773036E-2</c:v>
                </c:pt>
                <c:pt idx="2">
                  <c:v>8.420737189091998E-2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6.2193548387096773E-2</c:v>
                      </c:pt>
                      <c:pt idx="1">
                        <c:v>4.2434529582929197E-2</c:v>
                      </c:pt>
                      <c:pt idx="2">
                        <c:v>6.622715013485167E-2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0.17548387096774193</c:v>
                      </c:pt>
                      <c:pt idx="1">
                        <c:v>0.13724539282250242</c:v>
                      </c:pt>
                      <c:pt idx="2">
                        <c:v>0.1893916691639197</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9.5483870967741941E-2</c:v>
                      </c:pt>
                      <c:pt idx="1">
                        <c:v>0.14233753637245392</c:v>
                      </c:pt>
                      <c:pt idx="2">
                        <c:v>6.1132753970632302E-2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0.18812903225806452</c:v>
                      </c:pt>
                      <c:pt idx="1">
                        <c:v>0.19277400581959264</c:v>
                      </c:pt>
                      <c:pt idx="2">
                        <c:v>0.12586155229247828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0.19716129032258065</c:v>
                      </c:pt>
                      <c:pt idx="1">
                        <c:v>0.19592628516003879</c:v>
                      </c:pt>
                      <c:pt idx="2">
                        <c:v>0.20437518729397663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5.9612903225806452E-2</c:v>
                      </c:pt>
                      <c:pt idx="1">
                        <c:v>7.9049466537342392E-2</c:v>
                      </c:pt>
                      <c:pt idx="2">
                        <c:v>6.3230446508840271E-2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0.10038709677419355</c:v>
                      </c:pt>
                      <c:pt idx="1">
                        <c:v>0.13045586808923376</c:v>
                      </c:pt>
                      <c:pt idx="2">
                        <c:v>0.11387473778843273</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1.5741935483870966E-2</c:v>
                      </c:pt>
                      <c:pt idx="1">
                        <c:v>9.9418040737148401E-3</c:v>
                      </c:pt>
                      <c:pt idx="2">
                        <c:v>1.4983518130056938E-3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2.7870967741935485E-2</c:v>
                      </c:pt>
                      <c:pt idx="1">
                        <c:v>9.456838021338506E-3</c:v>
                      </c:pt>
                      <c:pt idx="2">
                        <c:v>3.8357806412945762E-2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1.2903225806451613E-2</c:v>
                      </c:pt>
                      <c:pt idx="1">
                        <c:v>2.2065955383123181E-2</c:v>
                      </c:pt>
                      <c:pt idx="2">
                        <c:v>5.1842972729997001E-2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3.303225806451613E-2</c:v>
                      </c:pt>
                      <c:pt idx="1">
                        <c:v>2.667313288069835E-2</c:v>
                      </c:pt>
                      <c:pt idx="2">
                        <c:v>6.892418339826191E-2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3.2000000000000001E-2</c:v>
                      </c:pt>
                      <c:pt idx="1">
                        <c:v>1.1639185257032008E-2</c:v>
                      </c:pt>
                      <c:pt idx="2">
                        <c:v>1.5283188492658075E-2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3094</c:v>
                </c:pt>
                <c:pt idx="1">
                  <c:v>2862</c:v>
                </c:pt>
                <c:pt idx="2">
                  <c:v>3545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154967</c:v>
                      </c:pt>
                      <c:pt idx="1">
                        <c:v>156043</c:v>
                      </c:pt>
                      <c:pt idx="2">
                        <c:v>169630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Exeter Percent Change</c:v>
                </c:pt>
              </c:strCache>
            </c:strRef>
          </c:tx>
          <c:spPr>
            <a:ln w="28575" cap="rnd">
              <a:solidFill>
                <a:schemeClr val="tx2"/>
              </a:solidFill>
              <a:round/>
            </a:ln>
            <a:effectLst/>
          </c:spPr>
          <c:marker>
            <c:symbol val="none"/>
          </c:marker>
          <c:dLbls>
            <c:dLbl>
              <c:idx val="1"/>
              <c:layout>
                <c:manualLayout>
                  <c:x val="-7.3029301967784149E-2"/>
                  <c:y val="-2.985803419706317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10-43A5-8E60-1BC96A6DE29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-7.498383968972204E-2</c:v>
                </c:pt>
                <c:pt idx="2">
                  <c:v>0.23864430468204054</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Tulare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6.9434137590583802E-3</c:v>
                      </c:pt>
                      <c:pt idx="2">
                        <c:v>8.707215318854418E-2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Tulare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154967</c:v>
                </c:pt>
                <c:pt idx="1">
                  <c:v>156043</c:v>
                </c:pt>
                <c:pt idx="2">
                  <c:v>169630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3094</c:v>
                      </c:pt>
                      <c:pt idx="1">
                        <c:v>2862</c:v>
                      </c:pt>
                      <c:pt idx="2">
                        <c:v>3545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Tulare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6.9434137590583802E-3</c:v>
                </c:pt>
                <c:pt idx="2">
                  <c:v>8.707215318854418E-2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Exeter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-7.498383968972204E-2</c:v>
                      </c:pt>
                      <c:pt idx="2">
                        <c:v>0.23864430468204054</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0.41381668946648426</c:v>
                </c:pt>
                <c:pt idx="1">
                  <c:v>0.15868673050615595</c:v>
                </c:pt>
                <c:pt idx="2">
                  <c:v>0.33584131326949385</c:v>
                </c:pt>
                <c:pt idx="3">
                  <c:v>0.41039671682626538</c:v>
                </c:pt>
                <c:pt idx="4">
                  <c:v>0.16621067031463749</c:v>
                </c:pt>
                <c:pt idx="5">
                  <c:v>0.37824897400820795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Exeter</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605</c:v>
                      </c:pt>
                      <c:pt idx="1">
                        <c:v>232</c:v>
                      </c:pt>
                      <c:pt idx="2">
                        <c:v>491</c:v>
                      </c:pt>
                      <c:pt idx="3">
                        <c:v>600</c:v>
                      </c:pt>
                      <c:pt idx="4">
                        <c:v>243</c:v>
                      </c:pt>
                      <c:pt idx="5">
                        <c:v>553</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2060</c:v>
                </c:pt>
                <c:pt idx="1">
                  <c:v>2651</c:v>
                </c:pt>
                <c:pt idx="2">
                  <c:v>3168</c:v>
                </c:pt>
                <c:pt idx="3">
                  <c:v>3600</c:v>
                </c:pt>
                <c:pt idx="4">
                  <c:v>3620</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0.28689320388349515</c:v>
                </c:pt>
                <c:pt idx="2">
                  <c:v>0.19502074688796681</c:v>
                </c:pt>
                <c:pt idx="3">
                  <c:v>0.13636363636363635</c:v>
                </c:pt>
                <c:pt idx="4">
                  <c:v>5.5555555555555558E-3</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2710</c:v>
                </c:pt>
                <c:pt idx="1">
                  <c:v>2969</c:v>
                </c:pt>
                <c:pt idx="2">
                  <c:v>2887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207</c:v>
                </c:pt>
                <c:pt idx="1">
                  <c:v>41</c:v>
                </c:pt>
                <c:pt idx="2">
                  <c:v>156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74</c:v>
                </c:pt>
                <c:pt idx="1">
                  <c:v>154</c:v>
                </c:pt>
                <c:pt idx="2">
                  <c:v>88</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208</c:v>
                </c:pt>
                <c:pt idx="1">
                  <c:v>142</c:v>
                </c:pt>
                <c:pt idx="2">
                  <c:v>170</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53</c:v>
                </c:pt>
                <c:pt idx="1">
                  <c:v>48</c:v>
                </c:pt>
                <c:pt idx="2">
                  <c:v>109</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48</c:v>
                </c:pt>
                <c:pt idx="1">
                  <c:v>17</c:v>
                </c:pt>
                <c:pt idx="2">
                  <c:v>30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57</c:v>
                </c:pt>
                <c:pt idx="1">
                  <c:v>32</c:v>
                </c:pt>
                <c:pt idx="2">
                  <c:v>44</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6</c:v>
                </c:pt>
                <c:pt idx="2">
                  <c:v>35</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159</c:v>
                </c:pt>
                <c:pt idx="1">
                  <c:v>200</c:v>
                </c:pt>
                <c:pt idx="2">
                  <c:v>101</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Exeter</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27</c:v>
                </c:pt>
                <c:pt idx="1">
                  <c:v>0</c:v>
                </c:pt>
                <c:pt idx="2">
                  <c:v>696</c:v>
                </c:pt>
                <c:pt idx="3">
                  <c:v>472</c:v>
                </c:pt>
                <c:pt idx="4">
                  <c:v>489</c:v>
                </c:pt>
                <c:pt idx="5">
                  <c:v>426</c:v>
                </c:pt>
                <c:pt idx="6">
                  <c:v>286</c:v>
                </c:pt>
                <c:pt idx="7">
                  <c:v>288</c:v>
                </c:pt>
                <c:pt idx="8">
                  <c:v>144</c:v>
                </c:pt>
                <c:pt idx="9">
                  <c:v>467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Exeter</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101</c:v>
                </c:pt>
                <c:pt idx="2">
                  <c:v>12</c:v>
                </c:pt>
                <c:pt idx="3">
                  <c:v>28</c:v>
                </c:pt>
                <c:pt idx="4">
                  <c:v>0</c:v>
                </c:pt>
                <c:pt idx="5">
                  <c:v>0</c:v>
                </c:pt>
                <c:pt idx="6">
                  <c:v>184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0.5532625189681335</c:v>
                </c:pt>
                <c:pt idx="1">
                  <c:v>0.50090618796927588</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0.37996965098634294</c:v>
                </c:pt>
                <c:pt idx="1">
                  <c:v>0.39696067431892063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6.4339908952959032E-2</c:v>
                </c:pt>
                <c:pt idx="1">
                  <c:v>7.8378067374356319E-2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2.4279210925644916E-3</c:v>
                </c:pt>
                <c:pt idx="1">
                  <c:v>1.7332642904404359E-2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6.4224274330427784E-3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Exeter</c:v>
                      </c:pt>
                      <c:pt idx="1">
                        <c:v>Tulare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0.45178709179737719</c:v>
                </c:pt>
                <c:pt idx="1">
                  <c:v>0.61619307123394318</c:v>
                </c:pt>
                <c:pt idx="2">
                  <c:v>0.62945684771742749</c:v>
                </c:pt>
                <c:pt idx="3">
                  <c:v>0.60272350503256367</c:v>
                </c:pt>
                <c:pt idx="4">
                  <c:v>0.6309559939301973</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0.54821290820262281</c:v>
                </c:pt>
                <c:pt idx="1">
                  <c:v>0.38380692876605682</c:v>
                </c:pt>
                <c:pt idx="2">
                  <c:v>0.37054315228257245</c:v>
                </c:pt>
                <c:pt idx="3">
                  <c:v>0.39727649496743633</c:v>
                </c:pt>
                <c:pt idx="4">
                  <c:v>0.36904400606980275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2"/>
              <c:layout>
                <c:manualLayout>
                  <c:x val="0"/>
                  <c:y val="1.3513585409583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4A-4BB1-98DE-C7E67DB05CB7}"/>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44300</c:v>
                </c:pt>
                <c:pt idx="1">
                  <c:v>67900</c:v>
                </c:pt>
                <c:pt idx="2">
                  <c:v>94800</c:v>
                </c:pt>
                <c:pt idx="3">
                  <c:v>211400</c:v>
                </c:pt>
                <c:pt idx="4">
                  <c:v>224000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4.0078953388770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4A-4BB1-98DE-C7E67DB05CB7}"/>
                </c:ext>
              </c:extLst>
            </c:dLbl>
            <c:dLbl>
              <c:idx val="2"/>
              <c:layout>
                <c:manualLayout>
                  <c:x val="-6.6495726495726493E-2"/>
                  <c:y val="-5.3592538798355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4A-4BB1-98DE-C7E67DB05CB7}"/>
                </c:ext>
              </c:extLst>
            </c:dLbl>
            <c:dLbl>
              <c:idx val="3"/>
              <c:layout>
                <c:manualLayout>
                  <c:x val="-5.4717006528030306E-2"/>
                  <c:y val="0.133239341203844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0.53273137697516926</c:v>
                </c:pt>
                <c:pt idx="2">
                  <c:v>0.39617083946980852</c:v>
                </c:pt>
                <c:pt idx="3">
                  <c:v>1.229957805907173</c:v>
                </c:pt>
                <c:pt idx="4">
                  <c:v>5.9602649006622516E-2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0.67858561779896698</c:v>
                </c:pt>
                <c:pt idx="1">
                  <c:v>0</c:v>
                </c:pt>
                <c:pt idx="2">
                  <c:v>0.66666666666666663</c:v>
                </c:pt>
                <c:pt idx="3">
                  <c:v>0.45283018867924529</c:v>
                </c:pt>
                <c:pt idx="4">
                  <c:v>12.727273</c:v>
                </c:pt>
                <c:pt idx="5">
                  <c:v>0.42487046632124353</c:v>
                </c:pt>
                <c:pt idx="6">
                  <c:v>1</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0.32141438220103297</c:v>
                </c:pt>
                <c:pt idx="1">
                  <c:v>1</c:v>
                </c:pt>
                <c:pt idx="2">
                  <c:v>0.33333333333333331</c:v>
                </c:pt>
                <c:pt idx="3">
                  <c:v>0.54716981132075471</c:v>
                </c:pt>
                <c:pt idx="4">
                  <c:v>12.727273</c:v>
                </c:pt>
                <c:pt idx="5">
                  <c:v>0.57512953367875652</c:v>
                </c:pt>
                <c:pt idx="6">
                  <c:v>0</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0</c:v>
                </c:pt>
                <c:pt idx="2">
                  <c:v>10</c:v>
                </c:pt>
                <c:pt idx="3">
                  <c:v>0</c:v>
                </c:pt>
                <c:pt idx="4">
                  <c:v>14</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4</c:v>
                </c:pt>
                <c:pt idx="3">
                  <c:v>0</c:v>
                </c:pt>
                <c:pt idx="4">
                  <c:v>6</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6</c:v>
                </c:pt>
                <c:pt idx="3">
                  <c:v>0</c:v>
                </c:pt>
                <c:pt idx="4">
                  <c:v>8</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2</c:v>
                      </c:pt>
                      <c:pt idx="3">
                        <c:v>0</c:v>
                      </c:pt>
                      <c:pt idx="4">
                        <c:v>4</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2</c:v>
                      </c:pt>
                      <c:pt idx="3">
                        <c:v>0</c:v>
                      </c:pt>
                      <c:pt idx="4">
                        <c:v>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4.8000000000000001E-2</c:v>
                </c:pt>
                <c:pt idx="2">
                  <c:v>4.7058823529411764E-2</c:v>
                </c:pt>
                <c:pt idx="3">
                  <c:v>5.1470588235294115E-2</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143</c:v>
                      </c:pt>
                      <c:pt idx="1">
                        <c:v>125</c:v>
                      </c:pt>
                      <c:pt idx="2">
                        <c:v>85</c:v>
                      </c:pt>
                      <c:pt idx="3">
                        <c:v>272</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2</c:v>
                      </c:pt>
                      <c:pt idx="2">
                        <c:v>2</c:v>
                      </c:pt>
                      <c:pt idx="3">
                        <c:v>6</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4</c:v>
                      </c:pt>
                      <c:pt idx="2">
                        <c:v>2</c:v>
                      </c:pt>
                      <c:pt idx="3">
                        <c:v>8</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6</c:v>
                      </c:pt>
                      <c:pt idx="2">
                        <c:v>4</c:v>
                      </c:pt>
                      <c:pt idx="3">
                        <c:v>14</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7.6881575397895877E-2</c:v>
                </c:pt>
                <c:pt idx="1">
                  <c:v>8.524413272187753E-2</c:v>
                </c:pt>
                <c:pt idx="2">
                  <c:v>9.6574049096304293E-2</c:v>
                </c:pt>
                <c:pt idx="3">
                  <c:v>1.9692473698408416E-2</c:v>
                </c:pt>
                <c:pt idx="4">
                  <c:v>9.4955489614243327E-2</c:v>
                </c:pt>
                <c:pt idx="5">
                  <c:v>4.9905584030213113E-2</c:v>
                </c:pt>
                <c:pt idx="6">
                  <c:v>1.4027515511195037E-2</c:v>
                </c:pt>
                <c:pt idx="7">
                  <c:v>3.884542756946318E-2</c:v>
                </c:pt>
                <c:pt idx="8">
                  <c:v>8.9830051254383605E-2</c:v>
                </c:pt>
                <c:pt idx="9">
                  <c:v>0.27893175074183979</c:v>
                </c:pt>
                <c:pt idx="10">
                  <c:v>6.0426220663609385E-2</c:v>
                </c:pt>
                <c:pt idx="11">
                  <c:v>3.2910709468572968E-2</c:v>
                </c:pt>
                <c:pt idx="12">
                  <c:v>6.1775020231993528E-2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0.15568644086232025</c:v>
                </c:pt>
                <c:pt idx="1">
                  <c:v>5.9077856816550284E-2</c:v>
                </c:pt>
                <c:pt idx="2">
                  <c:v>8.1979159868607099E-2</c:v>
                </c:pt>
                <c:pt idx="3">
                  <c:v>3.2630685897017557E-2</c:v>
                </c:pt>
                <c:pt idx="4">
                  <c:v>0.11084643999216863</c:v>
                </c:pt>
                <c:pt idx="5">
                  <c:v>4.9060236246165893E-2</c:v>
                </c:pt>
                <c:pt idx="6">
                  <c:v>1.1214079053275034E-2</c:v>
                </c:pt>
                <c:pt idx="7">
                  <c:v>2.8562727055189367E-2</c:v>
                </c:pt>
                <c:pt idx="8">
                  <c:v>6.8203571972416194E-2</c:v>
                </c:pt>
                <c:pt idx="9">
                  <c:v>0.21649916247906198</c:v>
                </c:pt>
                <c:pt idx="10">
                  <c:v>8.3349648676281848E-2</c:v>
                </c:pt>
                <c:pt idx="11">
                  <c:v>4.4747547260110071E-2</c:v>
                </c:pt>
                <c:pt idx="12">
                  <c:v>5.8142443820835783E-2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Exeter</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285</c:v>
                      </c:pt>
                      <c:pt idx="1">
                        <c:v>316</c:v>
                      </c:pt>
                      <c:pt idx="2">
                        <c:v>358</c:v>
                      </c:pt>
                      <c:pt idx="3">
                        <c:v>73</c:v>
                      </c:pt>
                      <c:pt idx="4">
                        <c:v>352</c:v>
                      </c:pt>
                      <c:pt idx="5">
                        <c:v>185</c:v>
                      </c:pt>
                      <c:pt idx="6">
                        <c:v>52</c:v>
                      </c:pt>
                      <c:pt idx="7">
                        <c:v>144</c:v>
                      </c:pt>
                      <c:pt idx="8">
                        <c:v>333</c:v>
                      </c:pt>
                      <c:pt idx="9">
                        <c:v>1034</c:v>
                      </c:pt>
                      <c:pt idx="10">
                        <c:v>224</c:v>
                      </c:pt>
                      <c:pt idx="11">
                        <c:v>122</c:v>
                      </c:pt>
                      <c:pt idx="12">
                        <c:v>229</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28627</c:v>
                      </c:pt>
                      <c:pt idx="1">
                        <c:v>10863</c:v>
                      </c:pt>
                      <c:pt idx="2">
                        <c:v>15074</c:v>
                      </c:pt>
                      <c:pt idx="3">
                        <c:v>6000</c:v>
                      </c:pt>
                      <c:pt idx="4">
                        <c:v>20382</c:v>
                      </c:pt>
                      <c:pt idx="5">
                        <c:v>9021</c:v>
                      </c:pt>
                      <c:pt idx="6">
                        <c:v>2062</c:v>
                      </c:pt>
                      <c:pt idx="7">
                        <c:v>5252</c:v>
                      </c:pt>
                      <c:pt idx="8">
                        <c:v>12541</c:v>
                      </c:pt>
                      <c:pt idx="9">
                        <c:v>39809</c:v>
                      </c:pt>
                      <c:pt idx="10">
                        <c:v>15326</c:v>
                      </c:pt>
                      <c:pt idx="11">
                        <c:v>8228</c:v>
                      </c:pt>
                      <c:pt idx="12">
                        <c:v>10691</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0.9788391777509069</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1.0882708585247884E-2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2.4183796856106408E-3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7.8597339782345826E-3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3094</c:v>
                </c:pt>
                <c:pt idx="1">
                  <c:v>2862</c:v>
                </c:pt>
                <c:pt idx="2">
                  <c:v>3545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3516</c:v>
                </c:pt>
                <c:pt idx="1">
                  <c:v>3609</c:v>
                </c:pt>
                <c:pt idx="2">
                  <c:v>3620</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0.87997724687144485</c:v>
                </c:pt>
                <c:pt idx="1">
                  <c:v>0.79301745635910226</c:v>
                </c:pt>
                <c:pt idx="2">
                  <c:v>0.97928176795580113</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Exeter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8.4977238239757214E-3</c:v>
                </c:pt>
                <c:pt idx="2">
                  <c:v>0.11836115326251896</c:v>
                </c:pt>
                <c:pt idx="3">
                  <c:v>0.31866464339908951</c:v>
                </c:pt>
                <c:pt idx="4">
                  <c:v>0.17602427921092564</c:v>
                </c:pt>
                <c:pt idx="5">
                  <c:v>9.4081942336874044E-3</c:v>
                </c:pt>
                <c:pt idx="6">
                  <c:v>0</c:v>
                </c:pt>
                <c:pt idx="7">
                  <c:v>4.522003034901366E-2</c:v>
                </c:pt>
                <c:pt idx="8">
                  <c:v>0.16418816388467375</c:v>
                </c:pt>
                <c:pt idx="9">
                  <c:v>0.12412746585735963</c:v>
                </c:pt>
                <c:pt idx="10">
                  <c:v>2.6707132018209408E-2</c:v>
                </c:pt>
                <c:pt idx="11">
                  <c:v>8.8012139605462818E-3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4.0634619257213546E-3</c:v>
                </c:pt>
                <c:pt idx="1">
                  <c:v>8.3714507637870032E-3</c:v>
                </c:pt>
                <c:pt idx="2">
                  <c:v>7.2717988550386928E-2</c:v>
                </c:pt>
                <c:pt idx="3">
                  <c:v>0.32184776042116164</c:v>
                </c:pt>
                <c:pt idx="4">
                  <c:v>0.14701101809499151</c:v>
                </c:pt>
                <c:pt idx="5">
                  <c:v>1.669255775150312E-2</c:v>
                </c:pt>
                <c:pt idx="6">
                  <c:v>1.2636287793791893E-2</c:v>
                </c:pt>
                <c:pt idx="7">
                  <c:v>4.529501452777538E-2</c:v>
                </c:pt>
                <c:pt idx="8">
                  <c:v>0.17085239204856018</c:v>
                </c:pt>
                <c:pt idx="9">
                  <c:v>0.16069014125025172</c:v>
                </c:pt>
                <c:pt idx="10">
                  <c:v>3.662150110756307E-2</c:v>
                </c:pt>
                <c:pt idx="11">
                  <c:v>3.2004257645061995E-3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28</c:v>
                      </c:pt>
                      <c:pt idx="2">
                        <c:v>390</c:v>
                      </c:pt>
                      <c:pt idx="3">
                        <c:v>1050</c:v>
                      </c:pt>
                      <c:pt idx="4">
                        <c:v>580</c:v>
                      </c:pt>
                      <c:pt idx="5">
                        <c:v>31</c:v>
                      </c:pt>
                      <c:pt idx="6">
                        <c:v>0</c:v>
                      </c:pt>
                      <c:pt idx="7">
                        <c:v>149</c:v>
                      </c:pt>
                      <c:pt idx="8">
                        <c:v>541</c:v>
                      </c:pt>
                      <c:pt idx="9">
                        <c:v>409</c:v>
                      </c:pt>
                      <c:pt idx="10">
                        <c:v>88</c:v>
                      </c:pt>
                      <c:pt idx="11">
                        <c:v>29</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565</c:v>
                      </c:pt>
                      <c:pt idx="1">
                        <c:v>1164</c:v>
                      </c:pt>
                      <c:pt idx="2">
                        <c:v>10111</c:v>
                      </c:pt>
                      <c:pt idx="3">
                        <c:v>44751</c:v>
                      </c:pt>
                      <c:pt idx="4">
                        <c:v>20441</c:v>
                      </c:pt>
                      <c:pt idx="5">
                        <c:v>2321</c:v>
                      </c:pt>
                      <c:pt idx="6">
                        <c:v>1757</c:v>
                      </c:pt>
                      <c:pt idx="7">
                        <c:v>6298</c:v>
                      </c:pt>
                      <c:pt idx="8">
                        <c:v>23756</c:v>
                      </c:pt>
                      <c:pt idx="9">
                        <c:v>22343</c:v>
                      </c:pt>
                      <c:pt idx="10">
                        <c:v>5092</c:v>
                      </c:pt>
                      <c:pt idx="11">
                        <c:v>445</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3.5627135187896536E-2</c:v>
                </c:pt>
                <c:pt idx="1">
                  <c:v>1.3177159590043924E-2</c:v>
                </c:pt>
                <c:pt idx="2">
                  <c:v>0</c:v>
                </c:pt>
                <c:pt idx="3">
                  <c:v>7.0063694267515922E-2</c:v>
                </c:pt>
                <c:pt idx="4">
                  <c:v>7.1656050955414014E-3</c:v>
                </c:pt>
                <c:pt idx="5">
                  <c:v>6.369426751592357E-3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4.1182170542635656E-2</c:v>
                </c:pt>
                <c:pt idx="1">
                  <c:v>0</c:v>
                </c:pt>
                <c:pt idx="2">
                  <c:v>0</c:v>
                </c:pt>
                <c:pt idx="3">
                  <c:v>5.9770114942528735E-2</c:v>
                </c:pt>
                <c:pt idx="4">
                  <c:v>2.7586206896551724E-2</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1.1063011063011063E-2</c:v>
                </c:pt>
                <c:pt idx="1">
                  <c:v>3.8480038480038481E-3</c:v>
                </c:pt>
                <c:pt idx="2">
                  <c:v>0</c:v>
                </c:pt>
                <c:pt idx="3">
                  <c:v>0.15542763157894737</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73</c:v>
                      </c:pt>
                      <c:pt idx="1">
                        <c:v>27</c:v>
                      </c:pt>
                      <c:pt idx="2">
                        <c:v>0</c:v>
                      </c:pt>
                      <c:pt idx="3">
                        <c:v>88</c:v>
                      </c:pt>
                      <c:pt idx="4">
                        <c:v>9</c:v>
                      </c:pt>
                      <c:pt idx="5">
                        <c:v>8</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85</c:v>
                      </c:pt>
                      <c:pt idx="1">
                        <c:v>0</c:v>
                      </c:pt>
                      <c:pt idx="2">
                        <c:v>0</c:v>
                      </c:pt>
                      <c:pt idx="3">
                        <c:v>78</c:v>
                      </c:pt>
                      <c:pt idx="4">
                        <c:v>36</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23</c:v>
                      </c:pt>
                      <c:pt idx="1">
                        <c:v>8</c:v>
                      </c:pt>
                      <c:pt idx="2">
                        <c:v>0</c:v>
                      </c:pt>
                      <c:pt idx="3">
                        <c:v>189</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9.9249158539742809E-4</c:v>
                </c:pt>
                <c:pt idx="1">
                  <c:v>2.466845027473318E-3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138</c:v>
                      </c:pt>
                      <c:pt idx="1">
                        <c:v>343</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3.338391502276176E-3</c:v>
                </c:pt>
                <c:pt idx="1">
                  <c:v>2.7314112291350529E-3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Tulare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2.0209430108454876E-3</c:v>
                </c:pt>
                <c:pt idx="1">
                  <c:v>4.9624579269871407E-3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Exeter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11</c:v>
                      </c:pt>
                      <c:pt idx="1">
                        <c:v>9</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Tulare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281</c:v>
                      </c:pt>
                      <c:pt idx="1">
                        <c:v>690</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332</c:v>
                </c:pt>
                <c:pt idx="1" formatCode="#,##0">
                  <c:v>620</c:v>
                </c:pt>
                <c:pt idx="2" formatCode="#,##0">
                  <c:v>285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210</c:v>
                </c:pt>
                <c:pt idx="1" formatCode="#,##0">
                  <c:v>290</c:v>
                </c:pt>
                <c:pt idx="2" formatCode="#,##0">
                  <c:v>316</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432</c:v>
                </c:pt>
                <c:pt idx="1" formatCode="#,##0">
                  <c:v>426</c:v>
                </c:pt>
                <c:pt idx="2" formatCode="#,##0">
                  <c:v>358</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188</c:v>
                </c:pt>
                <c:pt idx="1" formatCode="#,##0">
                  <c:v>139</c:v>
                </c:pt>
                <c:pt idx="2" formatCode="#,##0">
                  <c:v>73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413</c:v>
                </c:pt>
                <c:pt idx="1" formatCode="#,##0">
                  <c:v>518</c:v>
                </c:pt>
                <c:pt idx="2" formatCode="#,##0">
                  <c:v>352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197</c:v>
                </c:pt>
                <c:pt idx="1" formatCode="#,##0">
                  <c:v>184</c:v>
                </c:pt>
                <c:pt idx="2" formatCode="#,##0">
                  <c:v>185</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21</c:v>
                </c:pt>
                <c:pt idx="1" formatCode="#,##0">
                  <c:v>5</c:v>
                </c:pt>
                <c:pt idx="2" formatCode="#,##0">
                  <c:v>52</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250</c:v>
                </c:pt>
                <c:pt idx="1" formatCode="#,##0">
                  <c:v>172</c:v>
                </c:pt>
                <c:pt idx="2" formatCode="#,##0">
                  <c:v>144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300</c:v>
                </c:pt>
                <c:pt idx="1" formatCode="#,##0">
                  <c:v>305</c:v>
                </c:pt>
                <c:pt idx="2" formatCode="#,##0">
                  <c:v>333</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1037</c:v>
                </c:pt>
                <c:pt idx="1" formatCode="#,##0">
                  <c:v>935</c:v>
                </c:pt>
                <c:pt idx="2" formatCode="#,##0">
                  <c:v>1034</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322</c:v>
                </c:pt>
                <c:pt idx="1" formatCode="#,##0">
                  <c:v>271</c:v>
                </c:pt>
                <c:pt idx="2" formatCode="#,##0">
                  <c:v>224</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204</c:v>
                </c:pt>
                <c:pt idx="1" formatCode="#,##0">
                  <c:v>214</c:v>
                </c:pt>
                <c:pt idx="2" formatCode="#,##0">
                  <c:v>122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177</c:v>
                </c:pt>
                <c:pt idx="1" formatCode="#,##0">
                  <c:v>205</c:v>
                </c:pt>
                <c:pt idx="2" formatCode="#,##0">
                  <c:v>229</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4083</c:v>
                      </c:pt>
                      <c:pt idx="1" formatCode="#,##0">
                        <c:v>4284</c:v>
                      </c:pt>
                      <c:pt idx="2" formatCode="#,##0">
                        <c:v>3707</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Exeter</c:v>
                </c:pt>
                <c:pt idx="1">
                  <c:v>Tulare County</c:v>
                </c:pt>
                <c:pt idx="2">
                  <c:v>California</c:v>
                </c:pt>
              </c:strCache>
            </c:strRef>
          </c:cat>
          <c:val>
            <c:numRef>
              <c:f>(Population!$C$257,Population!$E$257,Population!$G$257)</c:f>
              <c:numCache>
                <c:formatCode>#,##0.0%</c:formatCode>
                <c:ptCount val="3"/>
                <c:pt idx="0">
                  <c:v>0.31993525762071756</c:v>
                </c:pt>
                <c:pt idx="1">
                  <c:v>0.26960560377645804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Exeter</c:v>
                </c:pt>
                <c:pt idx="1">
                  <c:v>Tulare County</c:v>
                </c:pt>
                <c:pt idx="2">
                  <c:v>California</c:v>
                </c:pt>
              </c:strCache>
            </c:strRef>
          </c:cat>
          <c:val>
            <c:numRef>
              <c:f>(Population!$C$258,Population!$E$258,Population!$G$258)</c:f>
              <c:numCache>
                <c:formatCode>#,##0.0%</c:formatCode>
                <c:ptCount val="3"/>
                <c:pt idx="0">
                  <c:v>0.18802265983274885</c:v>
                </c:pt>
                <c:pt idx="1">
                  <c:v>0.18127433705323154</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Exeter</c:v>
                </c:pt>
                <c:pt idx="1">
                  <c:v>Tulare County</c:v>
                </c:pt>
                <c:pt idx="2">
                  <c:v>California</c:v>
                </c:pt>
              </c:strCache>
            </c:strRef>
          </c:cat>
          <c:val>
            <c:numRef>
              <c:f>(Population!$C$259,Population!$E$259,Population!$G$259)</c:f>
              <c:numCache>
                <c:formatCode>#,##0.0%</c:formatCode>
                <c:ptCount val="3"/>
                <c:pt idx="0">
                  <c:v>0.17858106285405989</c:v>
                </c:pt>
                <c:pt idx="1">
                  <c:v>0.1996127825273554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Exeter</c:v>
                </c:pt>
                <c:pt idx="1">
                  <c:v>Tulare County</c:v>
                </c:pt>
                <c:pt idx="2">
                  <c:v>California</c:v>
                </c:pt>
              </c:strCache>
            </c:strRef>
          </c:cat>
          <c:val>
            <c:numRef>
              <c:f>(Population!$C$260,Population!$E$260,Population!$G$260)</c:f>
              <c:numCache>
                <c:formatCode>#,##0.0%</c:formatCode>
                <c:ptCount val="3"/>
                <c:pt idx="0">
                  <c:v>0.16617210682492581</c:v>
                </c:pt>
                <c:pt idx="1">
                  <c:v>0.19367399769409821</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Exeter</c:v>
                </c:pt>
                <c:pt idx="1">
                  <c:v>Tulare County</c:v>
                </c:pt>
                <c:pt idx="2">
                  <c:v>California</c:v>
                </c:pt>
              </c:strCache>
            </c:strRef>
          </c:cat>
          <c:val>
            <c:numRef>
              <c:f>(Population!$C$261,Population!$E$261,Population!$G$261)</c:f>
              <c:numCache>
                <c:formatCode>#,##0.0%</c:formatCode>
                <c:ptCount val="3"/>
                <c:pt idx="0">
                  <c:v>0.14728891286754789</c:v>
                </c:pt>
                <c:pt idx="1">
                  <c:v>0.15583327894885685</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Exeter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1.7745952677459528E-2</c:v>
                </c:pt>
                <c:pt idx="1">
                  <c:v>3.2378580323785801E-2</c:v>
                </c:pt>
                <c:pt idx="2">
                  <c:v>0.94987546699875469</c:v>
                </c:pt>
                <c:pt idx="3">
                  <c:v>7.2110467098533929E-2</c:v>
                </c:pt>
                <c:pt idx="4">
                  <c:v>4.77326968973747E-2</c:v>
                </c:pt>
                <c:pt idx="5">
                  <c:v>0.88015683600409134</c:v>
                </c:pt>
                <c:pt idx="6">
                  <c:v>0.23152337858220212</c:v>
                </c:pt>
                <c:pt idx="7">
                  <c:v>0.21945701357466063</c:v>
                </c:pt>
                <c:pt idx="8">
                  <c:v>0.5490196078431373</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Tulare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3.482524251415104E-2</c:v>
                </c:pt>
                <c:pt idx="1">
                  <c:v>1.2029263023518437E-2</c:v>
                </c:pt>
                <c:pt idx="2">
                  <c:v>0.95314549446233054</c:v>
                </c:pt>
                <c:pt idx="3">
                  <c:v>5.466996973028327E-2</c:v>
                </c:pt>
                <c:pt idx="4">
                  <c:v>4.290845293134346E-2</c:v>
                </c:pt>
                <c:pt idx="5">
                  <c:v>0.90242157733837325</c:v>
                </c:pt>
                <c:pt idx="6">
                  <c:v>0.17295945081156552</c:v>
                </c:pt>
                <c:pt idx="7">
                  <c:v>0.23741927977194718</c:v>
                </c:pt>
                <c:pt idx="8">
                  <c:v>0.58962126941648729</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Exeter</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57</c:v>
                      </c:pt>
                      <c:pt idx="1">
                        <c:v>104</c:v>
                      </c:pt>
                      <c:pt idx="2">
                        <c:v>3051</c:v>
                      </c:pt>
                      <c:pt idx="3">
                        <c:v>423</c:v>
                      </c:pt>
                      <c:pt idx="4">
                        <c:v>280</c:v>
                      </c:pt>
                      <c:pt idx="5">
                        <c:v>5163</c:v>
                      </c:pt>
                      <c:pt idx="6">
                        <c:v>307</c:v>
                      </c:pt>
                      <c:pt idx="7">
                        <c:v>291</c:v>
                      </c:pt>
                      <c:pt idx="8">
                        <c:v>728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Tulare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4965</c:v>
                      </c:pt>
                      <c:pt idx="1">
                        <c:v>1715</c:v>
                      </c:pt>
                      <c:pt idx="2">
                        <c:v>135889</c:v>
                      </c:pt>
                      <c:pt idx="3">
                        <c:v>14521</c:v>
                      </c:pt>
                      <c:pt idx="4">
                        <c:v>11397</c:v>
                      </c:pt>
                      <c:pt idx="5">
                        <c:v>239694</c:v>
                      </c:pt>
                      <c:pt idx="6">
                        <c:v>8919</c:v>
                      </c:pt>
                      <c:pt idx="7">
                        <c:v>12243</c:v>
                      </c:pt>
                      <c:pt idx="8">
                        <c:v>30405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0.8314732142857143</c:v>
                </c:pt>
                <c:pt idx="1">
                  <c:v>0.75</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0.16852678571428573</c:v>
                </c:pt>
                <c:pt idx="1">
                  <c:v>0.25</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0.6026845637583893</c:v>
                      </c:pt>
                      <c:pt idx="1">
                        <c:v>0.56876612401031934</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0.31006711409395971</c:v>
                      </c:pt>
                      <c:pt idx="1">
                        <c:v>0.29739347033182101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8.7248322147651006E-2</c:v>
                      </c:pt>
                      <c:pt idx="1">
                        <c:v>0.13384040565785962</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0.51655629139072845</c:v>
                      </c:pt>
                      <c:pt idx="1">
                        <c:v>0.61555911395783292</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0.31788079470198677</c:v>
                      </c:pt>
                      <c:pt idx="1">
                        <c:v>0.21924206031491861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Exeter</c:v>
                      </c:pt>
                      <c:pt idx="1">
                        <c:v>Tulare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0.16556291390728478</c:v>
                      </c:pt>
                      <c:pt idx="1">
                        <c:v>0.16519882572724848</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17620</xdr:colOff>
      <xdr:row>383</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5439" cy="554801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C114" sqref="C114"/>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2" t="s">
        <v>2461</v>
      </c>
      <c r="B1" s="342"/>
      <c r="C1" s="342"/>
      <c r="D1" s="342"/>
      <c r="E1" s="342"/>
      <c r="F1" s="342"/>
      <c r="G1" s="342"/>
      <c r="H1"/>
      <c r="I1"/>
    </row>
    <row r="2" spans="1:9" x14ac:dyDescent="0.3">
      <c r="A2" s="77" t="s">
        <v>0</v>
      </c>
      <c r="B2" s="268" t="s">
        <v>582</v>
      </c>
      <c r="C2" s="343"/>
      <c r="D2" s="343"/>
      <c r="E2" s="343"/>
      <c r="F2" s="343"/>
      <c r="G2" s="343"/>
    </row>
    <row r="3" spans="1:9" x14ac:dyDescent="0.3">
      <c r="A3" s="77" t="s">
        <v>2</v>
      </c>
      <c r="B3" s="268" t="s">
        <v>4600</v>
      </c>
      <c r="C3" s="343"/>
      <c r="D3" s="343"/>
      <c r="E3" s="343"/>
      <c r="F3" s="343"/>
      <c r="G3" s="343"/>
    </row>
    <row r="4" spans="1:9" ht="3.6" customHeight="1" x14ac:dyDescent="0.3"/>
    <row r="5" spans="1:9" ht="28.2" customHeight="1" x14ac:dyDescent="0.3">
      <c r="B5" s="346" t="s">
        <v>3</v>
      </c>
      <c r="C5" s="34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Exeter. It was prepared as part of the San Joaquin Valley (SJV) Regional Early Action Project (REAP) report Taking Stock: A Comprehensive Housing Report for the San Joaquin Valley in 2022.</v>
      </c>
      <c r="D5" s="345"/>
      <c r="E5" s="345"/>
      <c r="F5" s="345"/>
      <c r="G5" s="345"/>
    </row>
    <row r="6" spans="1:9" ht="28.95" customHeight="1" x14ac:dyDescent="0.3">
      <c r="B6" s="347"/>
      <c r="C6" s="340" t="s">
        <v>2543</v>
      </c>
      <c r="D6" s="345"/>
      <c r="E6" s="345"/>
      <c r="F6" s="345"/>
      <c r="G6" s="345"/>
    </row>
    <row r="7" spans="1:9" ht="69.599999999999994" customHeight="1" x14ac:dyDescent="0.3">
      <c r="B7" s="347"/>
      <c r="C7" s="340" t="s">
        <v>2544</v>
      </c>
      <c r="D7" s="341"/>
      <c r="E7" s="341"/>
      <c r="F7" s="341"/>
      <c r="G7" s="341"/>
    </row>
    <row r="8" spans="1:9" ht="32.4" customHeight="1" x14ac:dyDescent="0.3">
      <c r="B8" s="347"/>
      <c r="C8" s="340" t="s">
        <v>2542</v>
      </c>
      <c r="D8" s="341"/>
      <c r="E8" s="341"/>
      <c r="F8" s="341"/>
      <c r="G8" s="341"/>
    </row>
    <row r="9" spans="1:9" ht="28.95" customHeight="1" x14ac:dyDescent="0.3">
      <c r="B9" s="347"/>
      <c r="C9" s="348" t="s">
        <v>4606</v>
      </c>
      <c r="D9" s="341"/>
      <c r="E9" s="341"/>
      <c r="F9" s="341"/>
      <c r="G9" s="341"/>
    </row>
    <row r="10" spans="1:9" ht="5.4" customHeight="1" x14ac:dyDescent="0.3">
      <c r="B10" s="38"/>
      <c r="C10" s="99"/>
      <c r="D10" s="99"/>
      <c r="E10" s="99"/>
      <c r="F10" s="99"/>
      <c r="G10" s="99"/>
    </row>
    <row r="11" spans="1:9" ht="18" customHeight="1" x14ac:dyDescent="0.3">
      <c r="B11" s="333" t="s">
        <v>4</v>
      </c>
      <c r="C11" s="334"/>
      <c r="D11" s="334"/>
      <c r="E11" s="334"/>
      <c r="F11" s="334"/>
      <c r="G11" s="334"/>
    </row>
    <row r="12" spans="1:9" x14ac:dyDescent="0.3">
      <c r="B12" s="34"/>
    </row>
    <row r="13" spans="1:9" ht="28.8" x14ac:dyDescent="0.3">
      <c r="B13" s="34"/>
      <c r="C13" s="98" t="s">
        <v>5</v>
      </c>
      <c r="D13" s="98" t="s">
        <v>2459</v>
      </c>
      <c r="E13" s="98" t="s">
        <v>2460</v>
      </c>
      <c r="F13" s="98" t="s">
        <v>2450</v>
      </c>
      <c r="G13" s="237" t="s">
        <v>6</v>
      </c>
    </row>
    <row r="14" spans="1:9" x14ac:dyDescent="0.3">
      <c r="B14" s="320" t="s">
        <v>7</v>
      </c>
      <c r="C14" s="170" t="s">
        <v>8</v>
      </c>
      <c r="D14" s="171" t="s">
        <v>9</v>
      </c>
      <c r="E14" s="26" t="s">
        <v>10</v>
      </c>
      <c r="F14" s="187"/>
      <c r="G14" s="238"/>
    </row>
    <row r="15" spans="1:9" ht="28.8" x14ac:dyDescent="0.3">
      <c r="B15" s="321"/>
      <c r="C15" s="172" t="s">
        <v>11</v>
      </c>
      <c r="D15" s="93" t="s">
        <v>9</v>
      </c>
      <c r="E15" s="26" t="s">
        <v>12</v>
      </c>
      <c r="G15" s="239" t="s">
        <v>13</v>
      </c>
    </row>
    <row r="16" spans="1:9" x14ac:dyDescent="0.3">
      <c r="B16" s="321"/>
      <c r="C16" s="172" t="s">
        <v>14</v>
      </c>
      <c r="D16" s="93" t="s">
        <v>9</v>
      </c>
      <c r="E16" s="26" t="s">
        <v>10</v>
      </c>
      <c r="G16" s="240"/>
    </row>
    <row r="17" spans="2:7" x14ac:dyDescent="0.3">
      <c r="B17" s="321"/>
      <c r="C17" s="172" t="s">
        <v>15</v>
      </c>
      <c r="D17" s="93" t="s">
        <v>9</v>
      </c>
      <c r="E17" s="26" t="s">
        <v>10</v>
      </c>
      <c r="G17" s="239" t="s">
        <v>16</v>
      </c>
    </row>
    <row r="18" spans="2:7" x14ac:dyDescent="0.3">
      <c r="B18" s="321"/>
      <c r="C18" s="172" t="s">
        <v>17</v>
      </c>
      <c r="D18" s="93" t="s">
        <v>9</v>
      </c>
      <c r="E18" s="26" t="s">
        <v>10</v>
      </c>
      <c r="G18" s="240"/>
    </row>
    <row r="19" spans="2:7" x14ac:dyDescent="0.3">
      <c r="B19" s="321"/>
      <c r="C19" s="172" t="s">
        <v>18</v>
      </c>
      <c r="D19" s="93" t="s">
        <v>9</v>
      </c>
      <c r="E19" s="26" t="s">
        <v>10</v>
      </c>
      <c r="G19" s="240"/>
    </row>
    <row r="20" spans="2:7" ht="28.8" x14ac:dyDescent="0.3">
      <c r="B20" s="321"/>
      <c r="C20" s="173" t="s">
        <v>19</v>
      </c>
      <c r="D20" s="93" t="s">
        <v>9</v>
      </c>
      <c r="E20" s="26" t="s">
        <v>12</v>
      </c>
      <c r="G20" s="239" t="s">
        <v>20</v>
      </c>
    </row>
    <row r="21" spans="2:7" x14ac:dyDescent="0.3">
      <c r="B21" s="321"/>
      <c r="C21" s="174" t="s">
        <v>21</v>
      </c>
      <c r="D21" s="93" t="s">
        <v>9</v>
      </c>
      <c r="E21" s="26" t="s">
        <v>12</v>
      </c>
      <c r="G21" s="241"/>
    </row>
    <row r="22" spans="2:7" ht="28.8" x14ac:dyDescent="0.3">
      <c r="B22" s="321"/>
      <c r="C22" s="175" t="s">
        <v>22</v>
      </c>
      <c r="D22" s="93" t="s">
        <v>23</v>
      </c>
      <c r="E22" s="26" t="s">
        <v>10</v>
      </c>
      <c r="G22" s="241"/>
    </row>
    <row r="23" spans="2:7" ht="28.8" x14ac:dyDescent="0.3">
      <c r="B23" s="321"/>
      <c r="C23" s="175" t="s">
        <v>24</v>
      </c>
      <c r="D23" s="93" t="s">
        <v>23</v>
      </c>
      <c r="E23" s="26" t="s">
        <v>10</v>
      </c>
      <c r="G23" s="242" t="s">
        <v>25</v>
      </c>
    </row>
    <row r="24" spans="2:7" ht="28.8" x14ac:dyDescent="0.3">
      <c r="B24" s="321"/>
      <c r="C24" s="175" t="s">
        <v>26</v>
      </c>
      <c r="D24" s="93" t="s">
        <v>23</v>
      </c>
      <c r="E24" s="26" t="s">
        <v>10</v>
      </c>
      <c r="G24" s="242" t="s">
        <v>27</v>
      </c>
    </row>
    <row r="25" spans="2:7" ht="28.8" x14ac:dyDescent="0.3">
      <c r="B25" s="321"/>
      <c r="C25" s="175" t="s">
        <v>28</v>
      </c>
      <c r="D25" s="93" t="s">
        <v>29</v>
      </c>
      <c r="E25" s="26" t="s">
        <v>10</v>
      </c>
      <c r="G25" s="242"/>
    </row>
    <row r="26" spans="2:7" ht="28.8" x14ac:dyDescent="0.3">
      <c r="B26" s="321"/>
      <c r="C26" s="175" t="s">
        <v>30</v>
      </c>
      <c r="D26" s="93" t="s">
        <v>29</v>
      </c>
      <c r="E26" s="26" t="s">
        <v>12</v>
      </c>
      <c r="G26" s="242"/>
    </row>
    <row r="27" spans="2:7" ht="28.8" x14ac:dyDescent="0.3">
      <c r="B27" s="321"/>
      <c r="C27" s="175" t="s">
        <v>31</v>
      </c>
      <c r="D27" s="93" t="s">
        <v>9</v>
      </c>
      <c r="E27" s="26" t="s">
        <v>10</v>
      </c>
      <c r="G27" s="241"/>
    </row>
    <row r="28" spans="2:7" ht="28.8" x14ac:dyDescent="0.3">
      <c r="B28" s="321"/>
      <c r="C28" s="327" t="s">
        <v>32</v>
      </c>
      <c r="D28" s="93" t="s">
        <v>9</v>
      </c>
      <c r="E28" s="26" t="s">
        <v>10</v>
      </c>
      <c r="G28" s="242" t="s">
        <v>4580</v>
      </c>
    </row>
    <row r="29" spans="2:7" ht="28.8" x14ac:dyDescent="0.3">
      <c r="B29" s="321"/>
      <c r="C29" s="328"/>
      <c r="D29" s="93" t="s">
        <v>9</v>
      </c>
      <c r="E29" s="26" t="s">
        <v>12</v>
      </c>
      <c r="G29" s="242" t="s">
        <v>4581</v>
      </c>
    </row>
    <row r="30" spans="2:7" ht="28.8" x14ac:dyDescent="0.3">
      <c r="B30" s="321"/>
      <c r="C30" s="175" t="s">
        <v>33</v>
      </c>
      <c r="D30" s="93" t="s">
        <v>9</v>
      </c>
      <c r="E30" s="26" t="s">
        <v>12</v>
      </c>
      <c r="G30" s="242" t="s">
        <v>4582</v>
      </c>
    </row>
    <row r="31" spans="2:7" ht="43.2" x14ac:dyDescent="0.3">
      <c r="B31" s="321"/>
      <c r="C31" s="175" t="s">
        <v>2477</v>
      </c>
      <c r="D31" s="93" t="s">
        <v>34</v>
      </c>
      <c r="E31" s="26" t="s">
        <v>10</v>
      </c>
      <c r="F31" s="26" t="s">
        <v>2545</v>
      </c>
      <c r="G31" s="242"/>
    </row>
    <row r="32" spans="2:7" ht="43.8" thickBot="1" x14ac:dyDescent="0.35">
      <c r="B32" s="321"/>
      <c r="C32" s="176" t="s">
        <v>2478</v>
      </c>
      <c r="D32" s="177" t="s">
        <v>34</v>
      </c>
      <c r="E32" s="232" t="s">
        <v>10</v>
      </c>
      <c r="F32" s="188" t="s">
        <v>2546</v>
      </c>
      <c r="G32" s="243"/>
    </row>
    <row r="33" spans="2:7" x14ac:dyDescent="0.3">
      <c r="B33"/>
      <c r="C33" s="146"/>
      <c r="G33" s="146"/>
    </row>
    <row r="34" spans="2:7" ht="29.4" thickBot="1" x14ac:dyDescent="0.35">
      <c r="B34" s="158"/>
      <c r="C34" s="142" t="s">
        <v>5</v>
      </c>
      <c r="D34" s="142" t="s">
        <v>2459</v>
      </c>
      <c r="E34" s="142" t="s">
        <v>2460</v>
      </c>
      <c r="F34" s="142" t="s">
        <v>2450</v>
      </c>
      <c r="G34" s="244" t="s">
        <v>6</v>
      </c>
    </row>
    <row r="35" spans="2:7" ht="28.8" x14ac:dyDescent="0.3">
      <c r="B35" s="325" t="s">
        <v>35</v>
      </c>
      <c r="C35" s="147" t="s">
        <v>36</v>
      </c>
      <c r="D35" s="166" t="s">
        <v>37</v>
      </c>
      <c r="E35" s="26" t="s">
        <v>12</v>
      </c>
      <c r="F35" s="191"/>
      <c r="G35" s="245" t="s">
        <v>4583</v>
      </c>
    </row>
    <row r="36" spans="2:7" x14ac:dyDescent="0.3">
      <c r="B36" s="326"/>
      <c r="C36" s="148" t="s">
        <v>38</v>
      </c>
      <c r="D36" s="93" t="s">
        <v>37</v>
      </c>
      <c r="E36" s="26" t="s">
        <v>10</v>
      </c>
      <c r="G36" s="246" t="s">
        <v>39</v>
      </c>
    </row>
    <row r="37" spans="2:7" ht="28.8" x14ac:dyDescent="0.3">
      <c r="B37" s="326"/>
      <c r="C37" s="148" t="s">
        <v>40</v>
      </c>
      <c r="D37" s="93" t="s">
        <v>41</v>
      </c>
      <c r="E37" s="26" t="s">
        <v>10</v>
      </c>
      <c r="G37" s="246" t="s">
        <v>42</v>
      </c>
    </row>
    <row r="38" spans="2:7" ht="28.8" x14ac:dyDescent="0.3">
      <c r="B38" s="326"/>
      <c r="C38" s="148" t="s">
        <v>43</v>
      </c>
      <c r="D38" s="93" t="s">
        <v>41</v>
      </c>
      <c r="E38" s="26" t="s">
        <v>10</v>
      </c>
      <c r="G38" s="246"/>
    </row>
    <row r="39" spans="2:7" x14ac:dyDescent="0.3">
      <c r="B39" s="326"/>
      <c r="C39" s="148" t="s">
        <v>44</v>
      </c>
      <c r="D39" s="93" t="s">
        <v>37</v>
      </c>
      <c r="E39" s="26" t="s">
        <v>10</v>
      </c>
      <c r="G39" s="247"/>
    </row>
    <row r="40" spans="2:7" x14ac:dyDescent="0.3">
      <c r="B40" s="326"/>
      <c r="C40" s="148" t="s">
        <v>45</v>
      </c>
      <c r="D40" s="93" t="s">
        <v>46</v>
      </c>
      <c r="E40" s="26" t="s">
        <v>10</v>
      </c>
      <c r="G40" s="247"/>
    </row>
    <row r="41" spans="2:7" ht="28.8" x14ac:dyDescent="0.3">
      <c r="B41" s="326"/>
      <c r="C41" s="148" t="s">
        <v>4578</v>
      </c>
      <c r="D41" s="93" t="s">
        <v>46</v>
      </c>
      <c r="E41" s="26" t="s">
        <v>12</v>
      </c>
      <c r="G41" s="246" t="s">
        <v>47</v>
      </c>
    </row>
    <row r="42" spans="2:7" ht="28.8" x14ac:dyDescent="0.3">
      <c r="B42" s="326"/>
      <c r="C42" s="233" t="s">
        <v>48</v>
      </c>
      <c r="D42" s="93" t="s">
        <v>49</v>
      </c>
      <c r="E42" s="26" t="s">
        <v>10</v>
      </c>
      <c r="F42" s="26" t="s">
        <v>2547</v>
      </c>
      <c r="G42" s="246"/>
    </row>
    <row r="43" spans="2:7" ht="28.8" x14ac:dyDescent="0.3">
      <c r="B43" s="326"/>
      <c r="C43" s="148" t="s">
        <v>50</v>
      </c>
      <c r="D43" s="93" t="s">
        <v>51</v>
      </c>
      <c r="E43" s="26" t="s">
        <v>10</v>
      </c>
      <c r="F43" s="26" t="s">
        <v>2547</v>
      </c>
      <c r="G43" s="246"/>
    </row>
    <row r="44" spans="2:7" x14ac:dyDescent="0.3">
      <c r="B44" s="326"/>
      <c r="C44" s="234" t="s">
        <v>52</v>
      </c>
      <c r="D44" s="93" t="s">
        <v>51</v>
      </c>
      <c r="E44" s="26" t="s">
        <v>10</v>
      </c>
      <c r="G44" s="246"/>
    </row>
    <row r="45" spans="2:7" ht="28.8" x14ac:dyDescent="0.3">
      <c r="B45" s="326"/>
      <c r="C45" s="148" t="s">
        <v>53</v>
      </c>
      <c r="D45" s="93" t="s">
        <v>51</v>
      </c>
      <c r="E45" s="26" t="s">
        <v>10</v>
      </c>
      <c r="F45" s="26" t="s">
        <v>2547</v>
      </c>
      <c r="G45" s="246"/>
    </row>
    <row r="46" spans="2:7" ht="28.8" x14ac:dyDescent="0.3">
      <c r="B46" s="326"/>
      <c r="C46" s="148" t="s">
        <v>54</v>
      </c>
      <c r="D46" s="93" t="s">
        <v>51</v>
      </c>
      <c r="E46" s="26" t="s">
        <v>10</v>
      </c>
      <c r="G46" s="246"/>
    </row>
    <row r="47" spans="2:7" x14ac:dyDescent="0.3">
      <c r="B47" s="326"/>
      <c r="C47" s="148" t="s">
        <v>55</v>
      </c>
      <c r="D47" s="93" t="s">
        <v>56</v>
      </c>
      <c r="E47" s="26" t="s">
        <v>10</v>
      </c>
      <c r="G47" s="246" t="s">
        <v>57</v>
      </c>
    </row>
    <row r="48" spans="2:7" x14ac:dyDescent="0.3">
      <c r="B48" s="326"/>
      <c r="C48" s="148" t="s">
        <v>58</v>
      </c>
      <c r="D48" s="93" t="s">
        <v>56</v>
      </c>
      <c r="E48" s="26" t="s">
        <v>10</v>
      </c>
      <c r="G48" s="246" t="s">
        <v>59</v>
      </c>
    </row>
    <row r="49" spans="2:7" ht="28.8" x14ac:dyDescent="0.3">
      <c r="B49" s="326"/>
      <c r="C49" s="148" t="s">
        <v>60</v>
      </c>
      <c r="D49" s="93" t="s">
        <v>56</v>
      </c>
      <c r="E49" s="26" t="s">
        <v>12</v>
      </c>
      <c r="G49" s="246" t="s">
        <v>61</v>
      </c>
    </row>
    <row r="50" spans="2:7" x14ac:dyDescent="0.3">
      <c r="B50" s="326"/>
      <c r="C50" s="167" t="s">
        <v>62</v>
      </c>
      <c r="D50" s="93" t="s">
        <v>63</v>
      </c>
      <c r="E50" s="26" t="s">
        <v>10</v>
      </c>
      <c r="G50" s="248"/>
    </row>
    <row r="51" spans="2:7" x14ac:dyDescent="0.3">
      <c r="B51" s="326"/>
      <c r="C51" s="167" t="s">
        <v>64</v>
      </c>
      <c r="D51" s="93" t="s">
        <v>63</v>
      </c>
      <c r="E51" s="26" t="s">
        <v>10</v>
      </c>
      <c r="G51" s="248"/>
    </row>
    <row r="52" spans="2:7" ht="28.8" x14ac:dyDescent="0.3">
      <c r="B52" s="326"/>
      <c r="C52" s="167" t="s">
        <v>65</v>
      </c>
      <c r="D52" s="93" t="s">
        <v>66</v>
      </c>
      <c r="E52" s="26" t="s">
        <v>2462</v>
      </c>
      <c r="F52" s="26" t="s">
        <v>2548</v>
      </c>
      <c r="G52" s="248" t="s">
        <v>4584</v>
      </c>
    </row>
    <row r="53" spans="2:7" ht="28.8" x14ac:dyDescent="0.3">
      <c r="B53" s="326"/>
      <c r="C53" s="167" t="s">
        <v>67</v>
      </c>
      <c r="D53" s="93"/>
      <c r="E53" s="26" t="s">
        <v>2462</v>
      </c>
      <c r="F53" s="26" t="s">
        <v>2548</v>
      </c>
      <c r="G53" s="248"/>
    </row>
    <row r="54" spans="2:7" ht="43.2" x14ac:dyDescent="0.3">
      <c r="B54" s="326"/>
      <c r="C54" s="167" t="s">
        <v>2449</v>
      </c>
      <c r="D54" s="93" t="s">
        <v>66</v>
      </c>
      <c r="E54" s="26" t="s">
        <v>2462</v>
      </c>
      <c r="F54" s="26" t="s">
        <v>2548</v>
      </c>
      <c r="G54" s="248" t="s">
        <v>68</v>
      </c>
    </row>
    <row r="55" spans="2:7" ht="28.8" x14ac:dyDescent="0.3">
      <c r="B55" s="326"/>
      <c r="C55" s="167" t="s">
        <v>69</v>
      </c>
      <c r="D55" s="93" t="s">
        <v>49</v>
      </c>
      <c r="E55" s="26" t="s">
        <v>10</v>
      </c>
      <c r="F55" s="26" t="s">
        <v>2547</v>
      </c>
      <c r="G55" s="249"/>
    </row>
    <row r="56" spans="2:7" ht="28.8" x14ac:dyDescent="0.3">
      <c r="B56" s="326"/>
      <c r="C56" s="167" t="s">
        <v>70</v>
      </c>
      <c r="D56" s="93" t="s">
        <v>49</v>
      </c>
      <c r="E56" s="26" t="s">
        <v>10</v>
      </c>
      <c r="F56" s="26" t="s">
        <v>2547</v>
      </c>
      <c r="G56" s="248" t="s">
        <v>71</v>
      </c>
    </row>
    <row r="57" spans="2:7" ht="28.8" x14ac:dyDescent="0.3">
      <c r="B57" s="326"/>
      <c r="C57" s="167" t="s">
        <v>72</v>
      </c>
      <c r="D57" s="93" t="s">
        <v>66</v>
      </c>
      <c r="E57" s="26" t="s">
        <v>2462</v>
      </c>
      <c r="F57" s="26" t="s">
        <v>2548</v>
      </c>
      <c r="G57" s="249"/>
    </row>
    <row r="58" spans="2:7" ht="28.8" x14ac:dyDescent="0.3">
      <c r="B58" s="326"/>
      <c r="C58" s="167" t="s">
        <v>73</v>
      </c>
      <c r="D58" s="93" t="s">
        <v>66</v>
      </c>
      <c r="E58" s="26" t="s">
        <v>2462</v>
      </c>
      <c r="F58" s="26" t="s">
        <v>2548</v>
      </c>
      <c r="G58" s="248" t="s">
        <v>4585</v>
      </c>
    </row>
    <row r="59" spans="2:7" ht="28.8" x14ac:dyDescent="0.3">
      <c r="B59" s="326"/>
      <c r="C59" s="167" t="s">
        <v>74</v>
      </c>
      <c r="D59" s="93" t="s">
        <v>66</v>
      </c>
      <c r="E59" s="26" t="s">
        <v>2462</v>
      </c>
      <c r="F59" s="26" t="s">
        <v>2548</v>
      </c>
      <c r="G59" s="248" t="s">
        <v>4586</v>
      </c>
    </row>
    <row r="60" spans="2:7" ht="28.8" x14ac:dyDescent="0.3">
      <c r="B60" s="326"/>
      <c r="C60" s="167" t="s">
        <v>75</v>
      </c>
      <c r="D60" s="93" t="s">
        <v>49</v>
      </c>
      <c r="E60" s="26" t="s">
        <v>10</v>
      </c>
      <c r="F60" s="26" t="s">
        <v>2547</v>
      </c>
      <c r="G60" s="249"/>
    </row>
    <row r="61" spans="2:7" ht="28.8" x14ac:dyDescent="0.3">
      <c r="B61" s="326"/>
      <c r="C61" s="167" t="s">
        <v>76</v>
      </c>
      <c r="D61" s="93" t="s">
        <v>49</v>
      </c>
      <c r="E61" s="26" t="s">
        <v>12</v>
      </c>
      <c r="F61" s="26" t="s">
        <v>2547</v>
      </c>
      <c r="G61" s="248" t="s">
        <v>4587</v>
      </c>
    </row>
    <row r="62" spans="2:7" ht="28.8" x14ac:dyDescent="0.3">
      <c r="B62" s="326"/>
      <c r="C62" s="148" t="s">
        <v>77</v>
      </c>
      <c r="D62" s="93" t="s">
        <v>78</v>
      </c>
      <c r="E62" s="26" t="s">
        <v>12</v>
      </c>
      <c r="F62" s="26" t="s">
        <v>2549</v>
      </c>
      <c r="G62" s="249"/>
    </row>
    <row r="63" spans="2:7" ht="28.8" x14ac:dyDescent="0.3">
      <c r="B63" s="326"/>
      <c r="C63" s="148" t="s">
        <v>79</v>
      </c>
      <c r="D63" s="93" t="s">
        <v>78</v>
      </c>
      <c r="E63" s="26" t="s">
        <v>12</v>
      </c>
      <c r="F63" s="26" t="s">
        <v>2549</v>
      </c>
      <c r="G63" s="248" t="s">
        <v>79</v>
      </c>
    </row>
    <row r="64" spans="2:7" ht="28.8" x14ac:dyDescent="0.3">
      <c r="B64" s="326"/>
      <c r="C64" s="148" t="s">
        <v>80</v>
      </c>
      <c r="D64" s="93" t="s">
        <v>78</v>
      </c>
      <c r="E64" s="26" t="s">
        <v>12</v>
      </c>
      <c r="F64" s="26" t="s">
        <v>2549</v>
      </c>
      <c r="G64" s="248" t="s">
        <v>80</v>
      </c>
    </row>
    <row r="65" spans="2:7" ht="29.4" thickBot="1" x14ac:dyDescent="0.35">
      <c r="B65" s="326"/>
      <c r="C65" s="149" t="s">
        <v>81</v>
      </c>
      <c r="D65" s="169" t="s">
        <v>78</v>
      </c>
      <c r="E65" s="192" t="s">
        <v>12</v>
      </c>
      <c r="F65" s="192" t="s">
        <v>2549</v>
      </c>
      <c r="G65" s="250" t="s">
        <v>81</v>
      </c>
    </row>
    <row r="66" spans="2:7" x14ac:dyDescent="0.3">
      <c r="B66"/>
      <c r="G66" s="26"/>
    </row>
    <row r="67" spans="2:7" ht="29.4" thickBot="1" x14ac:dyDescent="0.35">
      <c r="B67" s="154"/>
      <c r="C67" s="143" t="s">
        <v>5</v>
      </c>
      <c r="D67" s="143" t="s">
        <v>2459</v>
      </c>
      <c r="E67" s="143" t="s">
        <v>2460</v>
      </c>
      <c r="F67" s="143" t="s">
        <v>2450</v>
      </c>
      <c r="G67" s="251" t="s">
        <v>6</v>
      </c>
    </row>
    <row r="68" spans="2:7" x14ac:dyDescent="0.3">
      <c r="B68" s="314" t="s">
        <v>82</v>
      </c>
      <c r="C68" s="160" t="s">
        <v>83</v>
      </c>
      <c r="D68" s="161" t="s">
        <v>46</v>
      </c>
      <c r="E68" s="26" t="s">
        <v>10</v>
      </c>
      <c r="G68" s="252"/>
    </row>
    <row r="69" spans="2:7" ht="28.8" x14ac:dyDescent="0.3">
      <c r="B69" s="315"/>
      <c r="C69" s="162" t="s">
        <v>4579</v>
      </c>
      <c r="D69" s="93" t="s">
        <v>84</v>
      </c>
      <c r="E69" s="26" t="s">
        <v>2462</v>
      </c>
      <c r="F69" s="26" t="s">
        <v>2548</v>
      </c>
      <c r="G69" s="253" t="s">
        <v>4588</v>
      </c>
    </row>
    <row r="70" spans="2:7" ht="43.2" x14ac:dyDescent="0.3">
      <c r="B70" s="315"/>
      <c r="C70" s="162" t="s">
        <v>85</v>
      </c>
      <c r="D70" s="93" t="s">
        <v>84</v>
      </c>
      <c r="E70" s="26" t="s">
        <v>2462</v>
      </c>
      <c r="F70" s="26" t="s">
        <v>2548</v>
      </c>
      <c r="G70" s="253" t="s">
        <v>4589</v>
      </c>
    </row>
    <row r="71" spans="2:7" ht="28.8" x14ac:dyDescent="0.3">
      <c r="B71" s="315"/>
      <c r="C71" s="162" t="s">
        <v>86</v>
      </c>
      <c r="D71" s="93" t="s">
        <v>46</v>
      </c>
      <c r="E71" s="26" t="s">
        <v>2462</v>
      </c>
      <c r="G71" s="253" t="s">
        <v>4590</v>
      </c>
    </row>
    <row r="72" spans="2:7" x14ac:dyDescent="0.3">
      <c r="B72" s="315"/>
      <c r="C72" s="163" t="s">
        <v>87</v>
      </c>
      <c r="D72" s="93" t="s">
        <v>46</v>
      </c>
      <c r="E72" s="26" t="s">
        <v>10</v>
      </c>
      <c r="G72" s="254"/>
    </row>
    <row r="73" spans="2:7" ht="28.8" x14ac:dyDescent="0.3">
      <c r="B73" s="315"/>
      <c r="C73" s="163" t="s">
        <v>88</v>
      </c>
      <c r="D73" s="93" t="s">
        <v>46</v>
      </c>
      <c r="E73" s="26" t="s">
        <v>2462</v>
      </c>
      <c r="G73" s="253" t="s">
        <v>89</v>
      </c>
    </row>
    <row r="74" spans="2:7" ht="28.8" x14ac:dyDescent="0.3">
      <c r="B74" s="315"/>
      <c r="C74" s="163" t="s">
        <v>90</v>
      </c>
      <c r="D74" s="93" t="s">
        <v>46</v>
      </c>
      <c r="E74" s="26" t="s">
        <v>10</v>
      </c>
      <c r="G74" s="253" t="s">
        <v>91</v>
      </c>
    </row>
    <row r="75" spans="2:7" ht="28.8" x14ac:dyDescent="0.3">
      <c r="B75" s="315"/>
      <c r="C75" s="163" t="s">
        <v>92</v>
      </c>
      <c r="D75" s="93" t="s">
        <v>9</v>
      </c>
      <c r="E75" s="26" t="s">
        <v>2462</v>
      </c>
      <c r="G75" s="253" t="s">
        <v>93</v>
      </c>
    </row>
    <row r="76" spans="2:7" x14ac:dyDescent="0.3">
      <c r="B76" s="315"/>
      <c r="C76" s="162" t="s">
        <v>94</v>
      </c>
      <c r="D76" s="93" t="s">
        <v>9</v>
      </c>
      <c r="E76" s="26" t="s">
        <v>2462</v>
      </c>
      <c r="G76" s="254"/>
    </row>
    <row r="77" spans="2:7" ht="28.8" x14ac:dyDescent="0.3">
      <c r="B77" s="315"/>
      <c r="C77" s="162" t="s">
        <v>95</v>
      </c>
      <c r="D77" s="93" t="s">
        <v>9</v>
      </c>
      <c r="E77" s="26" t="s">
        <v>2462</v>
      </c>
      <c r="G77" s="255" t="s">
        <v>96</v>
      </c>
    </row>
    <row r="78" spans="2:7" ht="28.8" x14ac:dyDescent="0.3">
      <c r="B78" s="315"/>
      <c r="C78" s="162" t="s">
        <v>97</v>
      </c>
      <c r="D78" s="93" t="s">
        <v>9</v>
      </c>
      <c r="E78" s="26" t="s">
        <v>2462</v>
      </c>
      <c r="G78" s="255" t="s">
        <v>98</v>
      </c>
    </row>
    <row r="79" spans="2:7" x14ac:dyDescent="0.3">
      <c r="B79" s="315"/>
      <c r="C79" s="162" t="s">
        <v>99</v>
      </c>
      <c r="D79" s="93" t="s">
        <v>9</v>
      </c>
      <c r="E79" s="26" t="s">
        <v>2462</v>
      </c>
      <c r="G79" s="255" t="s">
        <v>4591</v>
      </c>
    </row>
    <row r="80" spans="2:7" ht="15" thickBot="1" x14ac:dyDescent="0.35">
      <c r="B80" s="315"/>
      <c r="C80" s="164" t="s">
        <v>100</v>
      </c>
      <c r="D80" s="165" t="s">
        <v>9</v>
      </c>
      <c r="E80" s="235" t="s">
        <v>2462</v>
      </c>
      <c r="F80" s="190"/>
      <c r="G80" s="256" t="s">
        <v>4592</v>
      </c>
    </row>
    <row r="81" spans="2:7" x14ac:dyDescent="0.3">
      <c r="B81" s="34"/>
      <c r="G81" s="26"/>
    </row>
    <row r="82" spans="2:7" ht="29.4" thickBot="1" x14ac:dyDescent="0.35">
      <c r="B82" s="34"/>
      <c r="C82" s="145" t="s">
        <v>5</v>
      </c>
      <c r="D82" s="145" t="s">
        <v>2459</v>
      </c>
      <c r="E82" s="145" t="s">
        <v>2460</v>
      </c>
      <c r="F82" s="145" t="s">
        <v>2450</v>
      </c>
      <c r="G82" s="257" t="s">
        <v>6</v>
      </c>
    </row>
    <row r="83" spans="2:7" ht="14.4" customHeight="1" x14ac:dyDescent="0.3">
      <c r="B83" s="322" t="s">
        <v>101</v>
      </c>
      <c r="C83" s="178" t="s">
        <v>102</v>
      </c>
      <c r="D83" s="179" t="s">
        <v>103</v>
      </c>
      <c r="E83" s="26" t="s">
        <v>10</v>
      </c>
      <c r="F83" s="189"/>
      <c r="G83" s="258"/>
    </row>
    <row r="84" spans="2:7" ht="28.8" x14ac:dyDescent="0.3">
      <c r="B84" s="323"/>
      <c r="C84" s="180" t="s">
        <v>104</v>
      </c>
      <c r="D84" s="93" t="s">
        <v>103</v>
      </c>
      <c r="E84" s="26" t="s">
        <v>10</v>
      </c>
      <c r="G84" s="259" t="s">
        <v>4593</v>
      </c>
    </row>
    <row r="85" spans="2:7" x14ac:dyDescent="0.3">
      <c r="B85" s="323"/>
      <c r="C85" s="180" t="s">
        <v>105</v>
      </c>
      <c r="D85" s="93" t="s">
        <v>106</v>
      </c>
      <c r="E85" s="26" t="s">
        <v>10</v>
      </c>
      <c r="G85" s="260"/>
    </row>
    <row r="86" spans="2:7" ht="28.8" x14ac:dyDescent="0.3">
      <c r="B86" s="323"/>
      <c r="C86" s="180" t="s">
        <v>107</v>
      </c>
      <c r="D86" s="93" t="s">
        <v>106</v>
      </c>
      <c r="E86" s="26" t="s">
        <v>10</v>
      </c>
      <c r="G86" s="259" t="s">
        <v>108</v>
      </c>
    </row>
    <row r="87" spans="2:7" ht="28.8" x14ac:dyDescent="0.3">
      <c r="B87" s="323"/>
      <c r="C87" s="180" t="s">
        <v>109</v>
      </c>
      <c r="D87" s="93" t="s">
        <v>110</v>
      </c>
      <c r="E87" s="26" t="s">
        <v>12</v>
      </c>
      <c r="G87" s="259" t="s">
        <v>111</v>
      </c>
    </row>
    <row r="88" spans="2:7" ht="28.8" x14ac:dyDescent="0.3">
      <c r="B88" s="323"/>
      <c r="C88" s="181" t="s">
        <v>2479</v>
      </c>
      <c r="D88" s="93" t="s">
        <v>112</v>
      </c>
      <c r="E88" s="26" t="s">
        <v>10</v>
      </c>
      <c r="G88" s="261" t="s">
        <v>113</v>
      </c>
    </row>
    <row r="89" spans="2:7" ht="57.6" x14ac:dyDescent="0.3">
      <c r="B89" s="323"/>
      <c r="C89" s="181" t="s">
        <v>114</v>
      </c>
      <c r="D89" s="93" t="s">
        <v>112</v>
      </c>
      <c r="E89" s="26" t="s">
        <v>10</v>
      </c>
      <c r="F89" s="26" t="s">
        <v>2550</v>
      </c>
      <c r="G89" s="261"/>
    </row>
    <row r="90" spans="2:7" ht="57.6" x14ac:dyDescent="0.3">
      <c r="B90" s="323"/>
      <c r="C90" s="181" t="s">
        <v>2472</v>
      </c>
      <c r="D90" s="93" t="s">
        <v>112</v>
      </c>
      <c r="E90" s="26" t="s">
        <v>10</v>
      </c>
      <c r="F90" s="26" t="s">
        <v>2550</v>
      </c>
      <c r="G90" s="261" t="s">
        <v>115</v>
      </c>
    </row>
    <row r="91" spans="2:7" ht="57.6" x14ac:dyDescent="0.3">
      <c r="B91" s="323"/>
      <c r="C91" s="181" t="s">
        <v>2471</v>
      </c>
      <c r="D91" s="93" t="s">
        <v>112</v>
      </c>
      <c r="E91" s="26" t="s">
        <v>10</v>
      </c>
      <c r="F91" s="26" t="s">
        <v>2550</v>
      </c>
      <c r="G91" s="261" t="s">
        <v>115</v>
      </c>
    </row>
    <row r="92" spans="2:7" ht="28.8" x14ac:dyDescent="0.3">
      <c r="B92" s="323"/>
      <c r="C92" s="181" t="s">
        <v>116</v>
      </c>
      <c r="D92" s="93" t="s">
        <v>110</v>
      </c>
      <c r="E92" s="26" t="s">
        <v>2462</v>
      </c>
      <c r="G92" s="259" t="s">
        <v>117</v>
      </c>
    </row>
    <row r="93" spans="2:7" ht="28.8" x14ac:dyDescent="0.3">
      <c r="B93" s="323"/>
      <c r="C93" s="181" t="s">
        <v>118</v>
      </c>
      <c r="D93" s="93" t="s">
        <v>119</v>
      </c>
      <c r="E93" s="26" t="s">
        <v>10</v>
      </c>
      <c r="G93" s="261" t="s">
        <v>120</v>
      </c>
    </row>
    <row r="94" spans="2:7" ht="28.8" x14ac:dyDescent="0.3">
      <c r="B94" s="323"/>
      <c r="C94" s="181" t="s">
        <v>121</v>
      </c>
      <c r="D94" s="93" t="s">
        <v>122</v>
      </c>
      <c r="E94" s="26" t="s">
        <v>10</v>
      </c>
      <c r="G94" s="261" t="s">
        <v>4594</v>
      </c>
    </row>
    <row r="95" spans="2:7" ht="28.8" x14ac:dyDescent="0.3">
      <c r="B95" s="323"/>
      <c r="C95" s="181" t="s">
        <v>123</v>
      </c>
      <c r="D95" s="93" t="s">
        <v>122</v>
      </c>
      <c r="E95" s="26" t="s">
        <v>10</v>
      </c>
      <c r="G95" s="261"/>
    </row>
    <row r="96" spans="2:7" x14ac:dyDescent="0.3">
      <c r="B96" s="323"/>
      <c r="C96" s="181" t="s">
        <v>124</v>
      </c>
      <c r="D96" s="93" t="s">
        <v>125</v>
      </c>
      <c r="E96" s="26" t="s">
        <v>10</v>
      </c>
      <c r="G96" s="260"/>
    </row>
    <row r="97" spans="2:7" x14ac:dyDescent="0.3">
      <c r="B97" s="323"/>
      <c r="C97" s="181" t="s">
        <v>126</v>
      </c>
      <c r="D97" s="93" t="s">
        <v>125</v>
      </c>
      <c r="E97" s="26" t="s">
        <v>10</v>
      </c>
      <c r="G97" s="259" t="s">
        <v>127</v>
      </c>
    </row>
    <row r="98" spans="2:7" ht="28.8" x14ac:dyDescent="0.3">
      <c r="B98" s="323"/>
      <c r="C98" s="181" t="s">
        <v>128</v>
      </c>
      <c r="D98" s="93" t="s">
        <v>110</v>
      </c>
      <c r="E98" s="26" t="s">
        <v>10</v>
      </c>
      <c r="G98" s="259" t="s">
        <v>129</v>
      </c>
    </row>
    <row r="99" spans="2:7" ht="28.8" x14ac:dyDescent="0.3">
      <c r="B99" s="323"/>
      <c r="C99" s="181" t="s">
        <v>130</v>
      </c>
      <c r="D99" s="93" t="s">
        <v>125</v>
      </c>
      <c r="E99" s="26" t="s">
        <v>2462</v>
      </c>
      <c r="G99" s="261" t="s">
        <v>131</v>
      </c>
    </row>
    <row r="100" spans="2:7" x14ac:dyDescent="0.3">
      <c r="B100" s="323"/>
      <c r="C100" s="181" t="s">
        <v>132</v>
      </c>
      <c r="D100" s="93" t="s">
        <v>125</v>
      </c>
      <c r="E100" s="26" t="s">
        <v>2462</v>
      </c>
      <c r="G100" s="260"/>
    </row>
    <row r="101" spans="2:7" ht="28.8" x14ac:dyDescent="0.3">
      <c r="B101" s="323"/>
      <c r="C101" s="181" t="s">
        <v>133</v>
      </c>
      <c r="D101" s="93" t="s">
        <v>110</v>
      </c>
      <c r="E101" s="26" t="s">
        <v>12</v>
      </c>
      <c r="G101" s="261" t="s">
        <v>134</v>
      </c>
    </row>
    <row r="102" spans="2:7" ht="43.2" x14ac:dyDescent="0.3">
      <c r="B102" s="323"/>
      <c r="C102" s="329" t="s">
        <v>135</v>
      </c>
      <c r="D102" s="93" t="s">
        <v>110</v>
      </c>
      <c r="E102" s="26" t="s">
        <v>10</v>
      </c>
      <c r="F102" s="26" t="s">
        <v>2551</v>
      </c>
      <c r="G102" s="261" t="s">
        <v>136</v>
      </c>
    </row>
    <row r="103" spans="2:7" ht="28.8" x14ac:dyDescent="0.3">
      <c r="B103" s="323"/>
      <c r="C103" s="330"/>
      <c r="D103" s="93" t="s">
        <v>110</v>
      </c>
      <c r="E103" s="26" t="s">
        <v>10</v>
      </c>
      <c r="G103" s="261" t="s">
        <v>137</v>
      </c>
    </row>
    <row r="104" spans="2:7" ht="28.8" x14ac:dyDescent="0.3">
      <c r="B104" s="323"/>
      <c r="C104" s="157" t="s">
        <v>138</v>
      </c>
      <c r="D104" s="93" t="s">
        <v>139</v>
      </c>
      <c r="E104" s="26" t="s">
        <v>10</v>
      </c>
      <c r="G104" s="262"/>
    </row>
    <row r="105" spans="2:7" ht="28.8" x14ac:dyDescent="0.3">
      <c r="B105" s="323"/>
      <c r="C105" s="157" t="s">
        <v>140</v>
      </c>
      <c r="D105" s="93" t="s">
        <v>141</v>
      </c>
      <c r="E105" s="26" t="s">
        <v>10</v>
      </c>
      <c r="F105" s="26" t="s">
        <v>2552</v>
      </c>
      <c r="G105" s="262"/>
    </row>
    <row r="106" spans="2:7" ht="28.8" x14ac:dyDescent="0.3">
      <c r="B106" s="323"/>
      <c r="C106" s="181" t="s">
        <v>142</v>
      </c>
      <c r="D106" s="93" t="s">
        <v>110</v>
      </c>
      <c r="E106" s="26" t="s">
        <v>2462</v>
      </c>
      <c r="F106" s="26" t="s">
        <v>2548</v>
      </c>
      <c r="G106" s="260"/>
    </row>
    <row r="107" spans="2:7" ht="28.8" x14ac:dyDescent="0.3">
      <c r="B107" s="324"/>
      <c r="C107" s="331" t="s">
        <v>143</v>
      </c>
      <c r="D107" s="316" t="s">
        <v>110</v>
      </c>
      <c r="E107" s="316" t="s">
        <v>2462</v>
      </c>
      <c r="F107" s="316" t="s">
        <v>2548</v>
      </c>
      <c r="G107" s="261" t="s">
        <v>4595</v>
      </c>
    </row>
    <row r="108" spans="2:7" ht="28.8" x14ac:dyDescent="0.3">
      <c r="B108" s="323"/>
      <c r="C108" s="316"/>
      <c r="D108" s="316"/>
      <c r="E108" s="316"/>
      <c r="F108" s="316"/>
      <c r="G108" s="261" t="s">
        <v>144</v>
      </c>
    </row>
    <row r="109" spans="2:7" ht="28.8" x14ac:dyDescent="0.3">
      <c r="B109" s="323"/>
      <c r="C109" s="316"/>
      <c r="D109" s="316"/>
      <c r="E109" s="316"/>
      <c r="F109" s="316"/>
      <c r="G109" s="261" t="s">
        <v>145</v>
      </c>
    </row>
    <row r="110" spans="2:7" ht="29.4" thickBot="1" x14ac:dyDescent="0.35">
      <c r="B110" s="323"/>
      <c r="C110" s="317"/>
      <c r="D110" s="317"/>
      <c r="E110" s="332"/>
      <c r="F110" s="317"/>
      <c r="G110" s="263" t="s">
        <v>146</v>
      </c>
    </row>
    <row r="111" spans="2:7" x14ac:dyDescent="0.3">
      <c r="B111" s="34"/>
      <c r="G111" s="26"/>
    </row>
    <row r="112" spans="2:7" ht="15" thickBot="1" x14ac:dyDescent="0.35">
      <c r="B112" s="34"/>
      <c r="C112" s="264" t="s">
        <v>147</v>
      </c>
      <c r="D112" s="335" t="s">
        <v>148</v>
      </c>
      <c r="E112" s="335"/>
      <c r="F112" s="335" t="s">
        <v>149</v>
      </c>
      <c r="G112" s="336"/>
    </row>
    <row r="113" spans="2:7" ht="28.95" customHeight="1" x14ac:dyDescent="0.3">
      <c r="B113" s="318" t="s">
        <v>150</v>
      </c>
      <c r="C113" s="337" t="s">
        <v>151</v>
      </c>
      <c r="D113" s="338"/>
      <c r="E113" s="338"/>
      <c r="F113" s="338"/>
      <c r="G113" s="339"/>
    </row>
    <row r="114" spans="2:7" ht="45" customHeight="1" x14ac:dyDescent="0.3">
      <c r="B114" s="319"/>
      <c r="C114" s="150" t="s">
        <v>152</v>
      </c>
      <c r="D114" s="312" t="s">
        <v>2533</v>
      </c>
      <c r="E114" s="312"/>
      <c r="F114" s="312" t="s">
        <v>2513</v>
      </c>
      <c r="G114" s="313"/>
    </row>
    <row r="115" spans="2:7" ht="42.6" customHeight="1" x14ac:dyDescent="0.3">
      <c r="B115" s="319"/>
      <c r="C115" s="150" t="s">
        <v>2432</v>
      </c>
      <c r="D115" s="316" t="s">
        <v>2437</v>
      </c>
      <c r="E115" s="316"/>
      <c r="F115" s="312" t="s">
        <v>2513</v>
      </c>
      <c r="G115" s="313"/>
    </row>
    <row r="116" spans="2:7" ht="43.2" customHeight="1" x14ac:dyDescent="0.3">
      <c r="B116" s="319"/>
      <c r="C116" s="150" t="s">
        <v>2444</v>
      </c>
      <c r="D116" s="312" t="s">
        <v>2514</v>
      </c>
      <c r="E116" s="312"/>
      <c r="F116" s="312" t="s">
        <v>2519</v>
      </c>
      <c r="G116" s="313"/>
    </row>
    <row r="117" spans="2:7" ht="43.2" customHeight="1" x14ac:dyDescent="0.3">
      <c r="B117" s="319"/>
      <c r="C117" s="150" t="s">
        <v>153</v>
      </c>
      <c r="D117" s="312" t="s">
        <v>154</v>
      </c>
      <c r="E117" s="312"/>
      <c r="F117" s="312" t="s">
        <v>2515</v>
      </c>
      <c r="G117" s="313"/>
    </row>
    <row r="118" spans="2:7" x14ac:dyDescent="0.3">
      <c r="B118" s="319"/>
      <c r="C118" s="150" t="s">
        <v>155</v>
      </c>
      <c r="D118" s="312" t="s">
        <v>156</v>
      </c>
      <c r="E118" s="312"/>
      <c r="F118" s="312" t="s">
        <v>2515</v>
      </c>
      <c r="G118" s="313"/>
    </row>
    <row r="119" spans="2:7" x14ac:dyDescent="0.3">
      <c r="B119" s="319"/>
      <c r="C119" s="150" t="s">
        <v>157</v>
      </c>
      <c r="D119" s="312" t="s">
        <v>158</v>
      </c>
      <c r="E119" s="312"/>
      <c r="F119" s="312" t="s">
        <v>2516</v>
      </c>
      <c r="G119" s="313"/>
    </row>
    <row r="120" spans="2:7" x14ac:dyDescent="0.3">
      <c r="B120" s="319"/>
      <c r="C120" s="150" t="s">
        <v>159</v>
      </c>
      <c r="D120" s="312" t="s">
        <v>160</v>
      </c>
      <c r="E120" s="312"/>
      <c r="F120" s="312" t="s">
        <v>2516</v>
      </c>
      <c r="G120" s="313"/>
    </row>
    <row r="121" spans="2:7" x14ac:dyDescent="0.3">
      <c r="B121" s="319"/>
      <c r="C121" s="150" t="s">
        <v>161</v>
      </c>
      <c r="D121" s="312" t="s">
        <v>162</v>
      </c>
      <c r="E121" s="312"/>
      <c r="F121" s="312" t="s">
        <v>2516</v>
      </c>
      <c r="G121" s="313"/>
    </row>
    <row r="122" spans="2:7" ht="27" customHeight="1" x14ac:dyDescent="0.3">
      <c r="B122" s="319"/>
      <c r="C122" s="150" t="s">
        <v>163</v>
      </c>
      <c r="D122" s="312" t="s">
        <v>2517</v>
      </c>
      <c r="E122" s="312"/>
      <c r="F122" s="312" t="s">
        <v>2522</v>
      </c>
      <c r="G122" s="313"/>
    </row>
    <row r="123" spans="2:7" ht="31.2" customHeight="1" x14ac:dyDescent="0.3">
      <c r="B123" s="319"/>
      <c r="C123" s="168" t="s">
        <v>164</v>
      </c>
      <c r="D123" s="312" t="s">
        <v>2518</v>
      </c>
      <c r="E123" s="312"/>
      <c r="F123" s="312" t="s">
        <v>2521</v>
      </c>
      <c r="G123" s="313"/>
    </row>
    <row r="124" spans="2:7" ht="31.2" customHeight="1" x14ac:dyDescent="0.3">
      <c r="B124" s="319"/>
      <c r="C124" s="168" t="s">
        <v>165</v>
      </c>
      <c r="D124" s="312" t="s">
        <v>166</v>
      </c>
      <c r="E124" s="312"/>
      <c r="F124" s="312" t="s">
        <v>2520</v>
      </c>
      <c r="G124" s="313"/>
    </row>
    <row r="125" spans="2:7" ht="30" customHeight="1" thickBot="1" x14ac:dyDescent="0.35">
      <c r="B125" s="319"/>
      <c r="C125" s="236" t="s">
        <v>2510</v>
      </c>
      <c r="D125" s="310" t="s">
        <v>2524</v>
      </c>
      <c r="E125" s="310"/>
      <c r="F125" s="310" t="s">
        <v>2523</v>
      </c>
      <c r="G125" s="311"/>
    </row>
    <row r="126" spans="2:7" x14ac:dyDescent="0.3">
      <c r="B126" s="36"/>
    </row>
  </sheetData>
  <mergeCells count="48">
    <mergeCell ref="C8:G8"/>
    <mergeCell ref="A1:G1"/>
    <mergeCell ref="C2:G2"/>
    <mergeCell ref="C3:G3"/>
    <mergeCell ref="C5:G5"/>
    <mergeCell ref="C6:G6"/>
    <mergeCell ref="C7:G7"/>
    <mergeCell ref="B5:B9"/>
    <mergeCell ref="C9:G9"/>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2104</v>
      </c>
      <c r="C1" s="373"/>
      <c r="D1" s="373"/>
      <c r="E1" s="373"/>
      <c r="F1" s="373"/>
      <c r="G1" s="373"/>
    </row>
    <row r="2" spans="1:25" x14ac:dyDescent="0.3">
      <c r="A2" t="s">
        <v>170</v>
      </c>
      <c r="B2" s="375" t="str">
        <f>Population!B3</f>
        <v>City of Exeter</v>
      </c>
      <c r="C2" s="375"/>
      <c r="D2" s="375"/>
      <c r="E2" s="375"/>
      <c r="F2" s="375"/>
      <c r="G2" s="375"/>
      <c r="H2" s="375"/>
      <c r="I2" s="375"/>
      <c r="J2" s="375" t="str">
        <f>Population!B4</f>
        <v>Tulare County</v>
      </c>
      <c r="K2" s="375"/>
      <c r="L2" s="375"/>
      <c r="M2" s="375"/>
      <c r="N2" s="375"/>
      <c r="O2" s="375"/>
      <c r="P2" s="375"/>
      <c r="Q2" s="375"/>
      <c r="R2" s="375" t="s">
        <v>171</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2105</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2106</v>
      </c>
      <c r="B5" s="14">
        <v>4196.3292478809799</v>
      </c>
      <c r="C5" s="27" t="s">
        <v>170</v>
      </c>
      <c r="D5" t="s">
        <v>170</v>
      </c>
      <c r="E5" t="s">
        <v>170</v>
      </c>
      <c r="F5" t="s">
        <v>170</v>
      </c>
      <c r="G5" t="s">
        <v>170</v>
      </c>
      <c r="H5" t="s">
        <v>170</v>
      </c>
      <c r="I5" t="s">
        <v>170</v>
      </c>
      <c r="J5" s="14">
        <v>91.664229627422898</v>
      </c>
      <c r="K5" s="27"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4193.9226534835498</v>
      </c>
      <c r="C6" s="27" t="s">
        <v>170</v>
      </c>
      <c r="D6" t="s">
        <v>170</v>
      </c>
      <c r="E6" t="s">
        <v>170</v>
      </c>
      <c r="F6" t="s">
        <v>170</v>
      </c>
      <c r="G6" t="s">
        <v>170</v>
      </c>
      <c r="H6" t="s">
        <v>170</v>
      </c>
      <c r="I6" t="s">
        <v>170</v>
      </c>
      <c r="J6" s="14">
        <v>98.077714196720507</v>
      </c>
      <c r="K6" s="27"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-2.4065943974319501</v>
      </c>
      <c r="C7" s="27" t="s">
        <v>170</v>
      </c>
      <c r="D7" t="s">
        <v>170</v>
      </c>
      <c r="E7" t="s">
        <v>170</v>
      </c>
      <c r="F7" t="s">
        <v>170</v>
      </c>
      <c r="G7" t="s">
        <v>170</v>
      </c>
      <c r="H7" t="s">
        <v>170</v>
      </c>
      <c r="I7" t="s">
        <v>170</v>
      </c>
      <c r="J7" s="14">
        <v>6.4134845692976388</v>
      </c>
      <c r="K7" s="2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185">
        <v>-5.7349989842841803E-4</v>
      </c>
      <c r="C8" s="27" t="s">
        <v>170</v>
      </c>
      <c r="D8" t="s">
        <v>170</v>
      </c>
      <c r="E8" t="s">
        <v>170</v>
      </c>
      <c r="F8" t="s">
        <v>170</v>
      </c>
      <c r="G8" t="s">
        <v>170</v>
      </c>
      <c r="H8" t="s">
        <v>170</v>
      </c>
      <c r="I8" t="s">
        <v>170</v>
      </c>
      <c r="J8" s="185">
        <v>6.9967146348862502E-2</v>
      </c>
      <c r="K8" s="27"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2110</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2111</v>
      </c>
      <c r="B11" s="2">
        <v>10321</v>
      </c>
      <c r="C11" s="27" t="s">
        <v>170</v>
      </c>
      <c r="D11" t="s">
        <v>170</v>
      </c>
      <c r="E11" t="s">
        <v>170</v>
      </c>
      <c r="F11" t="s">
        <v>170</v>
      </c>
      <c r="G11" t="s">
        <v>170</v>
      </c>
      <c r="H11" t="s">
        <v>170</v>
      </c>
      <c r="I11" t="s">
        <v>170</v>
      </c>
      <c r="J11" s="2">
        <v>473117</v>
      </c>
      <c r="K11" s="27"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-5.9224889985198406</v>
      </c>
      <c r="C12" s="27" t="s">
        <v>170</v>
      </c>
      <c r="D12" t="s">
        <v>170</v>
      </c>
      <c r="E12" t="s">
        <v>170</v>
      </c>
      <c r="F12" t="s">
        <v>170</v>
      </c>
      <c r="G12" t="s">
        <v>170</v>
      </c>
      <c r="H12" t="s">
        <v>170</v>
      </c>
      <c r="I12" t="s">
        <v>170</v>
      </c>
      <c r="J12" s="2">
        <v>30938.002621943702</v>
      </c>
      <c r="K12" s="27"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185">
        <v>-5.7349989842851907E-4</v>
      </c>
      <c r="C13" s="27" t="s">
        <v>170</v>
      </c>
      <c r="D13" t="s">
        <v>170</v>
      </c>
      <c r="E13" t="s">
        <v>170</v>
      </c>
      <c r="F13" t="s">
        <v>170</v>
      </c>
      <c r="G13" t="s">
        <v>170</v>
      </c>
      <c r="H13" t="s">
        <v>170</v>
      </c>
      <c r="I13" t="s">
        <v>170</v>
      </c>
      <c r="J13" s="185">
        <v>6.9967146348862391E-2</v>
      </c>
      <c r="K13" s="27"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2114</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2111</v>
      </c>
      <c r="C16" s="216"/>
      <c r="D16" s="216" t="s">
        <v>2115</v>
      </c>
      <c r="E16" s="216"/>
      <c r="F16" s="216" t="s">
        <v>4596</v>
      </c>
      <c r="G16" s="216"/>
      <c r="H16" s="216" t="s">
        <v>4597</v>
      </c>
      <c r="I16" s="216"/>
      <c r="J16" s="216" t="s">
        <v>2111</v>
      </c>
      <c r="K16" s="216"/>
      <c r="L16" s="216" t="s">
        <v>2115</v>
      </c>
      <c r="M16" s="216"/>
      <c r="N16" s="216" t="s">
        <v>4596</v>
      </c>
      <c r="O16" s="216"/>
      <c r="P16" s="216" t="s">
        <v>4597</v>
      </c>
      <c r="Q16" s="216"/>
      <c r="R16" s="216" t="s">
        <v>2111</v>
      </c>
      <c r="S16" s="216"/>
      <c r="T16" s="216" t="s">
        <v>2115</v>
      </c>
      <c r="U16" s="216"/>
      <c r="V16" s="216" t="s">
        <v>2116</v>
      </c>
      <c r="W16" s="216"/>
      <c r="X16" s="216" t="s">
        <v>2117</v>
      </c>
      <c r="Y16" s="216"/>
    </row>
    <row r="17" spans="1:25" x14ac:dyDescent="0.3">
      <c r="A17" t="s">
        <v>168</v>
      </c>
      <c r="B17" s="2">
        <v>10321</v>
      </c>
      <c r="C17" s="27" t="s">
        <v>170</v>
      </c>
      <c r="D17" s="2">
        <v>10326.92248899852</v>
      </c>
      <c r="E17" s="27" t="s">
        <v>170</v>
      </c>
      <c r="F17" s="2">
        <v>-5.9224889985198406</v>
      </c>
      <c r="G17" s="27" t="s">
        <v>170</v>
      </c>
      <c r="H17" s="185">
        <v>-5.7349989842851907E-4</v>
      </c>
      <c r="I17" s="27" t="s">
        <v>170</v>
      </c>
      <c r="J17" s="2">
        <v>473117</v>
      </c>
      <c r="K17" s="27" t="s">
        <v>170</v>
      </c>
      <c r="L17" s="2">
        <v>442178.99737805629</v>
      </c>
      <c r="M17" s="27" t="s">
        <v>170</v>
      </c>
      <c r="N17" s="2">
        <v>30938.002621943702</v>
      </c>
      <c r="O17" s="27" t="s">
        <v>170</v>
      </c>
      <c r="P17" s="185">
        <v>6.9967146348862391E-2</v>
      </c>
      <c r="Q17" s="27" t="s">
        <v>170</v>
      </c>
      <c r="R17" s="2">
        <v>39538223</v>
      </c>
      <c r="S17" s="27"/>
      <c r="T17" s="2">
        <v>37253955.52834785</v>
      </c>
      <c r="U17" s="27"/>
      <c r="V17" s="2">
        <v>2284267.4716521502</v>
      </c>
      <c r="W17" s="27"/>
      <c r="X17" s="185">
        <v>6.1316105612301205E-2</v>
      </c>
      <c r="Y17" s="27"/>
    </row>
    <row r="18" spans="1:25" x14ac:dyDescent="0.3">
      <c r="A18" t="s">
        <v>2118</v>
      </c>
      <c r="B18" s="2">
        <v>5034</v>
      </c>
      <c r="C18" s="27" t="s">
        <v>170</v>
      </c>
      <c r="D18" s="2">
        <v>5625.8073728343506</v>
      </c>
      <c r="E18" s="27" t="s">
        <v>170</v>
      </c>
      <c r="F18" s="2">
        <v>-591.80737283434701</v>
      </c>
      <c r="G18" s="27" t="s">
        <v>170</v>
      </c>
      <c r="H18" s="185">
        <v>-0.105195100652049</v>
      </c>
      <c r="I18" s="27" t="s">
        <v>170</v>
      </c>
      <c r="J18" s="2">
        <v>163222</v>
      </c>
      <c r="K18" s="27" t="s">
        <v>170</v>
      </c>
      <c r="L18" s="2">
        <v>174113.99704446099</v>
      </c>
      <c r="M18" s="27" t="s">
        <v>170</v>
      </c>
      <c r="N18" s="2">
        <v>-10891.997044460601</v>
      </c>
      <c r="O18" s="27" t="s">
        <v>170</v>
      </c>
      <c r="P18" s="185">
        <v>-6.2556699802137905E-2</v>
      </c>
      <c r="Q18" s="27" t="s">
        <v>170</v>
      </c>
      <c r="R18" s="2">
        <v>23958571</v>
      </c>
      <c r="S18" s="27"/>
      <c r="T18" s="2">
        <v>23240235.875387099</v>
      </c>
      <c r="U18" s="27"/>
      <c r="V18" s="2">
        <v>718335.12461294595</v>
      </c>
      <c r="W18" s="27"/>
      <c r="X18" s="185">
        <v>3.0909115056517594E-2</v>
      </c>
      <c r="Y18" s="27"/>
    </row>
    <row r="19" spans="1:25" x14ac:dyDescent="0.3">
      <c r="A19" t="s">
        <v>2119</v>
      </c>
      <c r="B19" s="2">
        <v>4389</v>
      </c>
      <c r="C19" s="27" t="s">
        <v>170</v>
      </c>
      <c r="D19" s="2">
        <v>5165.7299585098799</v>
      </c>
      <c r="E19" s="27" t="s">
        <v>170</v>
      </c>
      <c r="F19" s="2">
        <v>-776.72995850988298</v>
      </c>
      <c r="G19" s="27" t="s">
        <v>170</v>
      </c>
      <c r="H19" s="185">
        <v>-0.15036209107878698</v>
      </c>
      <c r="I19" s="27" t="s">
        <v>170</v>
      </c>
      <c r="J19" s="2">
        <v>125022</v>
      </c>
      <c r="K19" s="27" t="s">
        <v>170</v>
      </c>
      <c r="L19" s="2">
        <v>143934.99637726901</v>
      </c>
      <c r="M19" s="27" t="s">
        <v>170</v>
      </c>
      <c r="N19" s="2">
        <v>-18912.996377269399</v>
      </c>
      <c r="O19" s="27" t="s">
        <v>170</v>
      </c>
      <c r="P19" s="185">
        <v>-0.13139956823076099</v>
      </c>
      <c r="Q19" s="27" t="s">
        <v>170</v>
      </c>
      <c r="R19" s="2">
        <v>13714587</v>
      </c>
      <c r="S19" s="27"/>
      <c r="T19" s="2">
        <v>14956251.819628602</v>
      </c>
      <c r="U19" s="27"/>
      <c r="V19" s="2">
        <v>-1241664.8196286201</v>
      </c>
      <c r="W19" s="27"/>
      <c r="X19" s="185">
        <v>-8.3019785612265196E-2</v>
      </c>
      <c r="Y19" s="27"/>
    </row>
    <row r="20" spans="1:25" x14ac:dyDescent="0.3">
      <c r="A20" t="s">
        <v>2120</v>
      </c>
      <c r="B20" s="2">
        <v>45</v>
      </c>
      <c r="C20" s="27" t="s">
        <v>170</v>
      </c>
      <c r="D20" s="2">
        <v>53</v>
      </c>
      <c r="E20" s="27" t="s">
        <v>170</v>
      </c>
      <c r="F20" s="2">
        <v>-8</v>
      </c>
      <c r="G20" s="27" t="s">
        <v>170</v>
      </c>
      <c r="H20" s="185">
        <v>-0.15094339622641498</v>
      </c>
      <c r="I20" s="27" t="s">
        <v>170</v>
      </c>
      <c r="J20" s="2">
        <v>5332</v>
      </c>
      <c r="K20" s="27" t="s">
        <v>170</v>
      </c>
      <c r="L20" s="2">
        <v>5497.0003335956399</v>
      </c>
      <c r="M20" s="27" t="s">
        <v>170</v>
      </c>
      <c r="N20" s="2">
        <v>-165.000333595635</v>
      </c>
      <c r="O20" s="27" t="s">
        <v>170</v>
      </c>
      <c r="P20" s="185">
        <v>-3.0016431432105698E-2</v>
      </c>
      <c r="Q20" s="27" t="s">
        <v>170</v>
      </c>
      <c r="R20" s="2">
        <v>2119286</v>
      </c>
      <c r="S20" s="27"/>
      <c r="T20" s="2">
        <v>2163804.0000000298</v>
      </c>
      <c r="U20" s="27"/>
      <c r="V20" s="2">
        <v>-44518.000000027903</v>
      </c>
      <c r="W20" s="27"/>
      <c r="X20" s="185">
        <v>-2.0573952169432804E-2</v>
      </c>
      <c r="Y20" s="27"/>
    </row>
    <row r="21" spans="1:25" x14ac:dyDescent="0.3">
      <c r="A21" t="s">
        <v>2121</v>
      </c>
      <c r="B21" s="2">
        <v>77</v>
      </c>
      <c r="C21" s="27" t="s">
        <v>170</v>
      </c>
      <c r="D21" s="2">
        <v>79.9959880683069</v>
      </c>
      <c r="E21" s="27" t="s">
        <v>170</v>
      </c>
      <c r="F21" s="2">
        <v>-2.9959880683069402</v>
      </c>
      <c r="G21" s="27" t="s">
        <v>170</v>
      </c>
      <c r="H21" s="185">
        <v>-3.7451729026069802E-2</v>
      </c>
      <c r="I21" s="27" t="s">
        <v>170</v>
      </c>
      <c r="J21" s="2">
        <v>3458</v>
      </c>
      <c r="K21" s="27" t="s">
        <v>170</v>
      </c>
      <c r="L21" s="2">
        <v>3323.0001111985498</v>
      </c>
      <c r="M21" s="27" t="s">
        <v>170</v>
      </c>
      <c r="N21" s="2">
        <v>134.99988880145202</v>
      </c>
      <c r="O21" s="27" t="s">
        <v>170</v>
      </c>
      <c r="P21" s="185">
        <v>4.0625905592510003E-2</v>
      </c>
      <c r="Q21" s="27" t="s">
        <v>170</v>
      </c>
      <c r="R21" s="2">
        <v>156085</v>
      </c>
      <c r="S21" s="27"/>
      <c r="T21" s="2">
        <v>162250.003938585</v>
      </c>
      <c r="U21" s="27"/>
      <c r="V21" s="2">
        <v>-6165.0039385846994</v>
      </c>
      <c r="W21" s="27"/>
      <c r="X21" s="185">
        <v>-3.79969416883238E-2</v>
      </c>
      <c r="Y21" s="27"/>
    </row>
    <row r="22" spans="1:25" x14ac:dyDescent="0.3">
      <c r="A22" t="s">
        <v>2122</v>
      </c>
      <c r="B22" s="2">
        <v>126</v>
      </c>
      <c r="C22" s="27" t="s">
        <v>170</v>
      </c>
      <c r="D22" s="2">
        <v>126.22668355558399</v>
      </c>
      <c r="E22" s="27" t="s">
        <v>170</v>
      </c>
      <c r="F22" s="2">
        <v>-0.22668355558391798</v>
      </c>
      <c r="G22" s="27" t="s">
        <v>170</v>
      </c>
      <c r="H22" s="185">
        <v>-1.7958449766613601E-3</v>
      </c>
      <c r="I22" s="27" t="s">
        <v>170</v>
      </c>
      <c r="J22" s="2">
        <v>15997</v>
      </c>
      <c r="K22" s="27" t="s">
        <v>170</v>
      </c>
      <c r="L22" s="2">
        <v>14204</v>
      </c>
      <c r="M22" s="27" t="s">
        <v>170</v>
      </c>
      <c r="N22" s="2">
        <v>1793.00000000001</v>
      </c>
      <c r="O22" s="27" t="s">
        <v>170</v>
      </c>
      <c r="P22" s="185">
        <v>0.12623204731061802</v>
      </c>
      <c r="Q22" s="27" t="s">
        <v>170</v>
      </c>
      <c r="R22" s="2">
        <v>5978795</v>
      </c>
      <c r="S22" s="27"/>
      <c r="T22" s="2">
        <v>4775069.9999999898</v>
      </c>
      <c r="U22" s="27"/>
      <c r="V22" s="2">
        <v>1203725.00000001</v>
      </c>
      <c r="W22" s="27"/>
      <c r="X22" s="185">
        <v>0.25208530974415394</v>
      </c>
      <c r="Y22" s="27"/>
    </row>
    <row r="23" spans="1:25" x14ac:dyDescent="0.3">
      <c r="A23" t="s">
        <v>2123</v>
      </c>
      <c r="B23" s="2">
        <v>17</v>
      </c>
      <c r="C23" s="27" t="s">
        <v>170</v>
      </c>
      <c r="D23" s="2">
        <v>7</v>
      </c>
      <c r="E23" s="27" t="s">
        <v>170</v>
      </c>
      <c r="F23" s="2">
        <v>10</v>
      </c>
      <c r="G23" s="27" t="s">
        <v>170</v>
      </c>
      <c r="H23" s="185">
        <v>1.4285714285714299</v>
      </c>
      <c r="I23" s="27" t="s">
        <v>170</v>
      </c>
      <c r="J23" s="2">
        <v>511</v>
      </c>
      <c r="K23" s="27" t="s">
        <v>170</v>
      </c>
      <c r="L23" s="2">
        <v>370</v>
      </c>
      <c r="M23" s="27" t="s">
        <v>170</v>
      </c>
      <c r="N23" s="2">
        <v>141</v>
      </c>
      <c r="O23" s="27" t="s">
        <v>170</v>
      </c>
      <c r="P23" s="185">
        <v>0.38108108108108096</v>
      </c>
      <c r="Q23" s="27" t="s">
        <v>170</v>
      </c>
      <c r="R23" s="2">
        <v>138167</v>
      </c>
      <c r="S23" s="27"/>
      <c r="T23" s="2">
        <v>128577</v>
      </c>
      <c r="U23" s="27"/>
      <c r="V23" s="2">
        <v>9589.9999999998709</v>
      </c>
      <c r="W23" s="27"/>
      <c r="X23" s="185">
        <v>7.4585656843757897E-2</v>
      </c>
      <c r="Y23" s="27"/>
    </row>
    <row r="24" spans="1:25" x14ac:dyDescent="0.3">
      <c r="A24" t="s">
        <v>2124</v>
      </c>
      <c r="B24" s="2">
        <v>45</v>
      </c>
      <c r="C24" s="27" t="s">
        <v>170</v>
      </c>
      <c r="D24" s="2">
        <v>18.003250896799102</v>
      </c>
      <c r="E24" s="27" t="s">
        <v>170</v>
      </c>
      <c r="F24" s="2">
        <v>26.996749103200898</v>
      </c>
      <c r="G24" s="27" t="s">
        <v>170</v>
      </c>
      <c r="H24" s="185">
        <v>1.49954856808671</v>
      </c>
      <c r="I24" s="27" t="s">
        <v>170</v>
      </c>
      <c r="J24" s="2">
        <v>2132</v>
      </c>
      <c r="K24" s="27" t="s">
        <v>170</v>
      </c>
      <c r="L24" s="2">
        <v>641</v>
      </c>
      <c r="M24" s="27" t="s">
        <v>170</v>
      </c>
      <c r="N24" s="2">
        <v>1491</v>
      </c>
      <c r="O24" s="27" t="s">
        <v>170</v>
      </c>
      <c r="P24" s="185">
        <v>2.3260530421216901</v>
      </c>
      <c r="Q24" s="27" t="s">
        <v>170</v>
      </c>
      <c r="R24" s="2">
        <v>223929</v>
      </c>
      <c r="S24" s="27"/>
      <c r="T24" s="2">
        <v>85587.000000000102</v>
      </c>
      <c r="U24" s="27"/>
      <c r="V24" s="2">
        <v>138342</v>
      </c>
      <c r="W24" s="27"/>
      <c r="X24" s="185">
        <v>1.6163903396543802</v>
      </c>
      <c r="Y24" s="27"/>
    </row>
    <row r="25" spans="1:25" x14ac:dyDescent="0.3">
      <c r="A25" t="s">
        <v>2125</v>
      </c>
      <c r="B25" s="2">
        <v>335</v>
      </c>
      <c r="C25" s="27" t="s">
        <v>170</v>
      </c>
      <c r="D25" s="2">
        <v>175.85149180377499</v>
      </c>
      <c r="E25" s="27" t="s">
        <v>170</v>
      </c>
      <c r="F25" s="2">
        <v>159.14850819622498</v>
      </c>
      <c r="G25" s="27" t="s">
        <v>170</v>
      </c>
      <c r="H25" s="185">
        <v>0.90501653732805498</v>
      </c>
      <c r="I25" s="27" t="s">
        <v>170</v>
      </c>
      <c r="J25" s="2">
        <v>10770</v>
      </c>
      <c r="K25" s="27" t="s">
        <v>170</v>
      </c>
      <c r="L25" s="2">
        <v>6144.0002223970896</v>
      </c>
      <c r="M25" s="27" t="s">
        <v>170</v>
      </c>
      <c r="N25" s="2">
        <v>4625.9997776029104</v>
      </c>
      <c r="O25" s="27" t="s">
        <v>170</v>
      </c>
      <c r="P25" s="185">
        <v>0.75292962404843</v>
      </c>
      <c r="Q25" s="27" t="s">
        <v>170</v>
      </c>
      <c r="R25" s="2">
        <v>1627722</v>
      </c>
      <c r="S25" s="27"/>
      <c r="T25" s="2">
        <v>968696.05181983497</v>
      </c>
      <c r="U25" s="27"/>
      <c r="V25" s="2">
        <v>659025.94818016503</v>
      </c>
      <c r="W25" s="27"/>
      <c r="X25" s="185">
        <v>0.68032273584896996</v>
      </c>
      <c r="Y25" s="27"/>
    </row>
    <row r="26" spans="1:25" x14ac:dyDescent="0.3">
      <c r="A26" t="s">
        <v>2126</v>
      </c>
      <c r="B26" s="2">
        <v>5287</v>
      </c>
      <c r="C26" s="27" t="s">
        <v>170</v>
      </c>
      <c r="D26" s="2">
        <v>4701.1151161641701</v>
      </c>
      <c r="E26" s="27" t="s">
        <v>170</v>
      </c>
      <c r="F26" s="2">
        <v>585.88488383582899</v>
      </c>
      <c r="G26" s="27" t="s">
        <v>170</v>
      </c>
      <c r="H26" s="185">
        <v>0.12462678946561902</v>
      </c>
      <c r="I26" s="27" t="s">
        <v>170</v>
      </c>
      <c r="J26" s="2">
        <v>309895</v>
      </c>
      <c r="K26" s="27" t="s">
        <v>170</v>
      </c>
      <c r="L26" s="2">
        <v>268065.00033359602</v>
      </c>
      <c r="M26" s="27" t="s">
        <v>170</v>
      </c>
      <c r="N26" s="2">
        <v>41829.999666404299</v>
      </c>
      <c r="O26" s="27" t="s">
        <v>170</v>
      </c>
      <c r="P26" s="185">
        <v>0.15604424156211599</v>
      </c>
      <c r="Q26" s="27"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2127</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2128</v>
      </c>
      <c r="C29" s="216"/>
      <c r="D29" s="216" t="s">
        <v>2129</v>
      </c>
      <c r="E29" s="216"/>
      <c r="F29" s="216" t="s">
        <v>2130</v>
      </c>
      <c r="G29" s="216"/>
      <c r="H29" s="216" t="s">
        <v>2131</v>
      </c>
      <c r="I29" s="216"/>
      <c r="J29" s="216" t="s">
        <v>2128</v>
      </c>
      <c r="K29" s="216"/>
      <c r="L29" s="216" t="s">
        <v>2129</v>
      </c>
      <c r="M29" s="216"/>
      <c r="N29" s="216" t="s">
        <v>2130</v>
      </c>
      <c r="O29" s="216"/>
      <c r="P29" s="216" t="s">
        <v>2131</v>
      </c>
      <c r="Q29" s="216"/>
      <c r="R29" s="216" t="s">
        <v>2128</v>
      </c>
      <c r="S29" s="216"/>
      <c r="T29" s="216" t="s">
        <v>2129</v>
      </c>
      <c r="U29" s="216"/>
      <c r="V29" s="216" t="s">
        <v>2130</v>
      </c>
      <c r="W29" s="216"/>
      <c r="X29" s="216" t="s">
        <v>2131</v>
      </c>
      <c r="Y29" s="216"/>
    </row>
    <row r="30" spans="1:25" x14ac:dyDescent="0.3">
      <c r="A30" t="s">
        <v>168</v>
      </c>
      <c r="B30" s="2">
        <v>2792</v>
      </c>
      <c r="C30" s="27" t="s">
        <v>170</v>
      </c>
      <c r="D30" s="2">
        <v>3282.4773899090601</v>
      </c>
      <c r="E30" s="27" t="s">
        <v>170</v>
      </c>
      <c r="F30" s="2">
        <v>-490.47738990905799</v>
      </c>
      <c r="G30" s="27" t="s">
        <v>170</v>
      </c>
      <c r="H30" s="185">
        <v>-0.14942293019805</v>
      </c>
      <c r="I30" s="27" t="s">
        <v>170</v>
      </c>
      <c r="J30" s="2">
        <v>142024</v>
      </c>
      <c r="K30" s="27" t="s">
        <v>170</v>
      </c>
      <c r="L30" s="2">
        <v>144124.000555993</v>
      </c>
      <c r="M30" s="27" t="s">
        <v>170</v>
      </c>
      <c r="N30" s="2">
        <v>-2100.0005559927699</v>
      </c>
      <c r="O30" s="27" t="s">
        <v>170</v>
      </c>
      <c r="P30" s="185">
        <v>-1.4570790068909498E-2</v>
      </c>
      <c r="Q30" s="27" t="s">
        <v>170</v>
      </c>
      <c r="R30" s="2">
        <v>8711118</v>
      </c>
      <c r="S30" s="27"/>
      <c r="T30" s="2">
        <v>9295040.6123496909</v>
      </c>
      <c r="U30" s="27"/>
      <c r="V30" s="2">
        <v>-583922.61234968505</v>
      </c>
      <c r="W30" s="27"/>
      <c r="X30" s="185">
        <v>-6.2820878003896699E-2</v>
      </c>
      <c r="Y30" s="27"/>
    </row>
    <row r="31" spans="1:25" x14ac:dyDescent="0.3">
      <c r="A31" t="s">
        <v>2118</v>
      </c>
      <c r="B31" s="2">
        <v>977</v>
      </c>
      <c r="C31" s="27" t="s">
        <v>170</v>
      </c>
      <c r="D31" s="2">
        <v>1342.8932614943401</v>
      </c>
      <c r="E31" s="27" t="s">
        <v>170</v>
      </c>
      <c r="F31" s="2">
        <v>-365.89326149433799</v>
      </c>
      <c r="G31" s="27" t="s">
        <v>170</v>
      </c>
      <c r="H31" s="185">
        <v>-0.27246637687881498</v>
      </c>
      <c r="I31" s="27" t="s">
        <v>170</v>
      </c>
      <c r="J31" s="2">
        <v>33281</v>
      </c>
      <c r="K31" s="27" t="s">
        <v>170</v>
      </c>
      <c r="L31" s="2">
        <v>38255.000444794103</v>
      </c>
      <c r="M31" s="27" t="s">
        <v>170</v>
      </c>
      <c r="N31" s="2">
        <v>-4974.0004447941301</v>
      </c>
      <c r="O31" s="27" t="s">
        <v>170</v>
      </c>
      <c r="P31" s="185">
        <v>-0.13002222943304201</v>
      </c>
      <c r="Q31" s="27" t="s">
        <v>170</v>
      </c>
      <c r="R31" s="2">
        <v>4214760</v>
      </c>
      <c r="S31" s="27"/>
      <c r="T31" s="2">
        <v>4538820.2617395604</v>
      </c>
      <c r="U31" s="27"/>
      <c r="V31" s="2">
        <v>-324060.26173955604</v>
      </c>
      <c r="W31" s="27"/>
      <c r="X31" s="185">
        <v>-7.1397465211666206E-2</v>
      </c>
      <c r="Y31" s="27"/>
    </row>
    <row r="32" spans="1:25" x14ac:dyDescent="0.3">
      <c r="A32" t="s">
        <v>2119</v>
      </c>
      <c r="B32" s="2">
        <v>850</v>
      </c>
      <c r="C32" s="27" t="s">
        <v>170</v>
      </c>
      <c r="D32" s="2">
        <v>1185.9324105954199</v>
      </c>
      <c r="E32" s="27" t="s">
        <v>170</v>
      </c>
      <c r="F32" s="2">
        <v>-335.93241059541697</v>
      </c>
      <c r="G32" s="27" t="s">
        <v>170</v>
      </c>
      <c r="H32" s="185">
        <v>-0.28326438133751303</v>
      </c>
      <c r="I32" s="27" t="s">
        <v>170</v>
      </c>
      <c r="J32" s="2">
        <v>23332</v>
      </c>
      <c r="K32" s="27" t="s">
        <v>170</v>
      </c>
      <c r="L32" s="2">
        <v>29180.000333595599</v>
      </c>
      <c r="M32" s="27" t="s">
        <v>170</v>
      </c>
      <c r="N32" s="2">
        <v>-5848.0003335955798</v>
      </c>
      <c r="O32" s="27" t="s">
        <v>170</v>
      </c>
      <c r="P32" s="185">
        <v>-0.20041124971690499</v>
      </c>
      <c r="Q32" s="27" t="s">
        <v>170</v>
      </c>
      <c r="R32" s="2">
        <v>2041690</v>
      </c>
      <c r="S32" s="27"/>
      <c r="T32" s="2">
        <v>2546395.2333728699</v>
      </c>
      <c r="U32" s="27"/>
      <c r="V32" s="2">
        <v>-504705.23337287101</v>
      </c>
      <c r="W32" s="27"/>
      <c r="X32" s="185">
        <v>-0.19820380856759401</v>
      </c>
      <c r="Y32" s="27"/>
    </row>
    <row r="33" spans="1:25" x14ac:dyDescent="0.3">
      <c r="A33" t="s">
        <v>2120</v>
      </c>
      <c r="B33" s="2">
        <v>14</v>
      </c>
      <c r="C33" s="27" t="s">
        <v>170</v>
      </c>
      <c r="D33" s="2">
        <v>25</v>
      </c>
      <c r="E33" s="27" t="s">
        <v>170</v>
      </c>
      <c r="F33" s="2">
        <v>-11</v>
      </c>
      <c r="G33" s="27" t="s">
        <v>170</v>
      </c>
      <c r="H33" s="185">
        <v>-0.44</v>
      </c>
      <c r="I33" s="27" t="s">
        <v>170</v>
      </c>
      <c r="J33" s="2">
        <v>1224</v>
      </c>
      <c r="K33" s="27" t="s">
        <v>170</v>
      </c>
      <c r="L33" s="2">
        <v>1545.99999999999</v>
      </c>
      <c r="M33" s="27" t="s">
        <v>170</v>
      </c>
      <c r="N33" s="2">
        <v>-321.99999999999301</v>
      </c>
      <c r="O33" s="27" t="s">
        <v>170</v>
      </c>
      <c r="P33" s="185">
        <v>-0.20827943078912997</v>
      </c>
      <c r="Q33" s="27" t="s">
        <v>170</v>
      </c>
      <c r="R33" s="2">
        <v>424906</v>
      </c>
      <c r="S33" s="27"/>
      <c r="T33" s="2">
        <v>523525.00000002101</v>
      </c>
      <c r="U33" s="27"/>
      <c r="V33" s="2">
        <v>-98619.000000020707</v>
      </c>
      <c r="W33" s="27"/>
      <c r="X33" s="185">
        <v>-0.18837495821597197</v>
      </c>
      <c r="Y33" s="27"/>
    </row>
    <row r="34" spans="1:25" x14ac:dyDescent="0.3">
      <c r="A34" t="s">
        <v>2121</v>
      </c>
      <c r="B34" s="2">
        <v>13</v>
      </c>
      <c r="C34" s="27" t="s">
        <v>170</v>
      </c>
      <c r="D34" s="2">
        <v>21</v>
      </c>
      <c r="E34" s="27" t="s">
        <v>170</v>
      </c>
      <c r="F34" s="2">
        <v>-8.0000000000000089</v>
      </c>
      <c r="G34" s="27" t="s">
        <v>170</v>
      </c>
      <c r="H34" s="185">
        <v>-0.38095238095238104</v>
      </c>
      <c r="I34" s="27" t="s">
        <v>170</v>
      </c>
      <c r="J34" s="2">
        <v>931</v>
      </c>
      <c r="K34" s="27" t="s">
        <v>170</v>
      </c>
      <c r="L34" s="2">
        <v>955.00011119854798</v>
      </c>
      <c r="M34" s="27" t="s">
        <v>170</v>
      </c>
      <c r="N34" s="2">
        <v>-24.000111198548002</v>
      </c>
      <c r="O34" s="27" t="s">
        <v>170</v>
      </c>
      <c r="P34" s="185">
        <v>-2.51310035644156E-2</v>
      </c>
      <c r="Q34" s="27" t="s">
        <v>170</v>
      </c>
      <c r="R34" s="2">
        <v>33428</v>
      </c>
      <c r="S34" s="27"/>
      <c r="T34" s="2">
        <v>37229.999999999702</v>
      </c>
      <c r="U34" s="27"/>
      <c r="V34" s="2">
        <v>-3801.9999999996703</v>
      </c>
      <c r="W34" s="27"/>
      <c r="X34" s="185">
        <v>-0.10212194466827</v>
      </c>
      <c r="Y34" s="27"/>
    </row>
    <row r="35" spans="1:25" x14ac:dyDescent="0.3">
      <c r="A35" t="s">
        <v>2122</v>
      </c>
      <c r="B35" s="2">
        <v>10</v>
      </c>
      <c r="C35" s="27" t="s">
        <v>170</v>
      </c>
      <c r="D35" s="2">
        <v>25.945254747666201</v>
      </c>
      <c r="E35" s="27" t="s">
        <v>170</v>
      </c>
      <c r="F35" s="2">
        <v>-15.945254747666199</v>
      </c>
      <c r="G35" s="27" t="s">
        <v>170</v>
      </c>
      <c r="H35" s="185">
        <v>-0.61457306558535396</v>
      </c>
      <c r="I35" s="27" t="s">
        <v>170</v>
      </c>
      <c r="J35" s="2">
        <v>3579</v>
      </c>
      <c r="K35" s="27" t="s">
        <v>170</v>
      </c>
      <c r="L35" s="2">
        <v>3707.9999999999895</v>
      </c>
      <c r="M35" s="27" t="s">
        <v>170</v>
      </c>
      <c r="N35" s="2">
        <v>-128.99999999999301</v>
      </c>
      <c r="O35" s="27" t="s">
        <v>170</v>
      </c>
      <c r="P35" s="185">
        <v>-3.4789644012943099E-2</v>
      </c>
      <c r="Q35" s="27" t="s">
        <v>170</v>
      </c>
      <c r="R35" s="2">
        <v>1072502</v>
      </c>
      <c r="S35" s="27"/>
      <c r="T35" s="2">
        <v>965987.99999998906</v>
      </c>
      <c r="U35" s="27"/>
      <c r="V35" s="2">
        <v>106514.000000011</v>
      </c>
      <c r="W35" s="27"/>
      <c r="X35" s="185">
        <v>0.11026430970158201</v>
      </c>
      <c r="Y35" s="27"/>
    </row>
    <row r="36" spans="1:25" x14ac:dyDescent="0.3">
      <c r="A36" t="s">
        <v>2123</v>
      </c>
      <c r="B36" s="2">
        <v>5</v>
      </c>
      <c r="C36" s="27" t="s">
        <v>170</v>
      </c>
      <c r="D36" s="2">
        <v>2</v>
      </c>
      <c r="E36" s="27" t="s">
        <v>170</v>
      </c>
      <c r="F36" s="2">
        <v>3</v>
      </c>
      <c r="G36" s="27" t="s">
        <v>170</v>
      </c>
      <c r="H36" s="185">
        <v>1.5</v>
      </c>
      <c r="I36" s="27" t="s">
        <v>170</v>
      </c>
      <c r="J36" s="2">
        <v>152</v>
      </c>
      <c r="K36" s="27" t="s">
        <v>170</v>
      </c>
      <c r="L36" s="2">
        <v>108</v>
      </c>
      <c r="M36" s="27" t="s">
        <v>170</v>
      </c>
      <c r="N36" s="2">
        <v>44</v>
      </c>
      <c r="O36" s="27" t="s">
        <v>170</v>
      </c>
      <c r="P36" s="185">
        <v>0.40740740740740705</v>
      </c>
      <c r="Q36" s="27" t="s">
        <v>170</v>
      </c>
      <c r="R36" s="2">
        <v>28989</v>
      </c>
      <c r="S36" s="27"/>
      <c r="T36" s="2">
        <v>32177.9999999998</v>
      </c>
      <c r="U36" s="27"/>
      <c r="V36" s="2">
        <v>-3188.9999999998304</v>
      </c>
      <c r="W36" s="27"/>
      <c r="X36" s="185">
        <v>-9.9104978556773013E-2</v>
      </c>
      <c r="Y36" s="27"/>
    </row>
    <row r="37" spans="1:25" x14ac:dyDescent="0.3">
      <c r="A37" t="s">
        <v>2124</v>
      </c>
      <c r="B37" s="2">
        <v>6</v>
      </c>
      <c r="C37" s="27" t="s">
        <v>170</v>
      </c>
      <c r="D37" s="2">
        <v>9</v>
      </c>
      <c r="E37" s="27" t="s">
        <v>170</v>
      </c>
      <c r="F37" s="2">
        <v>-3</v>
      </c>
      <c r="G37" s="27" t="s">
        <v>170</v>
      </c>
      <c r="H37" s="185">
        <v>-0.33333333333333298</v>
      </c>
      <c r="I37" s="27" t="s">
        <v>170</v>
      </c>
      <c r="J37" s="2">
        <v>760</v>
      </c>
      <c r="K37" s="27" t="s">
        <v>170</v>
      </c>
      <c r="L37" s="2">
        <v>244</v>
      </c>
      <c r="M37" s="27" t="s">
        <v>170</v>
      </c>
      <c r="N37" s="2">
        <v>516</v>
      </c>
      <c r="O37" s="27" t="s">
        <v>170</v>
      </c>
      <c r="P37" s="185">
        <v>2.1147540983606601</v>
      </c>
      <c r="Q37" s="27" t="s">
        <v>170</v>
      </c>
      <c r="R37" s="2">
        <v>61590</v>
      </c>
      <c r="S37" s="27"/>
      <c r="T37" s="2">
        <v>26562.999999999702</v>
      </c>
      <c r="U37" s="27"/>
      <c r="V37" s="2">
        <v>35027.000000000298</v>
      </c>
      <c r="W37" s="27"/>
      <c r="X37" s="185">
        <v>1.3186387079772899</v>
      </c>
      <c r="Y37" s="27"/>
    </row>
    <row r="38" spans="1:25" x14ac:dyDescent="0.3">
      <c r="A38" t="s">
        <v>2125</v>
      </c>
      <c r="B38" s="2">
        <v>79</v>
      </c>
      <c r="C38" s="27" t="s">
        <v>170</v>
      </c>
      <c r="D38" s="2">
        <v>74.015596151254599</v>
      </c>
      <c r="E38" s="27" t="s">
        <v>170</v>
      </c>
      <c r="F38" s="2">
        <v>4.9844038487454299</v>
      </c>
      <c r="G38" s="27" t="s">
        <v>170</v>
      </c>
      <c r="H38" s="185">
        <v>6.7342615717902898E-2</v>
      </c>
      <c r="I38" s="27" t="s">
        <v>170</v>
      </c>
      <c r="J38" s="2">
        <v>3303</v>
      </c>
      <c r="K38" s="27" t="s">
        <v>170</v>
      </c>
      <c r="L38" s="2">
        <v>2513.99999999999</v>
      </c>
      <c r="M38" s="27" t="s">
        <v>170</v>
      </c>
      <c r="N38" s="2">
        <v>789.00000000000591</v>
      </c>
      <c r="O38" s="27" t="s">
        <v>170</v>
      </c>
      <c r="P38" s="185">
        <v>0.31384248210024202</v>
      </c>
      <c r="Q38" s="27" t="s">
        <v>170</v>
      </c>
      <c r="R38" s="2">
        <v>551655</v>
      </c>
      <c r="S38" s="27"/>
      <c r="T38" s="2">
        <v>406941.02836667298</v>
      </c>
      <c r="U38" s="27"/>
      <c r="V38" s="2">
        <v>144713.97163332699</v>
      </c>
      <c r="W38" s="27"/>
      <c r="X38" s="185">
        <v>0.35561411002021898</v>
      </c>
      <c r="Y38" s="27"/>
    </row>
    <row r="39" spans="1:25" x14ac:dyDescent="0.3">
      <c r="A39" t="s">
        <v>2126</v>
      </c>
      <c r="B39" s="2">
        <v>1815</v>
      </c>
      <c r="C39" s="27" t="s">
        <v>170</v>
      </c>
      <c r="D39" s="2">
        <v>1939.5841284147198</v>
      </c>
      <c r="E39" s="27" t="s">
        <v>170</v>
      </c>
      <c r="F39" s="2">
        <v>-124.58412841472</v>
      </c>
      <c r="G39" s="27" t="s">
        <v>170</v>
      </c>
      <c r="H39" s="185">
        <v>-6.4232392186332407E-2</v>
      </c>
      <c r="I39" s="27" t="s">
        <v>170</v>
      </c>
      <c r="J39" s="2">
        <v>108743</v>
      </c>
      <c r="K39" s="27" t="s">
        <v>170</v>
      </c>
      <c r="L39" s="2">
        <v>105869.000111199</v>
      </c>
      <c r="M39" s="27" t="s">
        <v>170</v>
      </c>
      <c r="N39" s="2">
        <v>2873.9998888014802</v>
      </c>
      <c r="O39" s="27" t="s">
        <v>170</v>
      </c>
      <c r="P39" s="185">
        <v>2.71467557621476E-2</v>
      </c>
      <c r="Q39" s="27"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2132</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2133</v>
      </c>
      <c r="C42" s="216"/>
      <c r="D42" s="216" t="s">
        <v>2134</v>
      </c>
      <c r="E42" s="216"/>
      <c r="F42" s="216" t="s">
        <v>4598</v>
      </c>
      <c r="G42" s="216"/>
      <c r="H42" s="216" t="s">
        <v>4599</v>
      </c>
      <c r="I42" s="216"/>
      <c r="J42" s="216" t="s">
        <v>2133</v>
      </c>
      <c r="K42" s="216"/>
      <c r="L42" s="216" t="s">
        <v>2134</v>
      </c>
      <c r="M42" s="216"/>
      <c r="N42" s="216" t="s">
        <v>4598</v>
      </c>
      <c r="O42" s="216"/>
      <c r="P42" s="216" t="s">
        <v>4599</v>
      </c>
      <c r="Q42" s="216"/>
      <c r="R42" s="216" t="s">
        <v>2133</v>
      </c>
      <c r="S42" s="216"/>
      <c r="T42" s="216" t="s">
        <v>2134</v>
      </c>
      <c r="U42" s="216"/>
      <c r="V42" s="216" t="s">
        <v>2135</v>
      </c>
      <c r="W42" s="216"/>
      <c r="X42" s="216" t="s">
        <v>2136</v>
      </c>
      <c r="Y42" s="216"/>
    </row>
    <row r="43" spans="1:25" x14ac:dyDescent="0.3">
      <c r="A43" t="s">
        <v>168</v>
      </c>
      <c r="B43" s="2">
        <v>7529</v>
      </c>
      <c r="C43" s="27" t="s">
        <v>170</v>
      </c>
      <c r="D43" s="2">
        <v>7044.4450990894593</v>
      </c>
      <c r="E43" s="27" t="s">
        <v>170</v>
      </c>
      <c r="F43" s="2">
        <v>484.55490091054071</v>
      </c>
      <c r="G43" s="27" t="s">
        <v>170</v>
      </c>
      <c r="H43" s="185">
        <v>6.8785389636037142E-2</v>
      </c>
      <c r="I43" s="27" t="s">
        <v>170</v>
      </c>
      <c r="J43" s="2">
        <v>331093</v>
      </c>
      <c r="K43" s="27" t="s">
        <v>170</v>
      </c>
      <c r="L43" s="2">
        <v>298054.99682206399</v>
      </c>
      <c r="M43" s="27" t="s">
        <v>170</v>
      </c>
      <c r="N43" s="2">
        <v>33038.003177936014</v>
      </c>
      <c r="O43" s="27" t="s">
        <v>170</v>
      </c>
      <c r="P43" s="185">
        <v>0.11084532562847584</v>
      </c>
      <c r="Q43" s="27" t="s">
        <v>170</v>
      </c>
      <c r="R43" s="2">
        <v>30827105</v>
      </c>
      <c r="S43" s="27"/>
      <c r="T43" s="2">
        <v>27958914.915998198</v>
      </c>
      <c r="U43" s="27"/>
      <c r="V43" s="2">
        <v>2868190.0840018019</v>
      </c>
      <c r="W43" s="27"/>
      <c r="X43" s="185">
        <v>9.3041175420196021E-2</v>
      </c>
      <c r="Y43" s="27"/>
    </row>
    <row r="44" spans="1:25" x14ac:dyDescent="0.3">
      <c r="A44" t="s">
        <v>2118</v>
      </c>
      <c r="B44" s="2">
        <v>4057</v>
      </c>
      <c r="C44" s="27" t="s">
        <v>170</v>
      </c>
      <c r="D44" s="2">
        <v>4282.9141113400101</v>
      </c>
      <c r="E44" s="27" t="s">
        <v>170</v>
      </c>
      <c r="F44" s="2">
        <v>-225.91411134001009</v>
      </c>
      <c r="G44" s="27" t="s">
        <v>170</v>
      </c>
      <c r="H44" s="185">
        <v>-5.2747756659852228E-2</v>
      </c>
      <c r="I44" s="27" t="s">
        <v>170</v>
      </c>
      <c r="J44" s="2">
        <v>129941</v>
      </c>
      <c r="K44" s="27" t="s">
        <v>170</v>
      </c>
      <c r="L44" s="2">
        <v>135858.99659966698</v>
      </c>
      <c r="M44" s="27" t="s">
        <v>170</v>
      </c>
      <c r="N44" s="2">
        <v>-5917.996599666978</v>
      </c>
      <c r="O44" s="27" t="s">
        <v>170</v>
      </c>
      <c r="P44" s="185">
        <v>-4.3559843277110467E-2</v>
      </c>
      <c r="Q44" s="27" t="s">
        <v>170</v>
      </c>
      <c r="R44" s="2">
        <v>19743811</v>
      </c>
      <c r="S44" s="27"/>
      <c r="T44" s="2">
        <v>18701415.613647502</v>
      </c>
      <c r="U44" s="27"/>
      <c r="V44" s="2">
        <v>1042395.3863524981</v>
      </c>
      <c r="W44" s="27"/>
      <c r="X44" s="185">
        <v>5.2796057779954338E-2</v>
      </c>
      <c r="Y44" s="27"/>
    </row>
    <row r="45" spans="1:25" x14ac:dyDescent="0.3">
      <c r="A45" t="s">
        <v>2119</v>
      </c>
      <c r="B45" s="2">
        <v>3539</v>
      </c>
      <c r="C45" s="27" t="s">
        <v>170</v>
      </c>
      <c r="D45" s="2">
        <v>3979.7975479144702</v>
      </c>
      <c r="E45" s="27" t="s">
        <v>170</v>
      </c>
      <c r="F45" s="2">
        <v>-440.79754791447021</v>
      </c>
      <c r="G45" s="27" t="s">
        <v>170</v>
      </c>
      <c r="H45" s="185">
        <v>-0.11075878674920561</v>
      </c>
      <c r="I45" s="27" t="s">
        <v>170</v>
      </c>
      <c r="J45" s="2">
        <v>101690</v>
      </c>
      <c r="K45" s="27" t="s">
        <v>170</v>
      </c>
      <c r="L45" s="2">
        <v>114754.99604367401</v>
      </c>
      <c r="M45" s="27" t="s">
        <v>170</v>
      </c>
      <c r="N45" s="2">
        <v>-13064.996043674008</v>
      </c>
      <c r="O45" s="27" t="s">
        <v>170</v>
      </c>
      <c r="P45" s="185">
        <v>-0.11385121776050315</v>
      </c>
      <c r="Q45" s="27" t="s">
        <v>170</v>
      </c>
      <c r="R45" s="2">
        <v>11672897</v>
      </c>
      <c r="S45" s="27"/>
      <c r="T45" s="2">
        <v>12409856.586255699</v>
      </c>
      <c r="U45" s="27"/>
      <c r="V45" s="2">
        <v>-736959.5862556994</v>
      </c>
      <c r="W45" s="27"/>
      <c r="X45" s="185">
        <v>-6.3134249043377957E-2</v>
      </c>
      <c r="Y45" s="27"/>
    </row>
    <row r="46" spans="1:25" x14ac:dyDescent="0.3">
      <c r="A46" t="s">
        <v>2120</v>
      </c>
      <c r="B46" s="2">
        <v>31</v>
      </c>
      <c r="C46" s="27" t="s">
        <v>170</v>
      </c>
      <c r="D46" s="2">
        <v>28</v>
      </c>
      <c r="E46" s="27" t="s">
        <v>170</v>
      </c>
      <c r="F46" s="2">
        <v>3</v>
      </c>
      <c r="G46" s="27" t="s">
        <v>170</v>
      </c>
      <c r="H46" s="185">
        <v>0.10714285714285714</v>
      </c>
      <c r="I46" s="27" t="s">
        <v>170</v>
      </c>
      <c r="J46" s="2">
        <v>4108</v>
      </c>
      <c r="K46" s="27" t="s">
        <v>170</v>
      </c>
      <c r="L46" s="2">
        <v>3951.0003335956399</v>
      </c>
      <c r="M46" s="27" t="s">
        <v>170</v>
      </c>
      <c r="N46" s="2">
        <v>156.99966640436014</v>
      </c>
      <c r="O46" s="27" t="s">
        <v>170</v>
      </c>
      <c r="P46" s="185">
        <v>3.9736687711560206E-2</v>
      </c>
      <c r="Q46" s="27" t="s">
        <v>170</v>
      </c>
      <c r="R46" s="2">
        <v>1694380</v>
      </c>
      <c r="S46" s="27"/>
      <c r="T46" s="2">
        <v>1640279.00000001</v>
      </c>
      <c r="U46" s="27"/>
      <c r="V46" s="2">
        <v>54100.999999989988</v>
      </c>
      <c r="W46" s="27"/>
      <c r="X46" s="185">
        <v>3.1929673390850927E-2</v>
      </c>
      <c r="Y46" s="27"/>
    </row>
    <row r="47" spans="1:25" x14ac:dyDescent="0.3">
      <c r="A47" t="s">
        <v>2121</v>
      </c>
      <c r="B47" s="2">
        <v>64</v>
      </c>
      <c r="C47" s="27" t="s">
        <v>170</v>
      </c>
      <c r="D47" s="2">
        <v>58.995988068306893</v>
      </c>
      <c r="E47" s="27" t="s">
        <v>170</v>
      </c>
      <c r="F47" s="2">
        <v>5.0040119316931069</v>
      </c>
      <c r="G47" s="27" t="s">
        <v>170</v>
      </c>
      <c r="H47" s="185">
        <v>8.4819529183905645E-2</v>
      </c>
      <c r="I47" s="27" t="s">
        <v>170</v>
      </c>
      <c r="J47" s="2">
        <v>2527</v>
      </c>
      <c r="K47" s="27" t="s">
        <v>170</v>
      </c>
      <c r="L47" s="2">
        <v>2368</v>
      </c>
      <c r="M47" s="27" t="s">
        <v>170</v>
      </c>
      <c r="N47" s="2">
        <v>159</v>
      </c>
      <c r="O47" s="27" t="s">
        <v>170</v>
      </c>
      <c r="P47" s="185">
        <v>6.7145270270270271E-2</v>
      </c>
      <c r="Q47" s="27" t="s">
        <v>170</v>
      </c>
      <c r="R47" s="2">
        <v>122657</v>
      </c>
      <c r="S47" s="27"/>
      <c r="T47" s="2">
        <v>125020.003938585</v>
      </c>
      <c r="U47" s="27"/>
      <c r="V47" s="2">
        <v>-2363.0039385849959</v>
      </c>
      <c r="W47" s="27"/>
      <c r="X47" s="185">
        <v>-1.9265137241127665E-2</v>
      </c>
      <c r="Y47" s="27"/>
    </row>
    <row r="48" spans="1:25" x14ac:dyDescent="0.3">
      <c r="A48" t="s">
        <v>2122</v>
      </c>
      <c r="B48" s="2">
        <v>116</v>
      </c>
      <c r="C48" s="27" t="s">
        <v>170</v>
      </c>
      <c r="D48" s="2">
        <v>100.28142880791799</v>
      </c>
      <c r="E48" s="27" t="s">
        <v>170</v>
      </c>
      <c r="F48" s="2">
        <v>15.71857119208201</v>
      </c>
      <c r="G48" s="27" t="s">
        <v>170</v>
      </c>
      <c r="H48" s="185">
        <v>0.15674458749675202</v>
      </c>
      <c r="I48" s="27" t="s">
        <v>170</v>
      </c>
      <c r="J48" s="2">
        <v>12418</v>
      </c>
      <c r="K48" s="27" t="s">
        <v>170</v>
      </c>
      <c r="L48" s="2">
        <v>10496</v>
      </c>
      <c r="M48" s="27" t="s">
        <v>170</v>
      </c>
      <c r="N48" s="2">
        <v>1922</v>
      </c>
      <c r="O48" s="27" t="s">
        <v>170</v>
      </c>
      <c r="P48" s="185">
        <v>0.1831173780487805</v>
      </c>
      <c r="Q48" s="27" t="s">
        <v>170</v>
      </c>
      <c r="R48" s="2">
        <v>4906293</v>
      </c>
      <c r="S48" s="27"/>
      <c r="T48" s="2">
        <v>3809082</v>
      </c>
      <c r="U48" s="27"/>
      <c r="V48" s="2">
        <v>1097211</v>
      </c>
      <c r="W48" s="27"/>
      <c r="X48" s="185">
        <v>0.22363340306011076</v>
      </c>
      <c r="Y48" s="27"/>
    </row>
    <row r="49" spans="1:25" x14ac:dyDescent="0.3">
      <c r="A49" t="s">
        <v>2123</v>
      </c>
      <c r="B49" s="2">
        <v>12</v>
      </c>
      <c r="C49" s="27" t="s">
        <v>170</v>
      </c>
      <c r="D49" s="2">
        <v>5</v>
      </c>
      <c r="E49" s="27" t="s">
        <v>170</v>
      </c>
      <c r="F49" s="2">
        <v>7</v>
      </c>
      <c r="G49" s="27" t="s">
        <v>170</v>
      </c>
      <c r="H49" s="185">
        <v>1.4</v>
      </c>
      <c r="I49" s="27" t="s">
        <v>170</v>
      </c>
      <c r="J49" s="2">
        <v>359</v>
      </c>
      <c r="K49" s="27" t="s">
        <v>170</v>
      </c>
      <c r="L49" s="2">
        <v>262</v>
      </c>
      <c r="M49" s="27" t="s">
        <v>170</v>
      </c>
      <c r="N49" s="2">
        <v>97</v>
      </c>
      <c r="O49" s="27" t="s">
        <v>170</v>
      </c>
      <c r="P49" s="185">
        <v>0.37022900763358779</v>
      </c>
      <c r="Q49" s="27" t="s">
        <v>170</v>
      </c>
      <c r="R49" s="2">
        <v>109178</v>
      </c>
      <c r="S49" s="27"/>
      <c r="T49" s="2">
        <v>96399.000000000291</v>
      </c>
      <c r="U49" s="27"/>
      <c r="V49" s="2">
        <v>12778.999999999709</v>
      </c>
      <c r="W49" s="27"/>
      <c r="X49" s="185">
        <v>0.1170473904999149</v>
      </c>
      <c r="Y49" s="27"/>
    </row>
    <row r="50" spans="1:25" x14ac:dyDescent="0.3">
      <c r="A50" t="s">
        <v>2124</v>
      </c>
      <c r="B50" s="2">
        <v>39</v>
      </c>
      <c r="C50" s="27" t="s">
        <v>170</v>
      </c>
      <c r="D50" s="2">
        <v>9.0032508967991198</v>
      </c>
      <c r="E50" s="27" t="s">
        <v>170</v>
      </c>
      <c r="F50" s="2">
        <v>29.99674910320088</v>
      </c>
      <c r="G50" s="27" t="s">
        <v>170</v>
      </c>
      <c r="H50" s="185">
        <v>3.3317686519061103</v>
      </c>
      <c r="I50" s="27" t="s">
        <v>170</v>
      </c>
      <c r="J50" s="2">
        <v>1372</v>
      </c>
      <c r="K50" s="27" t="s">
        <v>170</v>
      </c>
      <c r="L50" s="2">
        <v>397</v>
      </c>
      <c r="M50" s="27" t="s">
        <v>170</v>
      </c>
      <c r="N50" s="2">
        <v>975</v>
      </c>
      <c r="O50" s="27" t="s">
        <v>170</v>
      </c>
      <c r="P50" s="185">
        <v>2.4559193954659948</v>
      </c>
      <c r="Q50" s="27" t="s">
        <v>170</v>
      </c>
      <c r="R50" s="2">
        <v>162339</v>
      </c>
      <c r="S50" s="27"/>
      <c r="T50" s="2">
        <v>59024.0000000004</v>
      </c>
      <c r="U50" s="27"/>
      <c r="V50" s="2">
        <v>103314.99999999959</v>
      </c>
      <c r="W50" s="27"/>
      <c r="X50" s="185">
        <v>0.63641515593911258</v>
      </c>
      <c r="Y50" s="27"/>
    </row>
    <row r="51" spans="1:25" x14ac:dyDescent="0.3">
      <c r="A51" t="s">
        <v>2125</v>
      </c>
      <c r="B51" s="2">
        <v>256</v>
      </c>
      <c r="C51" s="27" t="s">
        <v>170</v>
      </c>
      <c r="D51" s="2">
        <v>101.83589565251999</v>
      </c>
      <c r="E51" s="27" t="s">
        <v>170</v>
      </c>
      <c r="F51" s="2">
        <v>154.16410434748002</v>
      </c>
      <c r="G51" s="27" t="s">
        <v>170</v>
      </c>
      <c r="H51" s="185">
        <v>1.5138483671171514</v>
      </c>
      <c r="I51" s="27" t="s">
        <v>170</v>
      </c>
      <c r="J51" s="2">
        <v>7467</v>
      </c>
      <c r="K51" s="27" t="s">
        <v>170</v>
      </c>
      <c r="L51" s="2">
        <v>3630.0002223970901</v>
      </c>
      <c r="M51" s="27" t="s">
        <v>170</v>
      </c>
      <c r="N51" s="2">
        <v>3836.9997776029099</v>
      </c>
      <c r="O51" s="27" t="s">
        <v>170</v>
      </c>
      <c r="P51" s="185">
        <v>1.0570246673619008</v>
      </c>
      <c r="Q51" s="27" t="s">
        <v>170</v>
      </c>
      <c r="R51" s="2">
        <v>1076067</v>
      </c>
      <c r="S51" s="27"/>
      <c r="T51" s="2">
        <v>561755.02345316205</v>
      </c>
      <c r="U51" s="27"/>
      <c r="V51" s="2">
        <v>514311.97654683795</v>
      </c>
      <c r="W51" s="27"/>
      <c r="X51" s="185">
        <v>0.4779553471548128</v>
      </c>
      <c r="Y51" s="27"/>
    </row>
    <row r="52" spans="1:25" x14ac:dyDescent="0.3">
      <c r="A52" t="s">
        <v>2126</v>
      </c>
      <c r="B52" s="2">
        <v>3472</v>
      </c>
      <c r="C52" s="27" t="s">
        <v>170</v>
      </c>
      <c r="D52" s="2">
        <v>2761.5309877494501</v>
      </c>
      <c r="E52" s="27" t="s">
        <v>170</v>
      </c>
      <c r="F52" s="2">
        <v>710.46901225054989</v>
      </c>
      <c r="G52" s="27" t="s">
        <v>170</v>
      </c>
      <c r="H52" s="185">
        <v>0.25727359765372648</v>
      </c>
      <c r="I52" s="27" t="s">
        <v>170</v>
      </c>
      <c r="J52" s="2">
        <v>201152</v>
      </c>
      <c r="K52" s="27" t="s">
        <v>170</v>
      </c>
      <c r="L52" s="2">
        <v>162196.00022239698</v>
      </c>
      <c r="M52" s="27" t="s">
        <v>170</v>
      </c>
      <c r="N52" s="2">
        <v>38955.999777603021</v>
      </c>
      <c r="O52" s="27" t="s">
        <v>170</v>
      </c>
      <c r="P52" s="185">
        <v>0.24017854770887098</v>
      </c>
      <c r="Q52" s="27"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2137</v>
      </c>
      <c r="C1" s="370"/>
      <c r="D1" s="370"/>
      <c r="E1" s="370"/>
      <c r="F1" s="370"/>
      <c r="G1" s="370"/>
    </row>
    <row r="2" spans="1:7" ht="14.4" customHeight="1" x14ac:dyDescent="0.3">
      <c r="A2" t="s">
        <v>170</v>
      </c>
      <c r="B2" s="371" t="str">
        <f>Population!B3</f>
        <v>City of Exeter</v>
      </c>
      <c r="C2" s="371"/>
      <c r="D2" s="371" t="str">
        <f>Population!B4</f>
        <v>Tulare County</v>
      </c>
      <c r="E2" s="371"/>
      <c r="F2" s="371" t="s">
        <v>171</v>
      </c>
      <c r="G2" s="371"/>
    </row>
    <row r="3" spans="1:7" x14ac:dyDescent="0.3">
      <c r="A3" s="18"/>
      <c r="B3" s="18"/>
      <c r="C3" s="18"/>
      <c r="D3" s="18"/>
      <c r="E3" s="18"/>
      <c r="F3" s="18"/>
      <c r="G3" s="18"/>
    </row>
    <row r="4" spans="1:7" x14ac:dyDescent="0.3">
      <c r="A4" s="122" t="s">
        <v>2138</v>
      </c>
      <c r="B4" s="122"/>
      <c r="C4" s="122"/>
      <c r="D4" s="122"/>
      <c r="E4" s="122"/>
      <c r="F4" s="122"/>
      <c r="G4" s="122"/>
    </row>
    <row r="5" spans="1:7" x14ac:dyDescent="0.3">
      <c r="A5" t="s">
        <v>172</v>
      </c>
      <c r="B5" s="2">
        <v>10334</v>
      </c>
      <c r="C5" s="27" t="s">
        <v>170</v>
      </c>
      <c r="D5" s="2">
        <v>442179</v>
      </c>
      <c r="E5" s="27" t="s">
        <v>170</v>
      </c>
      <c r="F5" s="2">
        <v>37253956</v>
      </c>
      <c r="G5" s="27"/>
    </row>
    <row r="6" spans="1:7" x14ac:dyDescent="0.3">
      <c r="A6" s="123"/>
      <c r="B6" s="123"/>
      <c r="C6" s="123"/>
      <c r="D6" s="123"/>
      <c r="E6" s="123"/>
      <c r="F6" s="123"/>
      <c r="G6" s="123"/>
    </row>
    <row r="7" spans="1:7" x14ac:dyDescent="0.3">
      <c r="A7" s="122" t="s">
        <v>2139</v>
      </c>
      <c r="B7" s="122"/>
      <c r="C7" s="122"/>
      <c r="D7" s="122"/>
      <c r="E7" s="122"/>
      <c r="F7" s="122"/>
      <c r="G7" s="122"/>
    </row>
    <row r="8" spans="1:7" x14ac:dyDescent="0.3">
      <c r="A8" t="s">
        <v>2140</v>
      </c>
      <c r="B8" s="2">
        <v>10334</v>
      </c>
      <c r="C8" s="27" t="s">
        <v>170</v>
      </c>
      <c r="D8" s="2">
        <v>442179</v>
      </c>
      <c r="E8" s="27" t="s">
        <v>170</v>
      </c>
      <c r="F8" s="2">
        <v>37253956</v>
      </c>
      <c r="G8" s="27"/>
    </row>
    <row r="9" spans="1:7" x14ac:dyDescent="0.3">
      <c r="A9" t="s">
        <v>2141</v>
      </c>
      <c r="B9" s="2">
        <v>7150</v>
      </c>
      <c r="C9" s="27">
        <v>0.69189084575188697</v>
      </c>
      <c r="D9" s="2">
        <v>265618</v>
      </c>
      <c r="E9" s="27">
        <v>0.60070243046368099</v>
      </c>
      <c r="F9" s="2">
        <v>21453934</v>
      </c>
      <c r="G9" s="27">
        <v>0.57599999999999996</v>
      </c>
    </row>
    <row r="10" spans="1:7" x14ac:dyDescent="0.3">
      <c r="A10" t="s">
        <v>2142</v>
      </c>
      <c r="B10" s="2">
        <v>67</v>
      </c>
      <c r="C10" s="27">
        <v>6.4834526804722278E-3</v>
      </c>
      <c r="D10" s="2">
        <v>7196</v>
      </c>
      <c r="E10" s="27">
        <v>1.6273952403890731E-2</v>
      </c>
      <c r="F10" s="2">
        <v>2299072</v>
      </c>
      <c r="G10" s="27">
        <v>6.2E-2</v>
      </c>
    </row>
    <row r="11" spans="1:7" x14ac:dyDescent="0.3">
      <c r="A11" t="s">
        <v>2143</v>
      </c>
      <c r="B11" s="2">
        <v>171</v>
      </c>
      <c r="C11" s="27">
        <v>1.6547319527772403E-2</v>
      </c>
      <c r="D11" s="2">
        <v>6993</v>
      </c>
      <c r="E11" s="27">
        <v>1.5814862306893815E-2</v>
      </c>
      <c r="F11" s="2">
        <v>362801</v>
      </c>
      <c r="G11" s="27">
        <v>0.01</v>
      </c>
    </row>
    <row r="12" spans="1:7" x14ac:dyDescent="0.3">
      <c r="A12" t="s">
        <v>2144</v>
      </c>
      <c r="B12" s="2">
        <v>138</v>
      </c>
      <c r="C12" s="27">
        <v>1.3353977162763693E-2</v>
      </c>
      <c r="D12" s="2">
        <v>15176</v>
      </c>
      <c r="E12" s="27">
        <v>3.4320942423769561E-2</v>
      </c>
      <c r="F12" s="2">
        <v>4861007</v>
      </c>
      <c r="G12" s="27">
        <v>0.13</v>
      </c>
    </row>
    <row r="13" spans="1:7" x14ac:dyDescent="0.3">
      <c r="A13" t="s">
        <v>2145</v>
      </c>
      <c r="B13" s="2">
        <v>8</v>
      </c>
      <c r="C13" s="27">
        <v>7.7414360363847496E-4</v>
      </c>
      <c r="D13" s="2">
        <v>509</v>
      </c>
      <c r="E13" s="27">
        <v>1.151117533849414E-3</v>
      </c>
      <c r="F13" s="2">
        <v>144386</v>
      </c>
      <c r="G13" s="27">
        <v>4.0000000000000001E-3</v>
      </c>
    </row>
    <row r="14" spans="1:7" x14ac:dyDescent="0.3">
      <c r="A14" t="s">
        <v>2146</v>
      </c>
      <c r="B14" s="2">
        <v>2416</v>
      </c>
      <c r="C14" s="27">
        <v>0.23379136829881944</v>
      </c>
      <c r="D14" s="2">
        <v>128263</v>
      </c>
      <c r="E14" s="27">
        <v>0.29007031089219526</v>
      </c>
      <c r="F14" s="2">
        <v>6317372</v>
      </c>
      <c r="G14" s="27">
        <v>0.17</v>
      </c>
    </row>
    <row r="15" spans="1:7" x14ac:dyDescent="0.3">
      <c r="A15" t="s">
        <v>1731</v>
      </c>
      <c r="B15" s="2">
        <v>384</v>
      </c>
      <c r="C15" s="27">
        <v>3.71588929746468E-2</v>
      </c>
      <c r="D15" s="2">
        <v>18424</v>
      </c>
      <c r="E15" s="27">
        <v>4.1666383975720242E-2</v>
      </c>
      <c r="F15" s="2">
        <v>1815384</v>
      </c>
      <c r="G15" s="27">
        <v>4.9000000000000002E-2</v>
      </c>
    </row>
    <row r="16" spans="1:7" x14ac:dyDescent="0.3">
      <c r="A16" s="123"/>
      <c r="B16" s="123"/>
      <c r="C16" s="123"/>
      <c r="D16" s="123"/>
      <c r="E16" s="123"/>
      <c r="F16" s="123"/>
      <c r="G16" s="123"/>
    </row>
    <row r="17" spans="1:9" x14ac:dyDescent="0.3">
      <c r="A17" s="122" t="s">
        <v>2147</v>
      </c>
      <c r="B17" s="122"/>
      <c r="C17" s="122"/>
      <c r="D17" s="122"/>
      <c r="E17" s="122"/>
      <c r="F17" s="122"/>
      <c r="G17" s="122"/>
    </row>
    <row r="18" spans="1:9" x14ac:dyDescent="0.3">
      <c r="A18" t="s">
        <v>2140</v>
      </c>
      <c r="B18" s="2">
        <v>10334</v>
      </c>
      <c r="C18" s="27" t="s">
        <v>170</v>
      </c>
      <c r="D18" s="2">
        <v>442179</v>
      </c>
      <c r="E18" s="27" t="s">
        <v>170</v>
      </c>
      <c r="F18" s="2">
        <v>37253956</v>
      </c>
      <c r="G18" s="27"/>
    </row>
    <row r="19" spans="1:9" x14ac:dyDescent="0.3">
      <c r="A19" t="s">
        <v>2148</v>
      </c>
      <c r="B19" s="2">
        <v>5631</v>
      </c>
      <c r="C19" s="27">
        <v>0.54490032901103158</v>
      </c>
      <c r="D19" s="2">
        <v>174114</v>
      </c>
      <c r="E19" s="27">
        <v>0.39376361156907047</v>
      </c>
      <c r="F19" s="2">
        <v>23240237</v>
      </c>
      <c r="G19" s="27">
        <v>0.624</v>
      </c>
    </row>
    <row r="20" spans="1:9" x14ac:dyDescent="0.3">
      <c r="A20" t="s">
        <v>2149</v>
      </c>
      <c r="B20" s="2">
        <v>5171</v>
      </c>
      <c r="C20" s="27">
        <v>0.50038707180181918</v>
      </c>
      <c r="D20" s="2">
        <v>143935</v>
      </c>
      <c r="E20" s="27">
        <v>0.32551297099138582</v>
      </c>
      <c r="F20" s="2">
        <v>14956253</v>
      </c>
      <c r="G20" s="27">
        <v>0.40100000000000002</v>
      </c>
    </row>
    <row r="21" spans="1:9" x14ac:dyDescent="0.3">
      <c r="A21" t="s">
        <v>2150</v>
      </c>
      <c r="B21" s="2">
        <v>53</v>
      </c>
      <c r="C21" s="27">
        <v>5.1287013741048966E-3</v>
      </c>
      <c r="D21" s="2">
        <v>5497</v>
      </c>
      <c r="E21" s="27">
        <v>1.2431617060059387E-2</v>
      </c>
      <c r="F21" s="2">
        <v>2163804</v>
      </c>
      <c r="G21" s="27">
        <v>5.8000000000000003E-2</v>
      </c>
      <c r="I21" s="2"/>
    </row>
    <row r="22" spans="1:9" x14ac:dyDescent="0.3">
      <c r="A22" t="s">
        <v>2151</v>
      </c>
      <c r="B22" s="2">
        <v>80</v>
      </c>
      <c r="C22" s="27">
        <v>7.7414360363847494E-3</v>
      </c>
      <c r="D22" s="2">
        <v>3323</v>
      </c>
      <c r="E22" s="27">
        <v>7.5150561198066845E-3</v>
      </c>
      <c r="F22" s="2">
        <v>162250</v>
      </c>
      <c r="G22" s="27">
        <v>4.0000000000000001E-3</v>
      </c>
    </row>
    <row r="23" spans="1:9" x14ac:dyDescent="0.3">
      <c r="A23" t="s">
        <v>2152</v>
      </c>
      <c r="B23" s="2">
        <v>126</v>
      </c>
      <c r="C23" s="27">
        <v>1.219276175730598E-2</v>
      </c>
      <c r="D23" s="2">
        <v>14204</v>
      </c>
      <c r="E23" s="27">
        <v>3.2122737624355746E-2</v>
      </c>
      <c r="F23" s="2">
        <v>4775070</v>
      </c>
      <c r="G23" s="27">
        <v>0.128</v>
      </c>
    </row>
    <row r="24" spans="1:9" x14ac:dyDescent="0.3">
      <c r="A24" t="s">
        <v>2153</v>
      </c>
      <c r="B24" s="2">
        <v>7</v>
      </c>
      <c r="C24" s="27">
        <v>6.773756531836656E-4</v>
      </c>
      <c r="D24" s="2">
        <v>370</v>
      </c>
      <c r="E24" s="27">
        <v>8.3676520142295313E-4</v>
      </c>
      <c r="F24" s="2">
        <v>128577</v>
      </c>
      <c r="G24" s="27">
        <v>3.0000000000000001E-3</v>
      </c>
    </row>
    <row r="25" spans="1:9" x14ac:dyDescent="0.3">
      <c r="A25" t="s">
        <v>2154</v>
      </c>
      <c r="B25" s="2">
        <v>18</v>
      </c>
      <c r="C25" s="27">
        <v>1.7418231081865686E-3</v>
      </c>
      <c r="D25" s="2">
        <v>641</v>
      </c>
      <c r="E25" s="27">
        <v>1.449639173275981E-3</v>
      </c>
      <c r="F25" s="2">
        <v>85587</v>
      </c>
      <c r="G25" s="27">
        <v>2E-3</v>
      </c>
    </row>
    <row r="26" spans="1:9" x14ac:dyDescent="0.3">
      <c r="A26" t="s">
        <v>1738</v>
      </c>
      <c r="B26" s="2">
        <v>176</v>
      </c>
      <c r="C26" s="27">
        <v>1.7031159280046448E-2</v>
      </c>
      <c r="D26" s="2">
        <v>6144</v>
      </c>
      <c r="E26" s="27">
        <v>1.389482539876385E-2</v>
      </c>
      <c r="F26" s="2">
        <v>968696</v>
      </c>
      <c r="G26" s="27">
        <v>2.5999999999999999E-2</v>
      </c>
    </row>
    <row r="27" spans="1:9" x14ac:dyDescent="0.3">
      <c r="A27" t="s">
        <v>2155</v>
      </c>
      <c r="B27" s="2">
        <v>4703</v>
      </c>
      <c r="C27" s="27">
        <v>0.45509967098896847</v>
      </c>
      <c r="D27" s="2">
        <v>268065</v>
      </c>
      <c r="E27" s="27">
        <v>0.60623638843092953</v>
      </c>
      <c r="F27" s="2">
        <v>14013719</v>
      </c>
      <c r="G27" s="27">
        <v>0.376</v>
      </c>
    </row>
    <row r="28" spans="1:9" x14ac:dyDescent="0.3">
      <c r="A28" t="s">
        <v>2149</v>
      </c>
      <c r="B28" s="2">
        <v>1979</v>
      </c>
      <c r="C28" s="27">
        <v>0.19150377395006773</v>
      </c>
      <c r="D28" s="2">
        <v>121683</v>
      </c>
      <c r="E28" s="27">
        <v>0.27518945947229517</v>
      </c>
      <c r="F28" s="2">
        <v>6497681</v>
      </c>
      <c r="G28" s="27">
        <v>0.17399999999999999</v>
      </c>
    </row>
    <row r="29" spans="1:9" x14ac:dyDescent="0.3">
      <c r="A29" t="s">
        <v>2150</v>
      </c>
      <c r="B29" s="2">
        <v>14</v>
      </c>
      <c r="C29" s="27">
        <v>1.3547513063673312E-3</v>
      </c>
      <c r="D29" s="2">
        <v>1699</v>
      </c>
      <c r="E29" s="27">
        <v>3.8423353438313441E-3</v>
      </c>
      <c r="F29" s="2">
        <v>135268</v>
      </c>
      <c r="G29" s="27">
        <v>4.0000000000000001E-3</v>
      </c>
    </row>
    <row r="30" spans="1:9" x14ac:dyDescent="0.3">
      <c r="A30" t="s">
        <v>2151</v>
      </c>
      <c r="B30" s="2">
        <v>91</v>
      </c>
      <c r="C30" s="27">
        <v>8.8058834913876533E-3</v>
      </c>
      <c r="D30" s="2">
        <v>3670</v>
      </c>
      <c r="E30" s="27">
        <v>8.2998061870871304E-3</v>
      </c>
      <c r="F30" s="2">
        <v>200551</v>
      </c>
      <c r="G30" s="27">
        <v>5.0000000000000001E-3</v>
      </c>
    </row>
    <row r="31" spans="1:9" x14ac:dyDescent="0.3">
      <c r="A31" t="s">
        <v>2152</v>
      </c>
      <c r="B31" s="2">
        <v>12</v>
      </c>
      <c r="C31" s="27">
        <v>1.1612154054577125E-3</v>
      </c>
      <c r="D31" s="2">
        <v>972</v>
      </c>
      <c r="E31" s="27">
        <v>2.1982047994138121E-3</v>
      </c>
      <c r="F31" s="2">
        <v>85937</v>
      </c>
      <c r="G31" s="27">
        <v>2E-3</v>
      </c>
    </row>
    <row r="32" spans="1:9" x14ac:dyDescent="0.3">
      <c r="A32" t="s">
        <v>2153</v>
      </c>
      <c r="B32" s="2">
        <v>1</v>
      </c>
      <c r="C32" s="27">
        <v>9.676795045480937E-5</v>
      </c>
      <c r="D32" s="2">
        <v>139</v>
      </c>
      <c r="E32" s="27">
        <v>3.1435233242646076E-4</v>
      </c>
      <c r="F32" s="2">
        <v>15809</v>
      </c>
      <c r="G32" s="27">
        <v>0</v>
      </c>
    </row>
    <row r="33" spans="1:7" x14ac:dyDescent="0.3">
      <c r="A33" t="s">
        <v>2154</v>
      </c>
      <c r="B33" s="2">
        <v>2398</v>
      </c>
      <c r="C33" s="27">
        <v>0.23204954519063287</v>
      </c>
      <c r="D33" s="2">
        <v>127622</v>
      </c>
      <c r="E33" s="27">
        <v>0.28862067171891925</v>
      </c>
      <c r="F33" s="2">
        <v>6231785</v>
      </c>
      <c r="G33" s="27">
        <v>0.16700000000000001</v>
      </c>
    </row>
    <row r="34" spans="1:7" x14ac:dyDescent="0.3">
      <c r="A34" t="s">
        <v>1738</v>
      </c>
      <c r="B34" s="2">
        <v>208</v>
      </c>
      <c r="C34" s="27">
        <v>2.0127733694600348E-2</v>
      </c>
      <c r="D34" s="2">
        <v>12280</v>
      </c>
      <c r="E34" s="27">
        <v>2.7771558576956391E-2</v>
      </c>
      <c r="F34" s="2">
        <v>846688</v>
      </c>
      <c r="G34" s="27">
        <v>2.3E-2</v>
      </c>
    </row>
    <row r="35" spans="1:7" x14ac:dyDescent="0.3">
      <c r="A35" s="123"/>
      <c r="B35" s="123"/>
      <c r="C35" s="123"/>
      <c r="D35" s="123"/>
      <c r="E35" s="123"/>
      <c r="F35" s="123"/>
      <c r="G35" s="123"/>
    </row>
    <row r="36" spans="1:7" x14ac:dyDescent="0.3">
      <c r="A36" s="122" t="s">
        <v>2156</v>
      </c>
      <c r="B36" s="122"/>
      <c r="C36" s="122"/>
      <c r="D36" s="122"/>
      <c r="E36" s="122"/>
      <c r="F36" s="122"/>
      <c r="G36" s="122"/>
    </row>
    <row r="37" spans="1:7" x14ac:dyDescent="0.3">
      <c r="A37" t="s">
        <v>2157</v>
      </c>
      <c r="B37" s="2">
        <v>3378</v>
      </c>
      <c r="C37" s="27" t="s">
        <v>170</v>
      </c>
      <c r="D37" s="2">
        <v>130352</v>
      </c>
      <c r="E37" s="27" t="s">
        <v>170</v>
      </c>
      <c r="F37" s="2">
        <v>12577498</v>
      </c>
      <c r="G37" s="27"/>
    </row>
    <row r="38" spans="1:7" x14ac:dyDescent="0.3">
      <c r="A38" t="s">
        <v>2158</v>
      </c>
      <c r="B38" s="2">
        <v>2603</v>
      </c>
      <c r="C38" s="27">
        <v>0.77057430432208407</v>
      </c>
      <c r="D38" s="2">
        <v>102856</v>
      </c>
      <c r="E38" s="27">
        <v>0.78906345894194185</v>
      </c>
      <c r="F38" s="2">
        <v>8642473</v>
      </c>
      <c r="G38" s="27">
        <v>0.68700000000000006</v>
      </c>
    </row>
    <row r="39" spans="1:7" x14ac:dyDescent="0.3">
      <c r="A39" t="s">
        <v>2159</v>
      </c>
      <c r="B39" s="2">
        <v>1801</v>
      </c>
      <c r="C39" s="27">
        <v>0.53315571343990531</v>
      </c>
      <c r="D39" s="2">
        <v>71349</v>
      </c>
      <c r="E39" s="27">
        <v>0.54735638885479321</v>
      </c>
      <c r="F39" s="2">
        <v>6213310</v>
      </c>
      <c r="G39" s="27">
        <v>0.49399999999999999</v>
      </c>
    </row>
    <row r="40" spans="1:7" x14ac:dyDescent="0.3">
      <c r="A40" t="s">
        <v>2160</v>
      </c>
      <c r="B40" s="2">
        <v>802</v>
      </c>
      <c r="C40" s="27">
        <v>0.23741859088217881</v>
      </c>
      <c r="D40" s="2">
        <v>31507</v>
      </c>
      <c r="E40" s="27">
        <v>0.24170707008714865</v>
      </c>
      <c r="F40" s="2">
        <v>2429163</v>
      </c>
      <c r="G40" s="27">
        <v>0.193</v>
      </c>
    </row>
    <row r="41" spans="1:7" x14ac:dyDescent="0.3">
      <c r="A41" t="s">
        <v>2161</v>
      </c>
      <c r="B41" s="2">
        <v>227</v>
      </c>
      <c r="C41" s="27">
        <v>6.7199526346950852E-2</v>
      </c>
      <c r="D41" s="2">
        <v>10532</v>
      </c>
      <c r="E41" s="27">
        <v>8.0796612249907945E-2</v>
      </c>
      <c r="F41" s="2">
        <v>752347</v>
      </c>
      <c r="G41" s="27">
        <v>0.06</v>
      </c>
    </row>
    <row r="42" spans="1:7" x14ac:dyDescent="0.3">
      <c r="A42" t="s">
        <v>2162</v>
      </c>
      <c r="B42" s="2">
        <v>575</v>
      </c>
      <c r="C42" s="27">
        <v>0.17021906453522795</v>
      </c>
      <c r="D42" s="2">
        <v>20975</v>
      </c>
      <c r="E42" s="27">
        <v>0.1609104578372407</v>
      </c>
      <c r="F42" s="2">
        <v>1676816</v>
      </c>
      <c r="G42" s="27">
        <v>0.13300000000000001</v>
      </c>
    </row>
    <row r="43" spans="1:7" x14ac:dyDescent="0.3">
      <c r="A43" t="s">
        <v>2163</v>
      </c>
      <c r="B43" s="2">
        <v>775</v>
      </c>
      <c r="C43" s="27">
        <v>0.22942569567791593</v>
      </c>
      <c r="D43" s="2">
        <v>27496</v>
      </c>
      <c r="E43" s="27">
        <v>0.21093654105805817</v>
      </c>
      <c r="F43" s="2">
        <v>3935025</v>
      </c>
      <c r="G43" s="27">
        <v>0.313</v>
      </c>
    </row>
    <row r="44" spans="1:7" x14ac:dyDescent="0.3">
      <c r="A44" t="s">
        <v>2164</v>
      </c>
      <c r="B44" s="2">
        <v>652</v>
      </c>
      <c r="C44" s="27">
        <v>0.19301361752516283</v>
      </c>
      <c r="D44" s="2">
        <v>21588</v>
      </c>
      <c r="E44" s="27">
        <v>0.16561310911992144</v>
      </c>
      <c r="F44" s="2">
        <v>2929442</v>
      </c>
      <c r="G44" s="27">
        <v>0.23300000000000001</v>
      </c>
    </row>
    <row r="45" spans="1:7" x14ac:dyDescent="0.3">
      <c r="A45" t="s">
        <v>2165</v>
      </c>
      <c r="B45" s="2">
        <v>123</v>
      </c>
      <c r="C45" s="27">
        <v>3.6412078152753109E-2</v>
      </c>
      <c r="D45" s="2">
        <v>5908</v>
      </c>
      <c r="E45" s="27">
        <v>4.5323431938136739E-2</v>
      </c>
      <c r="F45" s="2">
        <v>1005583</v>
      </c>
      <c r="G45" s="27">
        <v>0.08</v>
      </c>
    </row>
    <row r="46" spans="1:7" x14ac:dyDescent="0.3">
      <c r="A46" s="123"/>
      <c r="B46" s="123"/>
      <c r="C46" s="123"/>
      <c r="D46" s="123"/>
      <c r="E46" s="123"/>
      <c r="F46" s="123"/>
      <c r="G46" s="123"/>
    </row>
    <row r="47" spans="1:7" x14ac:dyDescent="0.3">
      <c r="A47" s="122" t="s">
        <v>2166</v>
      </c>
      <c r="B47" s="122"/>
      <c r="C47" s="122"/>
      <c r="D47" s="122"/>
      <c r="E47" s="122"/>
      <c r="F47" s="122"/>
      <c r="G47" s="122"/>
    </row>
    <row r="48" spans="1:7" x14ac:dyDescent="0.3">
      <c r="A48" t="s">
        <v>172</v>
      </c>
      <c r="B48" s="2">
        <v>3600</v>
      </c>
      <c r="C48" s="27" t="s">
        <v>170</v>
      </c>
      <c r="D48" s="2">
        <v>141696</v>
      </c>
      <c r="E48" s="27" t="s">
        <v>170</v>
      </c>
      <c r="F48" s="2">
        <v>13680081</v>
      </c>
      <c r="G48" s="27"/>
    </row>
    <row r="49" spans="1:7" x14ac:dyDescent="0.3">
      <c r="A49" s="123"/>
      <c r="B49" s="123"/>
      <c r="C49" s="123"/>
      <c r="D49" s="123"/>
      <c r="E49" s="123"/>
      <c r="F49" s="123"/>
      <c r="G49" s="123"/>
    </row>
    <row r="50" spans="1:7" x14ac:dyDescent="0.3">
      <c r="A50" s="122" t="s">
        <v>2167</v>
      </c>
      <c r="B50" s="122"/>
      <c r="C50" s="122"/>
      <c r="D50" s="122"/>
      <c r="E50" s="122"/>
      <c r="F50" s="122"/>
      <c r="G50" s="122"/>
    </row>
    <row r="51" spans="1:7" x14ac:dyDescent="0.3">
      <c r="A51" t="s">
        <v>2168</v>
      </c>
      <c r="B51" s="2">
        <v>3378</v>
      </c>
      <c r="C51" s="27" t="s">
        <v>170</v>
      </c>
      <c r="D51" s="2">
        <v>130352</v>
      </c>
      <c r="E51" s="27" t="s">
        <v>170</v>
      </c>
      <c r="F51" s="2">
        <v>12577498</v>
      </c>
      <c r="G51" s="27"/>
    </row>
    <row r="52" spans="1:7" x14ac:dyDescent="0.3">
      <c r="A52" t="s">
        <v>2169</v>
      </c>
      <c r="B52" s="2">
        <v>1582</v>
      </c>
      <c r="C52" s="27">
        <v>0.46832445233866193</v>
      </c>
      <c r="D52" s="2">
        <v>57613</v>
      </c>
      <c r="E52" s="27">
        <v>0.44198017675217871</v>
      </c>
      <c r="F52" s="2">
        <v>5465345</v>
      </c>
      <c r="G52" s="27">
        <v>0.435</v>
      </c>
    </row>
    <row r="53" spans="1:7" x14ac:dyDescent="0.3">
      <c r="A53" t="s">
        <v>2170</v>
      </c>
      <c r="B53" s="2">
        <v>454</v>
      </c>
      <c r="C53" s="27">
        <v>0.1343990526939017</v>
      </c>
      <c r="D53" s="2">
        <v>18973</v>
      </c>
      <c r="E53" s="27">
        <v>0.1455520436970664</v>
      </c>
      <c r="F53" s="2">
        <v>1570026</v>
      </c>
      <c r="G53" s="27">
        <v>0.125</v>
      </c>
    </row>
    <row r="54" spans="1:7" x14ac:dyDescent="0.3">
      <c r="A54" t="s">
        <v>2171</v>
      </c>
      <c r="B54" s="2">
        <v>1342</v>
      </c>
      <c r="C54" s="27">
        <v>0.39727649496743633</v>
      </c>
      <c r="D54" s="2">
        <v>53766</v>
      </c>
      <c r="E54" s="27">
        <v>0.41246777955075486</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2172</v>
      </c>
      <c r="C1" s="370"/>
      <c r="D1" s="370"/>
      <c r="E1" s="370"/>
      <c r="F1" s="370"/>
      <c r="G1" s="370"/>
    </row>
    <row r="2" spans="1:7" x14ac:dyDescent="0.3">
      <c r="A2" t="s">
        <v>170</v>
      </c>
      <c r="B2" s="371" t="str">
        <f>Population!B3</f>
        <v>City of Exeter</v>
      </c>
      <c r="C2" s="371"/>
      <c r="D2" s="371" t="str">
        <f>Population!B4</f>
        <v>Tulare County</v>
      </c>
      <c r="E2" s="371"/>
      <c r="F2" s="371" t="s">
        <v>171</v>
      </c>
      <c r="G2" s="371"/>
    </row>
    <row r="3" spans="1:7" x14ac:dyDescent="0.3">
      <c r="A3" s="18"/>
      <c r="B3" s="18"/>
      <c r="C3" s="18"/>
      <c r="D3" s="18"/>
      <c r="E3" s="18"/>
      <c r="F3" s="18"/>
      <c r="G3" s="18"/>
    </row>
    <row r="4" spans="1:7" x14ac:dyDescent="0.3">
      <c r="A4" s="122" t="s">
        <v>2138</v>
      </c>
      <c r="B4" s="122"/>
      <c r="C4" s="122"/>
      <c r="D4" s="122"/>
      <c r="E4" s="122"/>
      <c r="F4" s="122"/>
      <c r="G4" s="122"/>
    </row>
    <row r="5" spans="1:7" x14ac:dyDescent="0.3">
      <c r="A5" t="s">
        <v>172</v>
      </c>
      <c r="B5" s="2">
        <v>9168</v>
      </c>
      <c r="C5" s="27" t="s">
        <v>170</v>
      </c>
      <c r="D5" s="2">
        <v>368021</v>
      </c>
      <c r="E5" s="27" t="s">
        <v>170</v>
      </c>
      <c r="F5" s="2">
        <v>33871648</v>
      </c>
      <c r="G5" s="27"/>
    </row>
    <row r="6" spans="1:7" x14ac:dyDescent="0.3">
      <c r="A6" s="18"/>
      <c r="B6" s="18"/>
      <c r="C6" s="18"/>
      <c r="D6" s="18"/>
      <c r="E6" s="18"/>
      <c r="F6" s="18"/>
      <c r="G6" s="18"/>
    </row>
    <row r="7" spans="1:7" x14ac:dyDescent="0.3">
      <c r="A7" s="122" t="s">
        <v>2173</v>
      </c>
      <c r="B7" s="122"/>
      <c r="C7" s="122"/>
      <c r="D7" s="122"/>
      <c r="E7" s="122"/>
      <c r="F7" s="122"/>
      <c r="G7" s="122"/>
    </row>
    <row r="8" spans="1:7" x14ac:dyDescent="0.3">
      <c r="A8" t="s">
        <v>172</v>
      </c>
      <c r="B8" s="2">
        <v>9168</v>
      </c>
      <c r="C8" s="27" t="s">
        <v>170</v>
      </c>
      <c r="D8" s="2">
        <v>368021</v>
      </c>
      <c r="E8" s="27" t="s">
        <v>170</v>
      </c>
      <c r="F8" s="2">
        <v>33871648</v>
      </c>
      <c r="G8" s="27"/>
    </row>
    <row r="9" spans="1:7" x14ac:dyDescent="0.3">
      <c r="A9" t="s">
        <v>2141</v>
      </c>
      <c r="B9" s="2">
        <v>6393</v>
      </c>
      <c r="C9" s="27">
        <v>0.69731675392670156</v>
      </c>
      <c r="D9" s="2">
        <v>213751</v>
      </c>
      <c r="E9" s="27">
        <v>0.58081196453463257</v>
      </c>
      <c r="F9" s="2">
        <v>20170059</v>
      </c>
      <c r="G9" s="27">
        <v>0.59499999999999997</v>
      </c>
    </row>
    <row r="10" spans="1:7" x14ac:dyDescent="0.3">
      <c r="A10" t="s">
        <v>2142</v>
      </c>
      <c r="B10" s="2">
        <v>63</v>
      </c>
      <c r="C10" s="27">
        <v>6.8717277486910998E-3</v>
      </c>
      <c r="D10" s="2">
        <v>5852</v>
      </c>
      <c r="E10" s="27">
        <v>1.5901266503813641E-2</v>
      </c>
      <c r="F10" s="2">
        <v>2263882</v>
      </c>
      <c r="G10" s="27">
        <v>6.7000000000000004E-2</v>
      </c>
    </row>
    <row r="11" spans="1:7" x14ac:dyDescent="0.3">
      <c r="A11" t="s">
        <v>2143</v>
      </c>
      <c r="B11" s="2">
        <v>135</v>
      </c>
      <c r="C11" s="27">
        <v>1.4725130890052356E-2</v>
      </c>
      <c r="D11" s="2">
        <v>5737</v>
      </c>
      <c r="E11" s="27">
        <v>1.5588784335676497E-2</v>
      </c>
      <c r="F11" s="2">
        <v>333346</v>
      </c>
      <c r="G11" s="27">
        <v>0.01</v>
      </c>
    </row>
    <row r="12" spans="1:7" x14ac:dyDescent="0.3">
      <c r="A12" t="s">
        <v>2144</v>
      </c>
      <c r="B12" s="2">
        <v>119</v>
      </c>
      <c r="C12" s="27">
        <v>1.2979930191972076E-2</v>
      </c>
      <c r="D12" s="2">
        <v>12018</v>
      </c>
      <c r="E12" s="27">
        <v>3.2655745188453919E-2</v>
      </c>
      <c r="F12" s="2">
        <v>3697513</v>
      </c>
      <c r="G12" s="27">
        <v>0.109</v>
      </c>
    </row>
    <row r="13" spans="1:7" x14ac:dyDescent="0.3">
      <c r="A13" t="s">
        <v>2145</v>
      </c>
      <c r="B13" s="2">
        <v>4</v>
      </c>
      <c r="C13" s="27">
        <v>4.3630017452006982E-4</v>
      </c>
      <c r="D13" s="2">
        <v>408</v>
      </c>
      <c r="E13" s="27">
        <v>1.1086323878256948E-3</v>
      </c>
      <c r="F13" s="2">
        <v>116961</v>
      </c>
      <c r="G13" s="27">
        <v>3.0000000000000001E-3</v>
      </c>
    </row>
    <row r="14" spans="1:7" x14ac:dyDescent="0.3">
      <c r="A14" t="s">
        <v>2174</v>
      </c>
      <c r="B14" s="2">
        <v>2127</v>
      </c>
      <c r="C14" s="27">
        <v>0.23200261780104711</v>
      </c>
      <c r="D14" s="2">
        <v>113317</v>
      </c>
      <c r="E14" s="27">
        <v>0.30790905953736336</v>
      </c>
      <c r="F14" s="2">
        <v>5682241</v>
      </c>
      <c r="G14" s="27">
        <v>0.16800000000000001</v>
      </c>
    </row>
    <row r="15" spans="1:7" x14ac:dyDescent="0.3">
      <c r="A15" t="s">
        <v>2175</v>
      </c>
      <c r="B15" s="2">
        <v>327</v>
      </c>
      <c r="C15" s="27">
        <v>3.5667539267015706E-2</v>
      </c>
      <c r="D15" s="2">
        <v>16938</v>
      </c>
      <c r="E15" s="27">
        <v>4.6024547512234358E-2</v>
      </c>
      <c r="F15" s="2">
        <v>1607646</v>
      </c>
      <c r="G15" s="27">
        <v>4.7E-2</v>
      </c>
    </row>
    <row r="16" spans="1:7" x14ac:dyDescent="0.3">
      <c r="A16" s="18"/>
      <c r="B16" s="18"/>
      <c r="C16" s="18"/>
      <c r="D16" s="18"/>
      <c r="E16" s="18"/>
      <c r="F16" s="18"/>
      <c r="G16" s="18"/>
    </row>
    <row r="17" spans="1:7" x14ac:dyDescent="0.3">
      <c r="A17" s="122" t="s">
        <v>2176</v>
      </c>
      <c r="B17" s="122"/>
      <c r="C17" s="122"/>
      <c r="D17" s="122"/>
      <c r="E17" s="122"/>
      <c r="F17" s="122"/>
      <c r="G17" s="122"/>
    </row>
    <row r="18" spans="1:7" x14ac:dyDescent="0.3">
      <c r="A18" t="s">
        <v>172</v>
      </c>
      <c r="B18" s="2">
        <v>9168</v>
      </c>
      <c r="C18" s="27" t="s">
        <v>170</v>
      </c>
      <c r="D18" s="2">
        <v>368021</v>
      </c>
      <c r="E18" s="27" t="s">
        <v>170</v>
      </c>
      <c r="F18" s="2">
        <v>33871648</v>
      </c>
      <c r="G18" s="27"/>
    </row>
    <row r="19" spans="1:7" x14ac:dyDescent="0.3">
      <c r="A19" t="s">
        <v>1734</v>
      </c>
      <c r="B19" s="2">
        <v>5661</v>
      </c>
      <c r="C19" s="27">
        <v>0.61747382198952883</v>
      </c>
      <c r="D19" s="2">
        <v>181175</v>
      </c>
      <c r="E19" s="27">
        <v>0.49229527662823591</v>
      </c>
      <c r="F19" s="2">
        <v>22905092</v>
      </c>
      <c r="G19" s="27">
        <v>0.67600000000000005</v>
      </c>
    </row>
    <row r="20" spans="1:7" x14ac:dyDescent="0.3">
      <c r="A20" t="s">
        <v>2149</v>
      </c>
      <c r="B20" s="2">
        <v>5266</v>
      </c>
      <c r="C20" s="27">
        <v>0.57438917975567194</v>
      </c>
      <c r="D20" s="2">
        <v>153916</v>
      </c>
      <c r="E20" s="27">
        <v>0.41822613383475399</v>
      </c>
      <c r="F20" s="2">
        <v>15816790</v>
      </c>
      <c r="G20" s="27">
        <v>0.46700000000000003</v>
      </c>
    </row>
    <row r="21" spans="1:7" x14ac:dyDescent="0.3">
      <c r="A21" t="s">
        <v>2150</v>
      </c>
      <c r="B21" s="2">
        <v>41</v>
      </c>
      <c r="C21" s="27">
        <v>4.4720767888307153E-3</v>
      </c>
      <c r="D21" s="2">
        <v>5122</v>
      </c>
      <c r="E21" s="27">
        <v>1.3917684045203943E-2</v>
      </c>
      <c r="F21" s="2">
        <v>2181926</v>
      </c>
      <c r="G21" s="27">
        <v>6.4000000000000001E-2</v>
      </c>
    </row>
    <row r="22" spans="1:7" x14ac:dyDescent="0.3">
      <c r="A22" t="s">
        <v>2151</v>
      </c>
      <c r="B22" s="2">
        <v>83</v>
      </c>
      <c r="C22" s="27">
        <v>9.0532286212914488E-3</v>
      </c>
      <c r="D22" s="2">
        <v>3011</v>
      </c>
      <c r="E22" s="27">
        <v>8.1815983327038402E-3</v>
      </c>
      <c r="F22" s="2">
        <v>178984</v>
      </c>
      <c r="G22" s="27">
        <v>5.0000000000000001E-3</v>
      </c>
    </row>
    <row r="23" spans="1:7" x14ac:dyDescent="0.3">
      <c r="A23" t="s">
        <v>2152</v>
      </c>
      <c r="B23" s="2">
        <v>117</v>
      </c>
      <c r="C23" s="27">
        <v>1.2761780104712041E-2</v>
      </c>
      <c r="D23" s="2">
        <v>11457</v>
      </c>
      <c r="E23" s="27">
        <v>3.113137565519359E-2</v>
      </c>
      <c r="F23" s="2">
        <v>3648860</v>
      </c>
      <c r="G23" s="27">
        <v>0.108</v>
      </c>
    </row>
    <row r="24" spans="1:7" x14ac:dyDescent="0.3">
      <c r="A24" t="s">
        <v>2153</v>
      </c>
      <c r="B24" s="2">
        <v>2</v>
      </c>
      <c r="C24" s="27">
        <v>2.1815008726003491E-4</v>
      </c>
      <c r="D24" s="2">
        <v>257</v>
      </c>
      <c r="E24" s="27">
        <v>6.9832971488040089E-4</v>
      </c>
      <c r="F24" s="2">
        <v>103736</v>
      </c>
      <c r="G24" s="27">
        <v>3.0000000000000001E-3</v>
      </c>
    </row>
    <row r="25" spans="1:7" x14ac:dyDescent="0.3">
      <c r="A25" t="s">
        <v>2177</v>
      </c>
      <c r="B25" s="2">
        <v>21</v>
      </c>
      <c r="C25" s="27">
        <v>2.2905759162303663E-3</v>
      </c>
      <c r="D25" s="2">
        <v>444</v>
      </c>
      <c r="E25" s="27">
        <v>1.2064528926338442E-3</v>
      </c>
      <c r="F25" s="2">
        <v>71681</v>
      </c>
      <c r="G25" s="27">
        <v>2E-3</v>
      </c>
    </row>
    <row r="26" spans="1:7" x14ac:dyDescent="0.3">
      <c r="A26" t="s">
        <v>2178</v>
      </c>
      <c r="B26" s="2">
        <v>131</v>
      </c>
      <c r="C26" s="27">
        <v>1.4288830715532287E-2</v>
      </c>
      <c r="D26" s="2">
        <v>6968</v>
      </c>
      <c r="E26" s="27">
        <v>1.8933702152866275E-2</v>
      </c>
      <c r="F26" s="2">
        <v>903115</v>
      </c>
      <c r="G26" s="27">
        <v>2.7E-2</v>
      </c>
    </row>
    <row r="27" spans="1:7" x14ac:dyDescent="0.3">
      <c r="A27" t="s">
        <v>244</v>
      </c>
      <c r="B27" s="2">
        <v>3507</v>
      </c>
      <c r="C27" s="27">
        <v>0.38252617801047123</v>
      </c>
      <c r="D27" s="2">
        <v>186846</v>
      </c>
      <c r="E27" s="27">
        <v>0.50770472337176409</v>
      </c>
      <c r="F27" s="2">
        <v>10966556</v>
      </c>
      <c r="G27" s="27">
        <v>0.32400000000000001</v>
      </c>
    </row>
    <row r="28" spans="1:7" x14ac:dyDescent="0.3">
      <c r="A28" t="s">
        <v>2149</v>
      </c>
      <c r="B28" s="2">
        <v>1127</v>
      </c>
      <c r="C28" s="27">
        <v>0.12292757417102967</v>
      </c>
      <c r="D28" s="2">
        <v>59835</v>
      </c>
      <c r="E28" s="27">
        <v>0.16258583069987853</v>
      </c>
      <c r="F28" s="2">
        <v>4353269</v>
      </c>
      <c r="G28" s="27">
        <v>0.129</v>
      </c>
    </row>
    <row r="29" spans="1:7" x14ac:dyDescent="0.3">
      <c r="A29" t="s">
        <v>2150</v>
      </c>
      <c r="B29" s="2">
        <v>22</v>
      </c>
      <c r="C29" s="27">
        <v>2.399650959860384E-3</v>
      </c>
      <c r="D29" s="2">
        <v>730</v>
      </c>
      <c r="E29" s="27">
        <v>1.9835824586096991E-3</v>
      </c>
      <c r="F29" s="2">
        <v>81956</v>
      </c>
      <c r="G29" s="27">
        <v>2E-3</v>
      </c>
    </row>
    <row r="30" spans="1:7" x14ac:dyDescent="0.3">
      <c r="A30" t="s">
        <v>2151</v>
      </c>
      <c r="B30" s="2">
        <v>52</v>
      </c>
      <c r="C30" s="27">
        <v>5.6719022687609071E-3</v>
      </c>
      <c r="D30" s="2">
        <v>2726</v>
      </c>
      <c r="E30" s="27">
        <v>7.4071860029726565E-3</v>
      </c>
      <c r="F30" s="2">
        <v>154362</v>
      </c>
      <c r="G30" s="27">
        <v>5.0000000000000001E-3</v>
      </c>
    </row>
    <row r="31" spans="1:7" x14ac:dyDescent="0.3">
      <c r="A31" t="s">
        <v>2152</v>
      </c>
      <c r="B31" s="2">
        <v>2</v>
      </c>
      <c r="C31" s="27">
        <v>2.1815008726003491E-4</v>
      </c>
      <c r="D31" s="2">
        <v>561</v>
      </c>
      <c r="E31" s="27">
        <v>1.5243695332603302E-3</v>
      </c>
      <c r="F31" s="2">
        <v>48653</v>
      </c>
      <c r="G31" s="27">
        <v>1E-3</v>
      </c>
    </row>
    <row r="32" spans="1:7" x14ac:dyDescent="0.3">
      <c r="A32" t="s">
        <v>2153</v>
      </c>
      <c r="B32" s="2">
        <v>2</v>
      </c>
      <c r="C32" s="27">
        <v>2.1815008726003491E-4</v>
      </c>
      <c r="D32" s="2">
        <v>151</v>
      </c>
      <c r="E32" s="27">
        <v>4.1030267294529387E-4</v>
      </c>
      <c r="F32" s="2">
        <v>13225</v>
      </c>
      <c r="G32" s="27">
        <v>0</v>
      </c>
    </row>
    <row r="33" spans="1:7" x14ac:dyDescent="0.3">
      <c r="A33" t="s">
        <v>2177</v>
      </c>
      <c r="B33" s="2">
        <v>2106</v>
      </c>
      <c r="C33" s="27">
        <v>0.22971204188481675</v>
      </c>
      <c r="D33" s="2">
        <v>112873</v>
      </c>
      <c r="E33" s="27">
        <v>0.30670260664472954</v>
      </c>
      <c r="F33" s="2">
        <v>5610560</v>
      </c>
      <c r="G33" s="27">
        <v>0.16600000000000001</v>
      </c>
    </row>
    <row r="34" spans="1:7" x14ac:dyDescent="0.3">
      <c r="A34" t="s">
        <v>2178</v>
      </c>
      <c r="B34" s="2">
        <v>196</v>
      </c>
      <c r="C34" s="27">
        <v>2.1378708551483421E-2</v>
      </c>
      <c r="D34" s="2">
        <v>9970</v>
      </c>
      <c r="E34" s="27">
        <v>2.7090845359368079E-2</v>
      </c>
      <c r="F34" s="2">
        <v>704531</v>
      </c>
      <c r="G34" s="27">
        <v>2.1000000000000001E-2</v>
      </c>
    </row>
    <row r="35" spans="1:7" x14ac:dyDescent="0.3">
      <c r="A35" s="18"/>
      <c r="B35" s="18"/>
      <c r="C35" s="18"/>
      <c r="D35" s="18"/>
      <c r="E35" s="18"/>
      <c r="F35" s="18"/>
      <c r="G35" s="18"/>
    </row>
    <row r="36" spans="1:7" x14ac:dyDescent="0.3">
      <c r="A36" s="122" t="s">
        <v>2179</v>
      </c>
      <c r="B36" s="122"/>
      <c r="C36" s="122"/>
      <c r="D36" s="122"/>
      <c r="E36" s="122"/>
      <c r="F36" s="122"/>
      <c r="G36" s="122"/>
    </row>
    <row r="37" spans="1:7" x14ac:dyDescent="0.3">
      <c r="A37" t="s">
        <v>172</v>
      </c>
      <c r="B37" s="2">
        <v>3001</v>
      </c>
      <c r="C37" s="27" t="s">
        <v>170</v>
      </c>
      <c r="D37" s="2">
        <v>110385</v>
      </c>
      <c r="E37" s="27" t="s">
        <v>170</v>
      </c>
      <c r="F37" s="2">
        <v>11502870</v>
      </c>
      <c r="G37" s="27"/>
    </row>
    <row r="38" spans="1:7" x14ac:dyDescent="0.3">
      <c r="A38" s="18"/>
      <c r="B38" s="18"/>
      <c r="C38" s="18"/>
      <c r="D38" s="18"/>
      <c r="E38" s="18"/>
      <c r="F38" s="18"/>
      <c r="G38" s="18"/>
    </row>
    <row r="39" spans="1:7" x14ac:dyDescent="0.3">
      <c r="A39" s="122" t="s">
        <v>2166</v>
      </c>
      <c r="B39" s="122"/>
      <c r="C39" s="122"/>
      <c r="D39" s="122"/>
      <c r="E39" s="122"/>
      <c r="F39" s="122"/>
      <c r="G39" s="122"/>
    </row>
    <row r="40" spans="1:7" x14ac:dyDescent="0.3">
      <c r="A40" t="s">
        <v>172</v>
      </c>
      <c r="B40" s="2">
        <v>3168</v>
      </c>
      <c r="C40" s="27" t="s">
        <v>170</v>
      </c>
      <c r="D40" s="2">
        <v>119639</v>
      </c>
      <c r="E40" s="27" t="s">
        <v>170</v>
      </c>
      <c r="F40" s="2">
        <v>12214549</v>
      </c>
      <c r="G40" s="27"/>
    </row>
    <row r="41" spans="1:7" x14ac:dyDescent="0.3">
      <c r="A41" s="18"/>
      <c r="B41" s="18"/>
      <c r="C41" s="18"/>
      <c r="D41" s="18"/>
      <c r="E41" s="18"/>
      <c r="F41" s="18"/>
      <c r="G41" s="18"/>
    </row>
    <row r="42" spans="1:7" x14ac:dyDescent="0.3">
      <c r="A42" s="122" t="s">
        <v>2167</v>
      </c>
      <c r="B42" s="122"/>
      <c r="C42" s="122"/>
      <c r="D42" s="122"/>
      <c r="E42" s="122"/>
      <c r="F42" s="122"/>
      <c r="G42" s="122"/>
    </row>
    <row r="43" spans="1:7" x14ac:dyDescent="0.3">
      <c r="A43" t="s">
        <v>172</v>
      </c>
      <c r="B43" s="2">
        <v>3001</v>
      </c>
      <c r="C43" s="27" t="s">
        <v>170</v>
      </c>
      <c r="D43" s="2">
        <v>110385</v>
      </c>
      <c r="E43" s="27" t="s">
        <v>170</v>
      </c>
      <c r="F43" s="2">
        <v>11502870</v>
      </c>
      <c r="G43" s="27"/>
    </row>
    <row r="44" spans="1:7" x14ac:dyDescent="0.3">
      <c r="A44" t="s">
        <v>2180</v>
      </c>
      <c r="B44" s="2">
        <v>1889</v>
      </c>
      <c r="C44" s="27">
        <v>0.62945684771742749</v>
      </c>
      <c r="D44" s="2">
        <v>67913</v>
      </c>
      <c r="E44" s="27">
        <v>0.61523757756941611</v>
      </c>
      <c r="F44" s="2">
        <v>6546334</v>
      </c>
      <c r="G44" s="27">
        <v>0.56899999999999995</v>
      </c>
    </row>
    <row r="45" spans="1:7" x14ac:dyDescent="0.3">
      <c r="A45" t="s">
        <v>2171</v>
      </c>
      <c r="B45" s="2">
        <v>1112</v>
      </c>
      <c r="C45" s="27">
        <v>0.37054315228257245</v>
      </c>
      <c r="D45" s="2">
        <v>42472</v>
      </c>
      <c r="E45" s="27">
        <v>0.38476242243058384</v>
      </c>
      <c r="F45" s="2">
        <v>4956536</v>
      </c>
      <c r="G45" s="27">
        <v>0.43099999999999999</v>
      </c>
    </row>
    <row r="46" spans="1:7" x14ac:dyDescent="0.3">
      <c r="A46" s="18"/>
      <c r="B46" s="18"/>
      <c r="C46" s="18"/>
      <c r="D46" s="18"/>
      <c r="E46" s="18"/>
      <c r="F46" s="18"/>
      <c r="G46" s="18"/>
    </row>
    <row r="47" spans="1:7" x14ac:dyDescent="0.3">
      <c r="A47" s="122" t="s">
        <v>2181</v>
      </c>
      <c r="B47" s="122"/>
      <c r="C47" s="122"/>
      <c r="D47" s="122"/>
      <c r="E47" s="122"/>
      <c r="F47" s="122"/>
      <c r="G47" s="122"/>
    </row>
    <row r="48" spans="1:7" x14ac:dyDescent="0.3">
      <c r="A48" t="s">
        <v>2182</v>
      </c>
      <c r="B48" s="15">
        <v>522</v>
      </c>
      <c r="C48" s="27" t="s">
        <v>170</v>
      </c>
      <c r="D48" s="15">
        <v>516</v>
      </c>
      <c r="E48" s="27" t="s">
        <v>170</v>
      </c>
      <c r="F48" s="15">
        <v>1126</v>
      </c>
      <c r="G48" s="27"/>
    </row>
    <row r="49" spans="1:7" x14ac:dyDescent="0.3">
      <c r="A49" s="18"/>
      <c r="B49" s="18"/>
      <c r="C49" s="18"/>
      <c r="D49" s="18"/>
      <c r="E49" s="18"/>
      <c r="F49" s="18"/>
      <c r="G49" s="18"/>
    </row>
    <row r="50" spans="1:7" x14ac:dyDescent="0.3">
      <c r="A50" s="122" t="s">
        <v>2183</v>
      </c>
      <c r="B50" s="122"/>
      <c r="C50" s="122"/>
      <c r="D50" s="122"/>
      <c r="E50" s="122"/>
      <c r="F50" s="122"/>
      <c r="G50" s="122"/>
    </row>
    <row r="51" spans="1:7" x14ac:dyDescent="0.3">
      <c r="A51" t="s">
        <v>172</v>
      </c>
      <c r="B51" s="2">
        <v>1087</v>
      </c>
      <c r="C51" s="27" t="s">
        <v>170</v>
      </c>
      <c r="D51" s="2">
        <v>41080</v>
      </c>
      <c r="E51" s="27" t="s">
        <v>170</v>
      </c>
      <c r="F51" s="2">
        <v>4921581</v>
      </c>
      <c r="G51" s="27"/>
    </row>
    <row r="52" spans="1:7" x14ac:dyDescent="0.3">
      <c r="A52" t="s">
        <v>2184</v>
      </c>
      <c r="B52" s="2">
        <v>38</v>
      </c>
      <c r="C52" s="27">
        <v>3.4958601655933765E-2</v>
      </c>
      <c r="D52" s="2">
        <v>2396</v>
      </c>
      <c r="E52" s="27">
        <v>5.8325219084712755E-2</v>
      </c>
      <c r="F52" s="2">
        <v>236808</v>
      </c>
      <c r="G52" s="27">
        <v>4.8000000000000001E-2</v>
      </c>
    </row>
    <row r="53" spans="1:7" x14ac:dyDescent="0.3">
      <c r="A53" t="s">
        <v>2185</v>
      </c>
      <c r="B53" s="2">
        <v>162</v>
      </c>
      <c r="C53" s="27">
        <v>0.14903403863845446</v>
      </c>
      <c r="D53" s="2">
        <v>4112</v>
      </c>
      <c r="E53" s="27">
        <v>0.10009737098344693</v>
      </c>
      <c r="F53" s="2">
        <v>482062</v>
      </c>
      <c r="G53" s="27">
        <v>9.8000000000000004E-2</v>
      </c>
    </row>
    <row r="54" spans="1:7" x14ac:dyDescent="0.3">
      <c r="A54" t="s">
        <v>2186</v>
      </c>
      <c r="B54" s="2">
        <v>103</v>
      </c>
      <c r="C54" s="27">
        <v>9.4756209751609935E-2</v>
      </c>
      <c r="D54" s="2">
        <v>5692</v>
      </c>
      <c r="E54" s="27">
        <v>0.13855890944498539</v>
      </c>
      <c r="F54" s="2">
        <v>668412</v>
      </c>
      <c r="G54" s="27">
        <v>0.13600000000000001</v>
      </c>
    </row>
    <row r="55" spans="1:7" x14ac:dyDescent="0.3">
      <c r="A55" t="s">
        <v>2187</v>
      </c>
      <c r="B55" s="2">
        <v>147</v>
      </c>
      <c r="C55" s="27">
        <v>0.13523459061637536</v>
      </c>
      <c r="D55" s="2">
        <v>4785</v>
      </c>
      <c r="E55" s="27">
        <v>0.11648003894839339</v>
      </c>
      <c r="F55" s="2">
        <v>645258</v>
      </c>
      <c r="G55" s="27">
        <v>0.13100000000000001</v>
      </c>
    </row>
    <row r="56" spans="1:7" x14ac:dyDescent="0.3">
      <c r="A56" t="s">
        <v>2188</v>
      </c>
      <c r="B56" s="2">
        <v>121</v>
      </c>
      <c r="C56" s="27">
        <v>0.11131554737810488</v>
      </c>
      <c r="D56" s="2">
        <v>4358</v>
      </c>
      <c r="E56" s="27">
        <v>0.1060856864654333</v>
      </c>
      <c r="F56" s="2">
        <v>542046</v>
      </c>
      <c r="G56" s="27">
        <v>0.11</v>
      </c>
    </row>
    <row r="57" spans="1:7" x14ac:dyDescent="0.3">
      <c r="A57" t="s">
        <v>2189</v>
      </c>
      <c r="B57" s="2">
        <v>111</v>
      </c>
      <c r="C57" s="27">
        <v>0.10211591536338546</v>
      </c>
      <c r="D57" s="2">
        <v>3230</v>
      </c>
      <c r="E57" s="27">
        <v>7.8627069133398245E-2</v>
      </c>
      <c r="F57" s="2">
        <v>401761</v>
      </c>
      <c r="G57" s="27">
        <v>8.2000000000000003E-2</v>
      </c>
    </row>
    <row r="58" spans="1:7" x14ac:dyDescent="0.3">
      <c r="A58" t="s">
        <v>2190</v>
      </c>
      <c r="B58" s="2">
        <v>61</v>
      </c>
      <c r="C58" s="27">
        <v>5.6117755289788407E-2</v>
      </c>
      <c r="D58" s="2">
        <v>2453</v>
      </c>
      <c r="E58" s="27">
        <v>5.9712755598831546E-2</v>
      </c>
      <c r="F58" s="2">
        <v>292315</v>
      </c>
      <c r="G58" s="27">
        <v>5.8999999999999997E-2</v>
      </c>
    </row>
    <row r="59" spans="1:7" x14ac:dyDescent="0.3">
      <c r="A59" t="s">
        <v>2191</v>
      </c>
      <c r="B59" s="2">
        <v>116</v>
      </c>
      <c r="C59" s="27">
        <v>0.10671573137074516</v>
      </c>
      <c r="D59" s="2">
        <v>3285</v>
      </c>
      <c r="E59" s="27">
        <v>7.9965920155793568E-2</v>
      </c>
      <c r="F59" s="2">
        <v>391662</v>
      </c>
      <c r="G59" s="27">
        <v>0.08</v>
      </c>
    </row>
    <row r="60" spans="1:7" x14ac:dyDescent="0.3">
      <c r="A60" t="s">
        <v>2192</v>
      </c>
      <c r="B60" s="2">
        <v>151</v>
      </c>
      <c r="C60" s="27">
        <v>0.13891444342226311</v>
      </c>
      <c r="D60" s="2">
        <v>7682</v>
      </c>
      <c r="E60" s="27">
        <v>0.18700097370983446</v>
      </c>
      <c r="F60" s="2">
        <v>993957</v>
      </c>
      <c r="G60" s="27">
        <v>0.20200000000000001</v>
      </c>
    </row>
    <row r="61" spans="1:7" x14ac:dyDescent="0.3">
      <c r="A61" t="s">
        <v>2193</v>
      </c>
      <c r="B61" s="2">
        <v>77</v>
      </c>
      <c r="C61" s="27">
        <v>7.0837166513339461E-2</v>
      </c>
      <c r="D61" s="2">
        <v>3087</v>
      </c>
      <c r="E61" s="27">
        <v>7.5146056475170406E-2</v>
      </c>
      <c r="F61" s="2">
        <v>267300</v>
      </c>
      <c r="G61" s="27">
        <v>5.3999999999999999E-2</v>
      </c>
    </row>
    <row r="62" spans="1:7" x14ac:dyDescent="0.3">
      <c r="A62" s="18"/>
      <c r="B62" s="18"/>
      <c r="C62" s="18"/>
      <c r="D62" s="18"/>
      <c r="E62" s="18"/>
      <c r="F62" s="18"/>
      <c r="G62" s="18"/>
    </row>
    <row r="63" spans="1:7" x14ac:dyDescent="0.3">
      <c r="A63" s="122" t="s">
        <v>2194</v>
      </c>
      <c r="B63" s="122"/>
      <c r="C63" s="122"/>
      <c r="D63" s="122"/>
      <c r="E63" s="122"/>
      <c r="F63" s="122"/>
      <c r="G63" s="122"/>
    </row>
    <row r="64" spans="1:7" x14ac:dyDescent="0.3">
      <c r="A64" t="s">
        <v>2195</v>
      </c>
      <c r="B64" s="15">
        <v>94800</v>
      </c>
      <c r="C64" s="27" t="s">
        <v>170</v>
      </c>
      <c r="D64" s="15">
        <v>96500</v>
      </c>
      <c r="E64" s="27" t="s">
        <v>170</v>
      </c>
      <c r="F64" s="15">
        <v>299805</v>
      </c>
      <c r="G64" s="27"/>
    </row>
    <row r="65" spans="1:7" x14ac:dyDescent="0.3">
      <c r="A65" s="18"/>
      <c r="B65" s="18"/>
      <c r="C65" s="18"/>
      <c r="D65" s="18"/>
      <c r="E65" s="18"/>
      <c r="F65" s="18"/>
      <c r="G65" s="18"/>
    </row>
    <row r="66" spans="1:7" x14ac:dyDescent="0.3">
      <c r="A66" s="122" t="s">
        <v>2196</v>
      </c>
      <c r="B66" s="122"/>
      <c r="C66" s="122"/>
      <c r="D66" s="122"/>
      <c r="E66" s="122"/>
      <c r="F66" s="122"/>
      <c r="G66" s="122"/>
    </row>
    <row r="67" spans="1:7" x14ac:dyDescent="0.3">
      <c r="A67" t="s">
        <v>172</v>
      </c>
      <c r="B67" s="2">
        <v>1658</v>
      </c>
      <c r="C67" s="27" t="s">
        <v>170</v>
      </c>
      <c r="D67" s="2">
        <v>56796</v>
      </c>
      <c r="E67" s="27" t="s">
        <v>170</v>
      </c>
      <c r="F67" s="2">
        <v>5527618</v>
      </c>
      <c r="G67" s="27"/>
    </row>
    <row r="68" spans="1:7" x14ac:dyDescent="0.3">
      <c r="A68" t="s">
        <v>2197</v>
      </c>
      <c r="B68" s="2">
        <v>1276</v>
      </c>
      <c r="C68" s="27">
        <v>0.76960193003618815</v>
      </c>
      <c r="D68" s="2">
        <v>42944</v>
      </c>
      <c r="E68" s="27">
        <v>0.75610958518205507</v>
      </c>
      <c r="F68" s="2">
        <v>4367361</v>
      </c>
      <c r="G68" s="27">
        <v>0.79</v>
      </c>
    </row>
    <row r="69" spans="1:7" x14ac:dyDescent="0.3">
      <c r="A69" t="s">
        <v>2198</v>
      </c>
      <c r="B69" s="2">
        <v>77</v>
      </c>
      <c r="C69" s="27">
        <v>4.6441495778045835E-2</v>
      </c>
      <c r="D69" s="2">
        <v>2549</v>
      </c>
      <c r="E69" s="27">
        <v>4.4879921121205715E-2</v>
      </c>
      <c r="F69" s="2">
        <v>243785</v>
      </c>
      <c r="G69" s="27">
        <v>4.3999999999999997E-2</v>
      </c>
    </row>
    <row r="70" spans="1:7" x14ac:dyDescent="0.3">
      <c r="A70" t="s">
        <v>2199</v>
      </c>
      <c r="B70" s="2">
        <v>147</v>
      </c>
      <c r="C70" s="27">
        <v>8.866103739445115E-2</v>
      </c>
      <c r="D70" s="2">
        <v>5173</v>
      </c>
      <c r="E70" s="27">
        <v>9.1080357771674059E-2</v>
      </c>
      <c r="F70" s="2">
        <v>480452</v>
      </c>
      <c r="G70" s="27">
        <v>8.6999999999999994E-2</v>
      </c>
    </row>
    <row r="71" spans="1:7" x14ac:dyDescent="0.3">
      <c r="A71" t="s">
        <v>2200</v>
      </c>
      <c r="B71" s="2">
        <v>175</v>
      </c>
      <c r="C71" s="27">
        <v>0.10554885404101327</v>
      </c>
      <c r="D71" s="2">
        <v>7465</v>
      </c>
      <c r="E71" s="27">
        <v>0.13143531234593986</v>
      </c>
      <c r="F71" s="2">
        <v>698744</v>
      </c>
      <c r="G71" s="27">
        <v>0.126</v>
      </c>
    </row>
    <row r="72" spans="1:7" x14ac:dyDescent="0.3">
      <c r="A72" t="s">
        <v>2201</v>
      </c>
      <c r="B72" s="2">
        <v>285</v>
      </c>
      <c r="C72" s="27">
        <v>0.17189384800965019</v>
      </c>
      <c r="D72" s="2">
        <v>6995</v>
      </c>
      <c r="E72" s="27">
        <v>0.12316008169589408</v>
      </c>
      <c r="F72" s="2">
        <v>717600</v>
      </c>
      <c r="G72" s="27">
        <v>0.13</v>
      </c>
    </row>
    <row r="73" spans="1:7" x14ac:dyDescent="0.3">
      <c r="A73" t="s">
        <v>2202</v>
      </c>
      <c r="B73" s="2">
        <v>137</v>
      </c>
      <c r="C73" s="27">
        <v>8.2629674306393244E-2</v>
      </c>
      <c r="D73" s="2">
        <v>5790</v>
      </c>
      <c r="E73" s="27">
        <v>0.10194379885907458</v>
      </c>
      <c r="F73" s="2">
        <v>586666</v>
      </c>
      <c r="G73" s="27">
        <v>0.106</v>
      </c>
    </row>
    <row r="74" spans="1:7" x14ac:dyDescent="0.3">
      <c r="A74" t="s">
        <v>2203</v>
      </c>
      <c r="B74" s="2">
        <v>162</v>
      </c>
      <c r="C74" s="27">
        <v>9.7708082026537996E-2</v>
      </c>
      <c r="D74" s="2">
        <v>4101</v>
      </c>
      <c r="E74" s="27">
        <v>7.2205789140080287E-2</v>
      </c>
      <c r="F74" s="2">
        <v>418295</v>
      </c>
      <c r="G74" s="27">
        <v>7.5999999999999998E-2</v>
      </c>
    </row>
    <row r="75" spans="1:7" x14ac:dyDescent="0.3">
      <c r="A75" t="s">
        <v>2204</v>
      </c>
      <c r="B75" s="2">
        <v>64</v>
      </c>
      <c r="C75" s="27">
        <v>3.8600723763570564E-2</v>
      </c>
      <c r="D75" s="2">
        <v>2469</v>
      </c>
      <c r="E75" s="27">
        <v>4.3471371223325589E-2</v>
      </c>
      <c r="F75" s="2">
        <v>284209</v>
      </c>
      <c r="G75" s="27">
        <v>5.0999999999999997E-2</v>
      </c>
    </row>
    <row r="76" spans="1:7" x14ac:dyDescent="0.3">
      <c r="A76" t="s">
        <v>2205</v>
      </c>
      <c r="B76" s="2">
        <v>96</v>
      </c>
      <c r="C76" s="27">
        <v>5.790108564535585E-2</v>
      </c>
      <c r="D76" s="2">
        <v>2731</v>
      </c>
      <c r="E76" s="27">
        <v>4.8084372138883023E-2</v>
      </c>
      <c r="F76" s="2">
        <v>330325</v>
      </c>
      <c r="G76" s="27">
        <v>0.06</v>
      </c>
    </row>
    <row r="77" spans="1:7" x14ac:dyDescent="0.3">
      <c r="A77" t="s">
        <v>2206</v>
      </c>
      <c r="B77" s="2">
        <v>133</v>
      </c>
      <c r="C77" s="27">
        <v>8.0217129071170082E-2</v>
      </c>
      <c r="D77" s="2">
        <v>5471</v>
      </c>
      <c r="E77" s="27">
        <v>9.6327206141277558E-2</v>
      </c>
      <c r="F77" s="2">
        <v>583868</v>
      </c>
      <c r="G77" s="27">
        <v>0.106</v>
      </c>
    </row>
    <row r="78" spans="1:7" x14ac:dyDescent="0.3">
      <c r="A78" t="s">
        <v>2207</v>
      </c>
      <c r="B78" s="2">
        <v>0</v>
      </c>
      <c r="C78" s="27">
        <v>0</v>
      </c>
      <c r="D78" s="2">
        <v>200</v>
      </c>
      <c r="E78" s="27">
        <v>3.5213747447003312E-3</v>
      </c>
      <c r="F78" s="2">
        <v>23417</v>
      </c>
      <c r="G78" s="27">
        <v>4.0000000000000001E-3</v>
      </c>
    </row>
    <row r="79" spans="1:7" x14ac:dyDescent="0.3">
      <c r="A79" t="s">
        <v>2208</v>
      </c>
      <c r="B79" s="2">
        <v>382</v>
      </c>
      <c r="C79" s="27">
        <v>0.23039806996381182</v>
      </c>
      <c r="D79" s="2">
        <v>13852</v>
      </c>
      <c r="E79" s="27">
        <v>0.24389041481794493</v>
      </c>
      <c r="F79" s="2">
        <v>1160257</v>
      </c>
      <c r="G79" s="27">
        <v>0.21</v>
      </c>
    </row>
    <row r="80" spans="1:7" x14ac:dyDescent="0.3">
      <c r="A80" t="s">
        <v>2198</v>
      </c>
      <c r="B80" s="2">
        <v>164</v>
      </c>
      <c r="C80" s="27">
        <v>9.8914354644149577E-2</v>
      </c>
      <c r="D80" s="2">
        <v>6921</v>
      </c>
      <c r="E80" s="27">
        <v>0.12185717304035495</v>
      </c>
      <c r="F80" s="2">
        <v>615736</v>
      </c>
      <c r="G80" s="27">
        <v>0.111</v>
      </c>
    </row>
    <row r="81" spans="1:7" x14ac:dyDescent="0.3">
      <c r="A81" t="s">
        <v>2199</v>
      </c>
      <c r="B81" s="2">
        <v>100</v>
      </c>
      <c r="C81" s="27">
        <v>6.0313630880579013E-2</v>
      </c>
      <c r="D81" s="2">
        <v>2565</v>
      </c>
      <c r="E81" s="27">
        <v>4.5161631100781745E-2</v>
      </c>
      <c r="F81" s="2">
        <v>209675</v>
      </c>
      <c r="G81" s="27">
        <v>3.7999999999999999E-2</v>
      </c>
    </row>
    <row r="82" spans="1:7" x14ac:dyDescent="0.3">
      <c r="A82" t="s">
        <v>2200</v>
      </c>
      <c r="B82" s="2">
        <v>43</v>
      </c>
      <c r="C82" s="27">
        <v>2.5934861278648975E-2</v>
      </c>
      <c r="D82" s="2">
        <v>1462</v>
      </c>
      <c r="E82" s="27">
        <v>2.5741249383759421E-2</v>
      </c>
      <c r="F82" s="2">
        <v>106652</v>
      </c>
      <c r="G82" s="27">
        <v>1.9E-2</v>
      </c>
    </row>
    <row r="83" spans="1:7" x14ac:dyDescent="0.3">
      <c r="A83" t="s">
        <v>2201</v>
      </c>
      <c r="B83" s="2">
        <v>30</v>
      </c>
      <c r="C83" s="27">
        <v>1.8094089264173704E-2</v>
      </c>
      <c r="D83" s="2">
        <v>826</v>
      </c>
      <c r="E83" s="27">
        <v>1.4543277695612367E-2</v>
      </c>
      <c r="F83" s="2">
        <v>61763</v>
      </c>
      <c r="G83" s="27">
        <v>1.0999999999999999E-2</v>
      </c>
    </row>
    <row r="84" spans="1:7" x14ac:dyDescent="0.3">
      <c r="A84" t="s">
        <v>2202</v>
      </c>
      <c r="B84" s="2">
        <v>9</v>
      </c>
      <c r="C84" s="27">
        <v>5.4282267792521112E-3</v>
      </c>
      <c r="D84" s="2">
        <v>463</v>
      </c>
      <c r="E84" s="27">
        <v>8.1519825339812658E-3</v>
      </c>
      <c r="F84" s="2">
        <v>37478</v>
      </c>
      <c r="G84" s="27">
        <v>7.0000000000000001E-3</v>
      </c>
    </row>
    <row r="85" spans="1:7" x14ac:dyDescent="0.3">
      <c r="A85" t="s">
        <v>2203</v>
      </c>
      <c r="B85" s="2">
        <v>7</v>
      </c>
      <c r="C85" s="27">
        <v>4.2219541616405308E-3</v>
      </c>
      <c r="D85" s="2">
        <v>381</v>
      </c>
      <c r="E85" s="27">
        <v>6.7082188886541305E-3</v>
      </c>
      <c r="F85" s="2">
        <v>25017</v>
      </c>
      <c r="G85" s="27">
        <v>5.0000000000000001E-3</v>
      </c>
    </row>
    <row r="86" spans="1:7" x14ac:dyDescent="0.3">
      <c r="A86" t="s">
        <v>2204</v>
      </c>
      <c r="B86" s="2">
        <v>8</v>
      </c>
      <c r="C86" s="27">
        <v>4.8250904704463205E-3</v>
      </c>
      <c r="D86" s="2">
        <v>186</v>
      </c>
      <c r="E86" s="27">
        <v>3.274878512571308E-3</v>
      </c>
      <c r="F86" s="2">
        <v>17678</v>
      </c>
      <c r="G86" s="27">
        <v>3.0000000000000001E-3</v>
      </c>
    </row>
    <row r="87" spans="1:7" x14ac:dyDescent="0.3">
      <c r="A87" t="s">
        <v>2205</v>
      </c>
      <c r="B87" s="2">
        <v>7</v>
      </c>
      <c r="C87" s="27">
        <v>4.2219541616405308E-3</v>
      </c>
      <c r="D87" s="2">
        <v>290</v>
      </c>
      <c r="E87" s="27">
        <v>5.1059933798154799E-3</v>
      </c>
      <c r="F87" s="2">
        <v>21053</v>
      </c>
      <c r="G87" s="27">
        <v>4.0000000000000001E-3</v>
      </c>
    </row>
    <row r="88" spans="1:7" x14ac:dyDescent="0.3">
      <c r="A88" t="s">
        <v>2206</v>
      </c>
      <c r="B88" s="2">
        <v>14</v>
      </c>
      <c r="C88" s="27">
        <v>8.4439083232810616E-3</v>
      </c>
      <c r="D88" s="2">
        <v>554</v>
      </c>
      <c r="E88" s="27">
        <v>9.7542080428199163E-3</v>
      </c>
      <c r="F88" s="2">
        <v>46514</v>
      </c>
      <c r="G88" s="27">
        <v>8.0000000000000002E-3</v>
      </c>
    </row>
    <row r="89" spans="1:7" x14ac:dyDescent="0.3">
      <c r="A89" t="s">
        <v>2207</v>
      </c>
      <c r="B89" s="2">
        <v>0</v>
      </c>
      <c r="C89" s="27">
        <v>0</v>
      </c>
      <c r="D89" s="2">
        <v>204</v>
      </c>
      <c r="E89" s="27">
        <v>3.5918022395943377E-3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2209</v>
      </c>
      <c r="C1" s="370"/>
      <c r="D1" s="370"/>
      <c r="E1" s="370"/>
      <c r="F1" s="370"/>
      <c r="G1" s="370"/>
    </row>
    <row r="2" spans="1:7" x14ac:dyDescent="0.3">
      <c r="A2" t="s">
        <v>170</v>
      </c>
      <c r="B2" s="371" t="str">
        <f>Population!B3</f>
        <v>City of Exeter</v>
      </c>
      <c r="C2" s="371"/>
      <c r="D2" s="371" t="str">
        <f>Population!B4</f>
        <v>Tulare County</v>
      </c>
      <c r="E2" s="371"/>
      <c r="F2" s="371" t="s">
        <v>171</v>
      </c>
      <c r="G2" s="371"/>
    </row>
    <row r="3" spans="1:7" x14ac:dyDescent="0.3">
      <c r="A3" s="18"/>
      <c r="B3" s="18"/>
      <c r="C3" s="18"/>
      <c r="D3" s="18"/>
      <c r="E3" s="18"/>
      <c r="F3" s="18"/>
      <c r="G3" s="18"/>
    </row>
    <row r="4" spans="1:7" x14ac:dyDescent="0.3">
      <c r="A4" s="122" t="s">
        <v>2210</v>
      </c>
      <c r="B4" s="122"/>
      <c r="C4" s="122"/>
      <c r="D4" s="122"/>
      <c r="E4" s="122"/>
      <c r="F4" s="122"/>
      <c r="G4" s="122"/>
    </row>
    <row r="5" spans="1:7" x14ac:dyDescent="0.3">
      <c r="A5" t="s">
        <v>2211</v>
      </c>
      <c r="B5" s="2">
        <v>7276</v>
      </c>
      <c r="C5" s="27" t="s">
        <v>170</v>
      </c>
      <c r="D5" s="2">
        <v>311921</v>
      </c>
      <c r="E5" s="27" t="s">
        <v>170</v>
      </c>
      <c r="F5" s="2">
        <v>29760021</v>
      </c>
      <c r="G5" s="27"/>
    </row>
    <row r="6" spans="1:7" x14ac:dyDescent="0.3">
      <c r="A6" s="18"/>
      <c r="B6" s="18"/>
      <c r="C6" s="18"/>
      <c r="D6" s="18"/>
      <c r="E6" s="18"/>
      <c r="F6" s="18"/>
      <c r="G6" s="18"/>
    </row>
    <row r="7" spans="1:7" x14ac:dyDescent="0.3">
      <c r="A7" s="122" t="s">
        <v>2212</v>
      </c>
      <c r="B7" s="122"/>
      <c r="C7" s="122"/>
      <c r="D7" s="122"/>
      <c r="E7" s="122"/>
      <c r="F7" s="122"/>
      <c r="G7" s="122"/>
    </row>
    <row r="8" spans="1:7" x14ac:dyDescent="0.3">
      <c r="A8" t="s">
        <v>2213</v>
      </c>
      <c r="B8" s="2">
        <v>2569</v>
      </c>
      <c r="C8" s="27" t="s">
        <v>170</v>
      </c>
      <c r="D8" s="2">
        <v>97861</v>
      </c>
      <c r="E8" s="27" t="s">
        <v>170</v>
      </c>
      <c r="F8" s="2">
        <v>10381206</v>
      </c>
      <c r="G8" s="27"/>
    </row>
    <row r="9" spans="1:7" x14ac:dyDescent="0.3">
      <c r="A9" s="18"/>
      <c r="B9" s="18"/>
      <c r="C9" s="18"/>
      <c r="D9" s="18"/>
      <c r="E9" s="18"/>
      <c r="F9" s="18"/>
      <c r="G9" s="18"/>
    </row>
    <row r="10" spans="1:7" x14ac:dyDescent="0.3">
      <c r="A10" s="122" t="s">
        <v>2214</v>
      </c>
      <c r="B10" s="122"/>
      <c r="C10" s="122"/>
      <c r="D10" s="122"/>
      <c r="E10" s="122"/>
      <c r="F10" s="122"/>
      <c r="G10" s="122"/>
    </row>
    <row r="11" spans="1:7" x14ac:dyDescent="0.3">
      <c r="A11" t="s">
        <v>2215</v>
      </c>
      <c r="B11" s="2">
        <v>2651</v>
      </c>
      <c r="C11" s="27" t="s">
        <v>170</v>
      </c>
      <c r="D11" s="2">
        <v>105013</v>
      </c>
      <c r="E11" s="27" t="s">
        <v>170</v>
      </c>
      <c r="F11" s="2">
        <v>11182882</v>
      </c>
      <c r="G11" s="27"/>
    </row>
    <row r="12" spans="1:7" x14ac:dyDescent="0.3">
      <c r="A12" s="18"/>
      <c r="B12" s="18"/>
      <c r="C12" s="18"/>
      <c r="D12" s="18"/>
      <c r="E12" s="18"/>
      <c r="F12" s="18"/>
      <c r="G12" s="18"/>
    </row>
    <row r="13" spans="1:7" x14ac:dyDescent="0.3">
      <c r="A13" s="122" t="s">
        <v>2216</v>
      </c>
      <c r="B13" s="122"/>
      <c r="C13" s="122"/>
      <c r="D13" s="122"/>
      <c r="E13" s="122"/>
      <c r="F13" s="122"/>
      <c r="G13" s="122"/>
    </row>
    <row r="14" spans="1:7" x14ac:dyDescent="0.3">
      <c r="A14" t="s">
        <v>2217</v>
      </c>
      <c r="B14" s="2">
        <v>2569</v>
      </c>
      <c r="C14" s="27" t="s">
        <v>170</v>
      </c>
      <c r="D14" s="2">
        <v>97861</v>
      </c>
      <c r="E14" s="27" t="s">
        <v>170</v>
      </c>
      <c r="F14" s="2">
        <v>10381206</v>
      </c>
      <c r="G14" s="27"/>
    </row>
    <row r="15" spans="1:7" x14ac:dyDescent="0.3">
      <c r="A15" t="s">
        <v>2180</v>
      </c>
      <c r="B15" s="2">
        <v>1583</v>
      </c>
      <c r="C15" s="27">
        <v>0.61619307123394318</v>
      </c>
      <c r="D15" s="2">
        <v>58775</v>
      </c>
      <c r="E15" s="27">
        <v>0.60059676479905166</v>
      </c>
      <c r="F15" s="2">
        <v>5773943</v>
      </c>
      <c r="G15" s="27">
        <v>0.55619192991642785</v>
      </c>
    </row>
    <row r="16" spans="1:7" x14ac:dyDescent="0.3">
      <c r="A16" t="s">
        <v>2171</v>
      </c>
      <c r="B16" s="2">
        <v>986</v>
      </c>
      <c r="C16" s="27">
        <v>0.38380692876605682</v>
      </c>
      <c r="D16" s="2">
        <v>39086</v>
      </c>
      <c r="E16" s="27">
        <v>0.39940323520094828</v>
      </c>
      <c r="F16" s="2">
        <v>4607263</v>
      </c>
      <c r="G16" s="27">
        <v>0.4438080700835722</v>
      </c>
    </row>
    <row r="17" spans="1:7" x14ac:dyDescent="0.3">
      <c r="A17" s="18"/>
      <c r="B17" s="18"/>
      <c r="C17" s="18"/>
      <c r="D17" s="18"/>
      <c r="E17" s="18"/>
      <c r="F17" s="18"/>
      <c r="G17" s="18"/>
    </row>
    <row r="18" spans="1:7" x14ac:dyDescent="0.3">
      <c r="A18" s="122" t="s">
        <v>2218</v>
      </c>
      <c r="B18" s="122"/>
      <c r="C18" s="122"/>
      <c r="D18" s="122"/>
      <c r="E18" s="122"/>
      <c r="F18" s="122"/>
      <c r="G18" s="122"/>
    </row>
    <row r="19" spans="1:7" x14ac:dyDescent="0.3">
      <c r="A19" t="s">
        <v>2219</v>
      </c>
      <c r="B19" s="2">
        <v>986</v>
      </c>
      <c r="C19" s="27" t="s">
        <v>170</v>
      </c>
      <c r="D19" s="2">
        <v>37139</v>
      </c>
      <c r="E19" s="27" t="s">
        <v>170</v>
      </c>
      <c r="F19" s="2">
        <v>4553387</v>
      </c>
      <c r="G19" s="27"/>
    </row>
    <row r="20" spans="1:7" x14ac:dyDescent="0.3">
      <c r="A20" t="s">
        <v>2220</v>
      </c>
      <c r="B20" s="2">
        <v>334</v>
      </c>
      <c r="C20" s="27">
        <v>0.33874239350912777</v>
      </c>
      <c r="D20" s="2">
        <v>10552</v>
      </c>
      <c r="E20" s="27">
        <v>0.28412181264977515</v>
      </c>
      <c r="F20" s="2">
        <v>815692</v>
      </c>
      <c r="G20" s="27">
        <v>0.17913961629002761</v>
      </c>
    </row>
    <row r="21" spans="1:7" x14ac:dyDescent="0.3">
      <c r="A21" t="s">
        <v>2221</v>
      </c>
      <c r="B21" s="2">
        <v>0</v>
      </c>
      <c r="C21" s="27">
        <v>0</v>
      </c>
      <c r="D21" s="2">
        <v>114</v>
      </c>
      <c r="E21" s="27">
        <v>3.069549530143515E-3</v>
      </c>
      <c r="F21" s="2">
        <v>6901</v>
      </c>
      <c r="G21" s="27">
        <v>1.5155751092538368E-3</v>
      </c>
    </row>
    <row r="22" spans="1:7" x14ac:dyDescent="0.3">
      <c r="A22" t="s">
        <v>2201</v>
      </c>
      <c r="B22" s="2">
        <v>9</v>
      </c>
      <c r="C22" s="27">
        <v>9.1277890466531439E-3</v>
      </c>
      <c r="D22" s="2">
        <v>185</v>
      </c>
      <c r="E22" s="27">
        <v>4.9812865182153531E-3</v>
      </c>
      <c r="F22" s="2">
        <v>14992</v>
      </c>
      <c r="G22" s="27">
        <v>3.2924941367821359E-3</v>
      </c>
    </row>
    <row r="23" spans="1:7" x14ac:dyDescent="0.3">
      <c r="A23" t="s">
        <v>2202</v>
      </c>
      <c r="B23" s="2">
        <v>28</v>
      </c>
      <c r="C23" s="27">
        <v>2.8397565922920892E-2</v>
      </c>
      <c r="D23" s="2">
        <v>531</v>
      </c>
      <c r="E23" s="27">
        <v>1.4297638600931636E-2</v>
      </c>
      <c r="F23" s="2">
        <v>40911</v>
      </c>
      <c r="G23" s="27">
        <v>8.9847403701903659E-3</v>
      </c>
    </row>
    <row r="24" spans="1:7" x14ac:dyDescent="0.3">
      <c r="A24" t="s">
        <v>2203</v>
      </c>
      <c r="B24" s="2">
        <v>31</v>
      </c>
      <c r="C24" s="27">
        <v>3.1440162271805273E-2</v>
      </c>
      <c r="D24" s="2">
        <v>685</v>
      </c>
      <c r="E24" s="27">
        <v>1.8444223053932524E-2</v>
      </c>
      <c r="F24" s="2">
        <v>33815</v>
      </c>
      <c r="G24" s="27">
        <v>7.4263399970176044E-3</v>
      </c>
    </row>
    <row r="25" spans="1:7" x14ac:dyDescent="0.3">
      <c r="A25" t="s">
        <v>2222</v>
      </c>
      <c r="B25" s="2">
        <v>216</v>
      </c>
      <c r="C25" s="27">
        <v>0.21906693711967545</v>
      </c>
      <c r="D25" s="2">
        <v>7954</v>
      </c>
      <c r="E25" s="27">
        <v>0.21416839441018876</v>
      </c>
      <c r="F25" s="2">
        <v>614809</v>
      </c>
      <c r="G25" s="27">
        <v>0.13502234710117986</v>
      </c>
    </row>
    <row r="26" spans="1:7" x14ac:dyDescent="0.3">
      <c r="A26" t="s">
        <v>2207</v>
      </c>
      <c r="B26" s="2">
        <v>50</v>
      </c>
      <c r="C26" s="27">
        <v>5.0709939148073022E-2</v>
      </c>
      <c r="D26" s="2">
        <v>1083</v>
      </c>
      <c r="E26" s="27">
        <v>2.9160720536363392E-2</v>
      </c>
      <c r="F26" s="2">
        <v>104264</v>
      </c>
      <c r="G26" s="27">
        <v>2.289811957560383E-2</v>
      </c>
    </row>
    <row r="27" spans="1:7" x14ac:dyDescent="0.3">
      <c r="A27" t="s">
        <v>2223</v>
      </c>
      <c r="B27" s="2">
        <v>340</v>
      </c>
      <c r="C27" s="27">
        <v>0.34482758620689657</v>
      </c>
      <c r="D27" s="2">
        <v>12069</v>
      </c>
      <c r="E27" s="27">
        <v>0.32496836209914104</v>
      </c>
      <c r="F27" s="2">
        <v>963099</v>
      </c>
      <c r="G27" s="27">
        <v>0.21151266079513997</v>
      </c>
    </row>
    <row r="28" spans="1:7" x14ac:dyDescent="0.3">
      <c r="A28" t="s">
        <v>2221</v>
      </c>
      <c r="B28" s="2">
        <v>29</v>
      </c>
      <c r="C28" s="27">
        <v>2.9411764705882353E-2</v>
      </c>
      <c r="D28" s="2">
        <v>1022</v>
      </c>
      <c r="E28" s="27">
        <v>2.7518242279005897E-2</v>
      </c>
      <c r="F28" s="2">
        <v>37339</v>
      </c>
      <c r="G28" s="27">
        <v>8.2002693818908866E-3</v>
      </c>
    </row>
    <row r="29" spans="1:7" x14ac:dyDescent="0.3">
      <c r="A29" t="s">
        <v>2201</v>
      </c>
      <c r="B29" s="2">
        <v>31</v>
      </c>
      <c r="C29" s="27">
        <v>3.1440162271805273E-2</v>
      </c>
      <c r="D29" s="2">
        <v>1743</v>
      </c>
      <c r="E29" s="27">
        <v>4.6931796763510059E-2</v>
      </c>
      <c r="F29" s="2">
        <v>46888</v>
      </c>
      <c r="G29" s="27">
        <v>1.0297389613489914E-2</v>
      </c>
    </row>
    <row r="30" spans="1:7" x14ac:dyDescent="0.3">
      <c r="A30" t="s">
        <v>2202</v>
      </c>
      <c r="B30" s="2">
        <v>106</v>
      </c>
      <c r="C30" s="27">
        <v>0.10750507099391481</v>
      </c>
      <c r="D30" s="2">
        <v>2074</v>
      </c>
      <c r="E30" s="27">
        <v>5.5844260750154827E-2</v>
      </c>
      <c r="F30" s="2">
        <v>82147</v>
      </c>
      <c r="G30" s="27">
        <v>1.8040856180245608E-2</v>
      </c>
    </row>
    <row r="31" spans="1:7" x14ac:dyDescent="0.3">
      <c r="A31" t="s">
        <v>2203</v>
      </c>
      <c r="B31" s="2">
        <v>75</v>
      </c>
      <c r="C31" s="27">
        <v>7.6064908722109539E-2</v>
      </c>
      <c r="D31" s="2">
        <v>1895</v>
      </c>
      <c r="E31" s="27">
        <v>5.1024529470368077E-2</v>
      </c>
      <c r="F31" s="2">
        <v>103519</v>
      </c>
      <c r="G31" s="27">
        <v>2.2734505105759733E-2</v>
      </c>
    </row>
    <row r="32" spans="1:7" x14ac:dyDescent="0.3">
      <c r="A32" t="s">
        <v>2222</v>
      </c>
      <c r="B32" s="2">
        <v>83</v>
      </c>
      <c r="C32" s="27">
        <v>8.4178498985801223E-2</v>
      </c>
      <c r="D32" s="2">
        <v>4720</v>
      </c>
      <c r="E32" s="27">
        <v>0.12709012089717009</v>
      </c>
      <c r="F32" s="2">
        <v>662158</v>
      </c>
      <c r="G32" s="27">
        <v>0.14542098003090886</v>
      </c>
    </row>
    <row r="33" spans="1:7" x14ac:dyDescent="0.3">
      <c r="A33" t="s">
        <v>2207</v>
      </c>
      <c r="B33" s="2">
        <v>16</v>
      </c>
      <c r="C33" s="27">
        <v>1.6227180527383367E-2</v>
      </c>
      <c r="D33" s="2">
        <v>615</v>
      </c>
      <c r="E33" s="27">
        <v>1.6559411938932119E-2</v>
      </c>
      <c r="F33" s="2">
        <v>31048</v>
      </c>
      <c r="G33" s="27">
        <v>6.8186604828449678E-3</v>
      </c>
    </row>
    <row r="34" spans="1:7" x14ac:dyDescent="0.3">
      <c r="A34" t="s">
        <v>2224</v>
      </c>
      <c r="B34" s="2">
        <v>230</v>
      </c>
      <c r="C34" s="27">
        <v>0.23326572008113591</v>
      </c>
      <c r="D34" s="2">
        <v>9496</v>
      </c>
      <c r="E34" s="27">
        <v>0.25568809068634052</v>
      </c>
      <c r="F34" s="2">
        <v>1271800</v>
      </c>
      <c r="G34" s="27">
        <v>0.2793085674466062</v>
      </c>
    </row>
    <row r="35" spans="1:7" x14ac:dyDescent="0.3">
      <c r="A35" t="s">
        <v>2221</v>
      </c>
      <c r="B35" s="2">
        <v>100</v>
      </c>
      <c r="C35" s="27">
        <v>0.10141987829614604</v>
      </c>
      <c r="D35" s="2">
        <v>3786</v>
      </c>
      <c r="E35" s="27">
        <v>0.10194135544845041</v>
      </c>
      <c r="F35" s="2">
        <v>189949</v>
      </c>
      <c r="G35" s="27">
        <v>4.171597977505536E-2</v>
      </c>
    </row>
    <row r="36" spans="1:7" x14ac:dyDescent="0.3">
      <c r="A36" t="s">
        <v>2201</v>
      </c>
      <c r="B36" s="2">
        <v>82</v>
      </c>
      <c r="C36" s="27">
        <v>8.3164300202839755E-2</v>
      </c>
      <c r="D36" s="2">
        <v>2339</v>
      </c>
      <c r="E36" s="27">
        <v>6.2979617114084924E-2</v>
      </c>
      <c r="F36" s="2">
        <v>245005</v>
      </c>
      <c r="G36" s="27">
        <v>5.3807198904903097E-2</v>
      </c>
    </row>
    <row r="37" spans="1:7" x14ac:dyDescent="0.3">
      <c r="A37" t="s">
        <v>2202</v>
      </c>
      <c r="B37" s="2">
        <v>9</v>
      </c>
      <c r="C37" s="27">
        <v>9.1277890466531439E-3</v>
      </c>
      <c r="D37" s="2">
        <v>1437</v>
      </c>
      <c r="E37" s="27">
        <v>3.8692479603651152E-2</v>
      </c>
      <c r="F37" s="2">
        <v>273454</v>
      </c>
      <c r="G37" s="27">
        <v>6.0055075485567121E-2</v>
      </c>
    </row>
    <row r="38" spans="1:7" x14ac:dyDescent="0.3">
      <c r="A38" t="s">
        <v>2203</v>
      </c>
      <c r="B38" s="2">
        <v>25</v>
      </c>
      <c r="C38" s="27">
        <v>2.5354969574036511E-2</v>
      </c>
      <c r="D38" s="2">
        <v>718</v>
      </c>
      <c r="E38" s="27">
        <v>1.9332776865289857E-2</v>
      </c>
      <c r="F38" s="2">
        <v>202195</v>
      </c>
      <c r="G38" s="27">
        <v>4.4405406349163817E-2</v>
      </c>
    </row>
    <row r="39" spans="1:7" x14ac:dyDescent="0.3">
      <c r="A39" t="s">
        <v>2222</v>
      </c>
      <c r="B39" s="2">
        <v>14</v>
      </c>
      <c r="C39" s="27">
        <v>1.4198782961460446E-2</v>
      </c>
      <c r="D39" s="2">
        <v>606</v>
      </c>
      <c r="E39" s="27">
        <v>1.631707908128921E-2</v>
      </c>
      <c r="F39" s="2">
        <v>327813</v>
      </c>
      <c r="G39" s="27">
        <v>7.1993221748996958E-2</v>
      </c>
    </row>
    <row r="40" spans="1:7" x14ac:dyDescent="0.3">
      <c r="A40" t="s">
        <v>2207</v>
      </c>
      <c r="B40" s="2">
        <v>0</v>
      </c>
      <c r="C40" s="27">
        <v>0</v>
      </c>
      <c r="D40" s="2">
        <v>610</v>
      </c>
      <c r="E40" s="27">
        <v>1.6424782573574947E-2</v>
      </c>
      <c r="F40" s="2">
        <v>33384</v>
      </c>
      <c r="G40" s="27">
        <v>7.331685182919879E-3</v>
      </c>
    </row>
    <row r="41" spans="1:7" x14ac:dyDescent="0.3">
      <c r="A41" t="s">
        <v>2225</v>
      </c>
      <c r="B41" s="2">
        <v>37</v>
      </c>
      <c r="C41" s="27">
        <v>3.7525354969574036E-2</v>
      </c>
      <c r="D41" s="2">
        <v>3041</v>
      </c>
      <c r="E41" s="27">
        <v>8.1881580010231839E-2</v>
      </c>
      <c r="F41" s="2">
        <v>767494</v>
      </c>
      <c r="G41" s="27">
        <v>0.16855452874969776</v>
      </c>
    </row>
    <row r="42" spans="1:7" x14ac:dyDescent="0.3">
      <c r="A42" t="s">
        <v>2221</v>
      </c>
      <c r="B42" s="2">
        <v>14</v>
      </c>
      <c r="C42" s="27">
        <v>1.4198782961460446E-2</v>
      </c>
      <c r="D42" s="2">
        <v>2240</v>
      </c>
      <c r="E42" s="27">
        <v>6.0313955680012923E-2</v>
      </c>
      <c r="F42" s="2">
        <v>313950</v>
      </c>
      <c r="G42" s="27">
        <v>6.8948674909468488E-2</v>
      </c>
    </row>
    <row r="43" spans="1:7" x14ac:dyDescent="0.3">
      <c r="A43" t="s">
        <v>2201</v>
      </c>
      <c r="B43" s="2">
        <v>19</v>
      </c>
      <c r="C43" s="27">
        <v>1.9269776876267748E-2</v>
      </c>
      <c r="D43" s="2">
        <v>432</v>
      </c>
      <c r="E43" s="27">
        <v>1.1631977166859635E-2</v>
      </c>
      <c r="F43" s="2">
        <v>203483</v>
      </c>
      <c r="G43" s="27">
        <v>4.468827270776677E-2</v>
      </c>
    </row>
    <row r="44" spans="1:7" x14ac:dyDescent="0.3">
      <c r="A44" t="s">
        <v>2202</v>
      </c>
      <c r="B44" s="2">
        <v>4</v>
      </c>
      <c r="C44" s="27">
        <v>4.0567951318458417E-3</v>
      </c>
      <c r="D44" s="2">
        <v>138</v>
      </c>
      <c r="E44" s="27">
        <v>3.7157704838579391E-3</v>
      </c>
      <c r="F44" s="2">
        <v>124471</v>
      </c>
      <c r="G44" s="27">
        <v>2.733591500129464E-2</v>
      </c>
    </row>
    <row r="45" spans="1:7" x14ac:dyDescent="0.3">
      <c r="A45" t="s">
        <v>2203</v>
      </c>
      <c r="B45" s="2">
        <v>0</v>
      </c>
      <c r="C45" s="27">
        <v>0</v>
      </c>
      <c r="D45" s="2">
        <v>42</v>
      </c>
      <c r="E45" s="27">
        <v>1.1308866690002424E-3</v>
      </c>
      <c r="F45" s="2">
        <v>58883</v>
      </c>
      <c r="G45" s="27">
        <v>1.2931692386348887E-2</v>
      </c>
    </row>
    <row r="46" spans="1:7" x14ac:dyDescent="0.3">
      <c r="A46" t="s">
        <v>2222</v>
      </c>
      <c r="B46" s="2">
        <v>0</v>
      </c>
      <c r="C46" s="27">
        <v>0</v>
      </c>
      <c r="D46" s="2">
        <v>24</v>
      </c>
      <c r="E46" s="27">
        <v>6.4622095371442414E-4</v>
      </c>
      <c r="F46" s="2">
        <v>51483</v>
      </c>
      <c r="G46" s="27">
        <v>1.1306528524810212E-2</v>
      </c>
    </row>
    <row r="47" spans="1:7" x14ac:dyDescent="0.3">
      <c r="A47" t="s">
        <v>2207</v>
      </c>
      <c r="B47" s="2">
        <v>0</v>
      </c>
      <c r="C47" s="27">
        <v>0</v>
      </c>
      <c r="D47" s="2">
        <v>165</v>
      </c>
      <c r="E47" s="27">
        <v>4.4427690567866666E-3</v>
      </c>
      <c r="F47" s="2">
        <v>15224</v>
      </c>
      <c r="G47" s="27">
        <v>3.3434452200087538E-3</v>
      </c>
    </row>
    <row r="48" spans="1:7" x14ac:dyDescent="0.3">
      <c r="A48" t="s">
        <v>2226</v>
      </c>
      <c r="B48" s="2">
        <v>45</v>
      </c>
      <c r="C48" s="27">
        <v>4.5638945233265719E-2</v>
      </c>
      <c r="D48" s="2">
        <v>1981</v>
      </c>
      <c r="E48" s="27">
        <v>5.3340154554511431E-2</v>
      </c>
      <c r="F48" s="2">
        <v>735302</v>
      </c>
      <c r="G48" s="27">
        <v>0.16148462671852842</v>
      </c>
    </row>
    <row r="49" spans="1:7" x14ac:dyDescent="0.3">
      <c r="A49" t="s">
        <v>2221</v>
      </c>
      <c r="B49" s="2">
        <v>45</v>
      </c>
      <c r="C49" s="27">
        <v>4.5638945233265719E-2</v>
      </c>
      <c r="D49" s="2">
        <v>1855</v>
      </c>
      <c r="E49" s="27">
        <v>4.9947494547510705E-2</v>
      </c>
      <c r="F49" s="2">
        <v>523770</v>
      </c>
      <c r="G49" s="27">
        <v>0.11502865888623129</v>
      </c>
    </row>
    <row r="50" spans="1:7" x14ac:dyDescent="0.3">
      <c r="A50" t="s">
        <v>2201</v>
      </c>
      <c r="B50" s="2">
        <v>0</v>
      </c>
      <c r="C50" s="27">
        <v>0</v>
      </c>
      <c r="D50" s="2">
        <v>27</v>
      </c>
      <c r="E50" s="27">
        <v>7.2699857292872721E-4</v>
      </c>
      <c r="F50" s="2">
        <v>129864</v>
      </c>
      <c r="G50" s="27">
        <v>2.8520308069575461E-2</v>
      </c>
    </row>
    <row r="51" spans="1:7" x14ac:dyDescent="0.3">
      <c r="A51" t="s">
        <v>2202</v>
      </c>
      <c r="B51" s="2">
        <v>0</v>
      </c>
      <c r="C51" s="27">
        <v>0</v>
      </c>
      <c r="D51" s="2">
        <v>28</v>
      </c>
      <c r="E51" s="27">
        <v>7.5392444600016161E-4</v>
      </c>
      <c r="F51" s="2">
        <v>45371</v>
      </c>
      <c r="G51" s="27">
        <v>9.9642310218744853E-3</v>
      </c>
    </row>
    <row r="52" spans="1:7" x14ac:dyDescent="0.3">
      <c r="A52" t="s">
        <v>2203</v>
      </c>
      <c r="B52" s="2">
        <v>0</v>
      </c>
      <c r="C52" s="27">
        <v>0</v>
      </c>
      <c r="D52" s="2">
        <v>0</v>
      </c>
      <c r="E52" s="27">
        <v>0</v>
      </c>
      <c r="F52" s="2">
        <v>22360</v>
      </c>
      <c r="G52" s="27">
        <v>4.9106302627033461E-3</v>
      </c>
    </row>
    <row r="53" spans="1:7" x14ac:dyDescent="0.3">
      <c r="A53" t="s">
        <v>2222</v>
      </c>
      <c r="B53" s="2">
        <v>0</v>
      </c>
      <c r="C53" s="27">
        <v>0</v>
      </c>
      <c r="D53" s="2">
        <v>0</v>
      </c>
      <c r="E53" s="27">
        <v>0</v>
      </c>
      <c r="F53" s="2">
        <v>1540</v>
      </c>
      <c r="G53" s="27">
        <v>3.382097765904809E-4</v>
      </c>
    </row>
    <row r="54" spans="1:7" x14ac:dyDescent="0.3">
      <c r="A54" t="s">
        <v>2207</v>
      </c>
      <c r="B54" s="2">
        <v>0</v>
      </c>
      <c r="C54" s="27">
        <v>0</v>
      </c>
      <c r="D54" s="2">
        <v>71</v>
      </c>
      <c r="E54" s="27">
        <v>1.9117369880718381E-3</v>
      </c>
      <c r="F54" s="2">
        <v>12397</v>
      </c>
      <c r="G54" s="27">
        <v>2.7225887015533711E-3</v>
      </c>
    </row>
    <row r="55" spans="1:7" x14ac:dyDescent="0.3">
      <c r="A55" s="18"/>
      <c r="B55" s="18"/>
      <c r="C55" s="18"/>
      <c r="D55" s="18"/>
      <c r="E55" s="18"/>
      <c r="F55" s="18"/>
      <c r="G55" s="18"/>
    </row>
    <row r="56" spans="1:7" x14ac:dyDescent="0.3">
      <c r="A56" s="122" t="s">
        <v>2227</v>
      </c>
      <c r="B56" s="122"/>
      <c r="C56" s="122"/>
      <c r="D56" s="122"/>
      <c r="E56" s="122"/>
      <c r="F56" s="122"/>
      <c r="G56" s="122"/>
    </row>
    <row r="57" spans="1:7" x14ac:dyDescent="0.3">
      <c r="A57" t="s">
        <v>2228</v>
      </c>
      <c r="B57" s="2">
        <v>1373</v>
      </c>
      <c r="C57" s="27" t="s">
        <v>170</v>
      </c>
      <c r="D57" s="2">
        <v>46627</v>
      </c>
      <c r="E57" s="27" t="s">
        <v>170</v>
      </c>
      <c r="F57" s="2">
        <v>4773895</v>
      </c>
      <c r="G57" s="27"/>
    </row>
    <row r="58" spans="1:7" x14ac:dyDescent="0.3">
      <c r="A58" t="s">
        <v>2220</v>
      </c>
      <c r="B58" s="2">
        <v>174</v>
      </c>
      <c r="C58" s="27">
        <v>0.12672978878368535</v>
      </c>
      <c r="D58" s="2">
        <v>5153</v>
      </c>
      <c r="E58" s="27">
        <v>0.11051536663306667</v>
      </c>
      <c r="F58" s="2">
        <v>270097</v>
      </c>
      <c r="G58" s="27">
        <v>5.6577909652390762E-2</v>
      </c>
    </row>
    <row r="59" spans="1:7" x14ac:dyDescent="0.3">
      <c r="A59" t="s">
        <v>2221</v>
      </c>
      <c r="B59" s="2">
        <v>31</v>
      </c>
      <c r="C59" s="27">
        <v>2.2578295702840496E-2</v>
      </c>
      <c r="D59" s="2">
        <v>1151</v>
      </c>
      <c r="E59" s="27">
        <v>2.4685268192249126E-2</v>
      </c>
      <c r="F59" s="2">
        <v>38743</v>
      </c>
      <c r="G59" s="27">
        <v>8.1155953367219019E-3</v>
      </c>
    </row>
    <row r="60" spans="1:7" x14ac:dyDescent="0.3">
      <c r="A60" t="s">
        <v>2201</v>
      </c>
      <c r="B60" s="2">
        <v>0</v>
      </c>
      <c r="C60" s="27">
        <v>0</v>
      </c>
      <c r="D60" s="2">
        <v>562</v>
      </c>
      <c r="E60" s="27">
        <v>1.2053102279794968E-2</v>
      </c>
      <c r="F60" s="2">
        <v>23028</v>
      </c>
      <c r="G60" s="27">
        <v>4.8237340787763454E-3</v>
      </c>
    </row>
    <row r="61" spans="1:7" x14ac:dyDescent="0.3">
      <c r="A61" t="s">
        <v>2202</v>
      </c>
      <c r="B61" s="2">
        <v>20</v>
      </c>
      <c r="C61" s="27">
        <v>1.4566642388929352E-2</v>
      </c>
      <c r="D61" s="2">
        <v>437</v>
      </c>
      <c r="E61" s="27">
        <v>9.3722521285950194E-3</v>
      </c>
      <c r="F61" s="2">
        <v>18966</v>
      </c>
      <c r="G61" s="27">
        <v>3.9728565458603511E-3</v>
      </c>
    </row>
    <row r="62" spans="1:7" x14ac:dyDescent="0.3">
      <c r="A62" t="s">
        <v>2203</v>
      </c>
      <c r="B62" s="2">
        <v>0</v>
      </c>
      <c r="C62" s="27">
        <v>0</v>
      </c>
      <c r="D62" s="2">
        <v>223</v>
      </c>
      <c r="E62" s="27">
        <v>4.782636669740708E-3</v>
      </c>
      <c r="F62" s="2">
        <v>15558</v>
      </c>
      <c r="G62" s="27">
        <v>3.2589740662498862E-3</v>
      </c>
    </row>
    <row r="63" spans="1:7" x14ac:dyDescent="0.3">
      <c r="A63" t="s">
        <v>2222</v>
      </c>
      <c r="B63" s="2">
        <v>113</v>
      </c>
      <c r="C63" s="27">
        <v>8.2301529497450843E-2</v>
      </c>
      <c r="D63" s="2">
        <v>2410</v>
      </c>
      <c r="E63" s="27">
        <v>5.1686790915135006E-2</v>
      </c>
      <c r="F63" s="2">
        <v>140098</v>
      </c>
      <c r="G63" s="27">
        <v>2.9346686510700382E-2</v>
      </c>
    </row>
    <row r="64" spans="1:7" x14ac:dyDescent="0.3">
      <c r="A64" t="s">
        <v>2207</v>
      </c>
      <c r="B64" s="2">
        <v>10</v>
      </c>
      <c r="C64" s="27">
        <v>7.2833211944646759E-3</v>
      </c>
      <c r="D64" s="2">
        <v>370</v>
      </c>
      <c r="E64" s="27">
        <v>7.9353164475518476E-3</v>
      </c>
      <c r="F64" s="2">
        <v>33704</v>
      </c>
      <c r="G64" s="27">
        <v>7.0600631140818977E-3</v>
      </c>
    </row>
    <row r="65" spans="1:7" x14ac:dyDescent="0.3">
      <c r="A65" t="s">
        <v>2223</v>
      </c>
      <c r="B65" s="2">
        <v>276</v>
      </c>
      <c r="C65" s="27">
        <v>0.20101966496722506</v>
      </c>
      <c r="D65" s="2">
        <v>7845</v>
      </c>
      <c r="E65" s="27">
        <v>0.16825015548930877</v>
      </c>
      <c r="F65" s="2">
        <v>424383</v>
      </c>
      <c r="G65" s="27">
        <v>8.8896592824098564E-2</v>
      </c>
    </row>
    <row r="66" spans="1:7" x14ac:dyDescent="0.3">
      <c r="A66" t="s">
        <v>2221</v>
      </c>
      <c r="B66" s="2">
        <v>153</v>
      </c>
      <c r="C66" s="27">
        <v>0.11143481427530955</v>
      </c>
      <c r="D66" s="2">
        <v>3807</v>
      </c>
      <c r="E66" s="27">
        <v>8.1647972204945629E-2</v>
      </c>
      <c r="F66" s="2">
        <v>186111</v>
      </c>
      <c r="G66" s="27">
        <v>3.8985147348234515E-2</v>
      </c>
    </row>
    <row r="67" spans="1:7" x14ac:dyDescent="0.3">
      <c r="A67" t="s">
        <v>2201</v>
      </c>
      <c r="B67" s="2">
        <v>6</v>
      </c>
      <c r="C67" s="27">
        <v>4.3699927166788053E-3</v>
      </c>
      <c r="D67" s="2">
        <v>612</v>
      </c>
      <c r="E67" s="27">
        <v>1.3125442340274948E-2</v>
      </c>
      <c r="F67" s="2">
        <v>39494</v>
      </c>
      <c r="G67" s="27">
        <v>8.2729092282088322E-3</v>
      </c>
    </row>
    <row r="68" spans="1:7" x14ac:dyDescent="0.3">
      <c r="A68" t="s">
        <v>2202</v>
      </c>
      <c r="B68" s="2">
        <v>44</v>
      </c>
      <c r="C68" s="27">
        <v>3.2046613255644577E-2</v>
      </c>
      <c r="D68" s="2">
        <v>655</v>
      </c>
      <c r="E68" s="27">
        <v>1.404765479228773E-2</v>
      </c>
      <c r="F68" s="2">
        <v>29375</v>
      </c>
      <c r="G68" s="27">
        <v>6.1532564080274072E-3</v>
      </c>
    </row>
    <row r="69" spans="1:7" x14ac:dyDescent="0.3">
      <c r="A69" t="s">
        <v>2203</v>
      </c>
      <c r="B69" s="2">
        <v>21</v>
      </c>
      <c r="C69" s="27">
        <v>1.529497450837582E-2</v>
      </c>
      <c r="D69" s="2">
        <v>637</v>
      </c>
      <c r="E69" s="27">
        <v>1.3661612370514938E-2</v>
      </c>
      <c r="F69" s="2">
        <v>21757</v>
      </c>
      <c r="G69" s="27">
        <v>4.5574944568324187E-3</v>
      </c>
    </row>
    <row r="70" spans="1:7" x14ac:dyDescent="0.3">
      <c r="A70" t="s">
        <v>2222</v>
      </c>
      <c r="B70" s="2">
        <v>52</v>
      </c>
      <c r="C70" s="27">
        <v>3.7873270211216316E-2</v>
      </c>
      <c r="D70" s="2">
        <v>2134</v>
      </c>
      <c r="E70" s="27">
        <v>4.5767473781285518E-2</v>
      </c>
      <c r="F70" s="2">
        <v>147445</v>
      </c>
      <c r="G70" s="27">
        <v>3.0885681398522592E-2</v>
      </c>
    </row>
    <row r="71" spans="1:7" x14ac:dyDescent="0.3">
      <c r="A71" t="s">
        <v>2207</v>
      </c>
      <c r="B71" s="2">
        <v>0</v>
      </c>
      <c r="C71" s="27">
        <v>0</v>
      </c>
      <c r="D71" s="2">
        <v>0</v>
      </c>
      <c r="E71" s="27">
        <v>0</v>
      </c>
      <c r="F71" s="2">
        <v>201</v>
      </c>
      <c r="G71" s="27">
        <v>4.2103984272800301E-5</v>
      </c>
    </row>
    <row r="72" spans="1:7" x14ac:dyDescent="0.3">
      <c r="A72" t="s">
        <v>2224</v>
      </c>
      <c r="B72" s="2">
        <v>400</v>
      </c>
      <c r="C72" s="27">
        <v>0.29133284777858703</v>
      </c>
      <c r="D72" s="2">
        <v>12366</v>
      </c>
      <c r="E72" s="27">
        <v>0.2652111437579085</v>
      </c>
      <c r="F72" s="2">
        <v>823120</v>
      </c>
      <c r="G72" s="27">
        <v>0.17242105241108152</v>
      </c>
    </row>
    <row r="73" spans="1:7" x14ac:dyDescent="0.3">
      <c r="A73" t="s">
        <v>2221</v>
      </c>
      <c r="B73" s="2">
        <v>226</v>
      </c>
      <c r="C73" s="27">
        <v>0.16460305899490169</v>
      </c>
      <c r="D73" s="2">
        <v>5750</v>
      </c>
      <c r="E73" s="27">
        <v>0.12331910695519763</v>
      </c>
      <c r="F73" s="2">
        <v>373299</v>
      </c>
      <c r="G73" s="27">
        <v>7.819589664205015E-2</v>
      </c>
    </row>
    <row r="74" spans="1:7" x14ac:dyDescent="0.3">
      <c r="A74" t="s">
        <v>2201</v>
      </c>
      <c r="B74" s="2">
        <v>77</v>
      </c>
      <c r="C74" s="27">
        <v>5.6081573197378005E-2</v>
      </c>
      <c r="D74" s="2">
        <v>1582</v>
      </c>
      <c r="E74" s="27">
        <v>3.3928839513586551E-2</v>
      </c>
      <c r="F74" s="2">
        <v>62424</v>
      </c>
      <c r="G74" s="27">
        <v>1.3076114996245204E-2</v>
      </c>
    </row>
    <row r="75" spans="1:7" x14ac:dyDescent="0.3">
      <c r="A75" t="s">
        <v>2202</v>
      </c>
      <c r="B75" s="2">
        <v>35</v>
      </c>
      <c r="C75" s="27">
        <v>2.5491624180626365E-2</v>
      </c>
      <c r="D75" s="2">
        <v>1815</v>
      </c>
      <c r="E75" s="27">
        <v>3.8925944195423251E-2</v>
      </c>
      <c r="F75" s="2">
        <v>62766</v>
      </c>
      <c r="G75" s="27">
        <v>1.3147754611276536E-2</v>
      </c>
    </row>
    <row r="76" spans="1:7" x14ac:dyDescent="0.3">
      <c r="A76" t="s">
        <v>2203</v>
      </c>
      <c r="B76" s="2">
        <v>23</v>
      </c>
      <c r="C76" s="27">
        <v>1.6751638747268753E-2</v>
      </c>
      <c r="D76" s="2">
        <v>1374</v>
      </c>
      <c r="E76" s="27">
        <v>2.9467904861989833E-2</v>
      </c>
      <c r="F76" s="2">
        <v>63240</v>
      </c>
      <c r="G76" s="27">
        <v>1.3247044604039259E-2</v>
      </c>
    </row>
    <row r="77" spans="1:7" x14ac:dyDescent="0.3">
      <c r="A77" t="s">
        <v>2222</v>
      </c>
      <c r="B77" s="2">
        <v>39</v>
      </c>
      <c r="C77" s="27">
        <v>2.8404952658412235E-2</v>
      </c>
      <c r="D77" s="2">
        <v>1845</v>
      </c>
      <c r="E77" s="27">
        <v>3.9569348231711238E-2</v>
      </c>
      <c r="F77" s="2">
        <v>261153</v>
      </c>
      <c r="G77" s="27">
        <v>5.4704387088530433E-2</v>
      </c>
    </row>
    <row r="78" spans="1:7" x14ac:dyDescent="0.3">
      <c r="A78" t="s">
        <v>2207</v>
      </c>
      <c r="B78" s="2">
        <v>0</v>
      </c>
      <c r="C78" s="27">
        <v>0</v>
      </c>
      <c r="D78" s="2">
        <v>0</v>
      </c>
      <c r="E78" s="27">
        <v>0</v>
      </c>
      <c r="F78" s="2">
        <v>238</v>
      </c>
      <c r="G78" s="27">
        <v>4.9854468939932696E-5</v>
      </c>
    </row>
    <row r="79" spans="1:7" x14ac:dyDescent="0.3">
      <c r="A79" t="s">
        <v>2225</v>
      </c>
      <c r="B79" s="2">
        <v>269</v>
      </c>
      <c r="C79" s="27">
        <v>0.19592134013109977</v>
      </c>
      <c r="D79" s="2">
        <v>9681</v>
      </c>
      <c r="E79" s="27">
        <v>0.2076264825101336</v>
      </c>
      <c r="F79" s="2">
        <v>924133</v>
      </c>
      <c r="G79" s="27">
        <v>0.19358050397002866</v>
      </c>
    </row>
    <row r="80" spans="1:7" x14ac:dyDescent="0.3">
      <c r="A80" t="s">
        <v>2221</v>
      </c>
      <c r="B80" s="2">
        <v>168</v>
      </c>
      <c r="C80" s="27">
        <v>0.12235979606700656</v>
      </c>
      <c r="D80" s="2">
        <v>5542</v>
      </c>
      <c r="E80" s="27">
        <v>0.11885817230360092</v>
      </c>
      <c r="F80" s="2">
        <v>375618</v>
      </c>
      <c r="G80" s="27">
        <v>7.8681663505376642E-2</v>
      </c>
    </row>
    <row r="81" spans="1:7" x14ac:dyDescent="0.3">
      <c r="A81" t="s">
        <v>2201</v>
      </c>
      <c r="B81" s="2">
        <v>61</v>
      </c>
      <c r="C81" s="27">
        <v>4.442825928623452E-2</v>
      </c>
      <c r="D81" s="2">
        <v>2054</v>
      </c>
      <c r="E81" s="27">
        <v>4.4051729684517552E-2</v>
      </c>
      <c r="F81" s="2">
        <v>110688</v>
      </c>
      <c r="G81" s="27">
        <v>2.3186098563122984E-2</v>
      </c>
    </row>
    <row r="82" spans="1:7" x14ac:dyDescent="0.3">
      <c r="A82" t="s">
        <v>2202</v>
      </c>
      <c r="B82" s="2">
        <v>16</v>
      </c>
      <c r="C82" s="27">
        <v>1.1653313911143482E-2</v>
      </c>
      <c r="D82" s="2">
        <v>1227</v>
      </c>
      <c r="E82" s="27">
        <v>2.6315225084178696E-2</v>
      </c>
      <c r="F82" s="2">
        <v>119682</v>
      </c>
      <c r="G82" s="27">
        <v>2.507009475491187E-2</v>
      </c>
    </row>
    <row r="83" spans="1:7" x14ac:dyDescent="0.3">
      <c r="A83" t="s">
        <v>2203</v>
      </c>
      <c r="B83" s="2">
        <v>18</v>
      </c>
      <c r="C83" s="27">
        <v>1.3109978150036417E-2</v>
      </c>
      <c r="D83" s="2">
        <v>456</v>
      </c>
      <c r="E83" s="27">
        <v>9.7797413515774128E-3</v>
      </c>
      <c r="F83" s="2">
        <v>105735</v>
      </c>
      <c r="G83" s="27">
        <v>2.21485809805201E-2</v>
      </c>
    </row>
    <row r="84" spans="1:7" x14ac:dyDescent="0.3">
      <c r="A84" t="s">
        <v>2222</v>
      </c>
      <c r="B84" s="2">
        <v>6</v>
      </c>
      <c r="C84" s="27">
        <v>4.3699927166788053E-3</v>
      </c>
      <c r="D84" s="2">
        <v>394</v>
      </c>
      <c r="E84" s="27">
        <v>8.4500396765822376E-3</v>
      </c>
      <c r="F84" s="2">
        <v>212139</v>
      </c>
      <c r="G84" s="27">
        <v>4.4437299102724294E-2</v>
      </c>
    </row>
    <row r="85" spans="1:7" x14ac:dyDescent="0.3">
      <c r="A85" t="s">
        <v>2207</v>
      </c>
      <c r="B85" s="2">
        <v>0</v>
      </c>
      <c r="C85" s="27">
        <v>0</v>
      </c>
      <c r="D85" s="2">
        <v>8</v>
      </c>
      <c r="E85" s="27">
        <v>1.7157440967679671E-4</v>
      </c>
      <c r="F85" s="2">
        <v>271</v>
      </c>
      <c r="G85" s="27">
        <v>5.6767063372780507E-5</v>
      </c>
    </row>
    <row r="86" spans="1:7" x14ac:dyDescent="0.3">
      <c r="A86" t="s">
        <v>2226</v>
      </c>
      <c r="B86" s="2">
        <v>254</v>
      </c>
      <c r="C86" s="27">
        <v>0.18499635833940276</v>
      </c>
      <c r="D86" s="2">
        <v>11582</v>
      </c>
      <c r="E86" s="27">
        <v>0.24839685160958244</v>
      </c>
      <c r="F86" s="2">
        <v>2332162</v>
      </c>
      <c r="G86" s="27">
        <v>0.4885239411424005</v>
      </c>
    </row>
    <row r="87" spans="1:7" x14ac:dyDescent="0.3">
      <c r="A87" t="s">
        <v>2221</v>
      </c>
      <c r="B87" s="2">
        <v>217</v>
      </c>
      <c r="C87" s="27">
        <v>0.15804806991988346</v>
      </c>
      <c r="D87" s="2">
        <v>8729</v>
      </c>
      <c r="E87" s="27">
        <v>0.1872091277585948</v>
      </c>
      <c r="F87" s="2">
        <v>1225423</v>
      </c>
      <c r="G87" s="27">
        <v>0.25669249114192916</v>
      </c>
    </row>
    <row r="88" spans="1:7" x14ac:dyDescent="0.3">
      <c r="A88" t="s">
        <v>2201</v>
      </c>
      <c r="B88" s="2">
        <v>37</v>
      </c>
      <c r="C88" s="27">
        <v>2.6948288419519302E-2</v>
      </c>
      <c r="D88" s="2">
        <v>1691</v>
      </c>
      <c r="E88" s="27">
        <v>3.6266540845432904E-2</v>
      </c>
      <c r="F88" s="2">
        <v>370964</v>
      </c>
      <c r="G88" s="27">
        <v>7.7706778217786529E-2</v>
      </c>
    </row>
    <row r="89" spans="1:7" x14ac:dyDescent="0.3">
      <c r="A89" t="s">
        <v>2202</v>
      </c>
      <c r="B89" s="2">
        <v>0</v>
      </c>
      <c r="C89" s="27">
        <v>0</v>
      </c>
      <c r="D89" s="2">
        <v>706</v>
      </c>
      <c r="E89" s="27">
        <v>1.514144165397731E-2</v>
      </c>
      <c r="F89" s="2">
        <v>294120</v>
      </c>
      <c r="G89" s="27">
        <v>6.1610068926945399E-2</v>
      </c>
    </row>
    <row r="90" spans="1:7" x14ac:dyDescent="0.3">
      <c r="A90" t="s">
        <v>2203</v>
      </c>
      <c r="B90" s="2">
        <v>0</v>
      </c>
      <c r="C90" s="27">
        <v>0</v>
      </c>
      <c r="D90" s="2">
        <v>335</v>
      </c>
      <c r="E90" s="27">
        <v>7.1846784052158616E-3</v>
      </c>
      <c r="F90" s="2">
        <v>191462</v>
      </c>
      <c r="G90" s="27">
        <v>4.0106035009148715E-2</v>
      </c>
    </row>
    <row r="91" spans="1:7" x14ac:dyDescent="0.3">
      <c r="A91" t="s">
        <v>2222</v>
      </c>
      <c r="B91" s="2">
        <v>0</v>
      </c>
      <c r="C91" s="27">
        <v>0</v>
      </c>
      <c r="D91" s="2">
        <v>121</v>
      </c>
      <c r="E91" s="27">
        <v>2.5950629463615503E-3</v>
      </c>
      <c r="F91" s="2">
        <v>248683</v>
      </c>
      <c r="G91" s="27">
        <v>5.2092264283148247E-2</v>
      </c>
    </row>
    <row r="92" spans="1:7" x14ac:dyDescent="0.3">
      <c r="A92" t="s">
        <v>2207</v>
      </c>
      <c r="B92" s="2">
        <v>0</v>
      </c>
      <c r="C92" s="27">
        <v>0</v>
      </c>
      <c r="D92" s="2">
        <v>0</v>
      </c>
      <c r="E92" s="27">
        <v>0</v>
      </c>
      <c r="F92" s="2">
        <v>1510</v>
      </c>
      <c r="G92" s="27">
        <v>3.1630356344243012E-4</v>
      </c>
    </row>
    <row r="93" spans="1:7" x14ac:dyDescent="0.3">
      <c r="A93" s="18"/>
      <c r="B93" s="18"/>
      <c r="C93" s="18"/>
      <c r="D93" s="18"/>
      <c r="E93" s="18"/>
      <c r="F93" s="18"/>
      <c r="G93" s="18"/>
    </row>
    <row r="94" spans="1:7" x14ac:dyDescent="0.3">
      <c r="A94" s="122" t="s">
        <v>2229</v>
      </c>
      <c r="B94" s="122"/>
      <c r="C94" s="122"/>
      <c r="D94" s="122"/>
      <c r="E94" s="122"/>
      <c r="F94" s="122"/>
      <c r="G94" s="122"/>
    </row>
    <row r="95" spans="1:7" x14ac:dyDescent="0.3">
      <c r="A95" t="s">
        <v>2230</v>
      </c>
      <c r="B95" s="15">
        <v>67900</v>
      </c>
      <c r="C95" s="27" t="s">
        <v>170</v>
      </c>
      <c r="D95" s="15">
        <v>73400</v>
      </c>
      <c r="E95" s="27" t="s">
        <v>170</v>
      </c>
      <c r="F95" s="15">
        <v>374266</v>
      </c>
      <c r="G95" s="27"/>
    </row>
    <row r="96" spans="1:7" x14ac:dyDescent="0.3">
      <c r="A96" s="18"/>
      <c r="B96" s="18"/>
      <c r="C96" s="18"/>
      <c r="D96" s="18"/>
      <c r="E96" s="18"/>
      <c r="F96" s="18"/>
      <c r="G96" s="18"/>
    </row>
    <row r="97" spans="1:7" x14ac:dyDescent="0.3">
      <c r="A97" s="122" t="s">
        <v>2231</v>
      </c>
      <c r="B97" s="122"/>
      <c r="C97" s="122"/>
      <c r="D97" s="122"/>
      <c r="E97" s="122"/>
      <c r="F97" s="122"/>
      <c r="G97" s="122"/>
    </row>
    <row r="98" spans="1:7" x14ac:dyDescent="0.3">
      <c r="A98" t="s">
        <v>2232</v>
      </c>
      <c r="B98" s="15">
        <v>371</v>
      </c>
      <c r="C98" s="27" t="s">
        <v>170</v>
      </c>
      <c r="D98" s="15">
        <v>403</v>
      </c>
      <c r="E98" s="27" t="s">
        <v>170</v>
      </c>
      <c r="F98" s="15">
        <v>1194</v>
      </c>
      <c r="G98" s="27"/>
    </row>
    <row r="99" spans="1:7" x14ac:dyDescent="0.3">
      <c r="A99" s="18"/>
      <c r="B99" s="18"/>
      <c r="C99" s="18"/>
      <c r="D99" s="18"/>
      <c r="E99" s="18"/>
      <c r="F99" s="18"/>
      <c r="G99" s="18"/>
    </row>
    <row r="100" spans="1:7" x14ac:dyDescent="0.3">
      <c r="A100" s="122" t="s">
        <v>2233</v>
      </c>
      <c r="B100" s="122"/>
      <c r="C100" s="122"/>
      <c r="D100" s="122"/>
      <c r="E100" s="122"/>
      <c r="F100" s="122"/>
      <c r="G100" s="122"/>
    </row>
    <row r="101" spans="1:7" x14ac:dyDescent="0.3">
      <c r="A101" t="s">
        <v>2234</v>
      </c>
      <c r="B101" s="15">
        <v>578</v>
      </c>
      <c r="C101" s="27" t="s">
        <v>170</v>
      </c>
      <c r="D101" s="15">
        <v>668</v>
      </c>
      <c r="E101" s="27" t="s">
        <v>170</v>
      </c>
      <c r="F101" s="15">
        <v>2075</v>
      </c>
      <c r="G101" s="27"/>
    </row>
    <row r="102" spans="1:7" x14ac:dyDescent="0.3">
      <c r="A102" t="s">
        <v>2235</v>
      </c>
      <c r="B102" s="15">
        <v>149</v>
      </c>
      <c r="C102" s="27" t="s">
        <v>170</v>
      </c>
      <c r="D102" s="15">
        <v>162</v>
      </c>
      <c r="E102" s="27" t="s">
        <v>170</v>
      </c>
      <c r="F102" s="15">
        <v>368</v>
      </c>
      <c r="G102" s="27"/>
    </row>
    <row r="103" spans="1:7" x14ac:dyDescent="0.3">
      <c r="A103" s="18"/>
      <c r="B103" s="18"/>
      <c r="C103" s="18"/>
      <c r="D103" s="18"/>
      <c r="E103" s="18"/>
      <c r="F103" s="18"/>
      <c r="G103" s="18"/>
    </row>
    <row r="108" spans="1:7" x14ac:dyDescent="0.3">
      <c r="A108" s="31" t="s">
        <v>2236</v>
      </c>
    </row>
    <row r="109" spans="1:7" ht="24" x14ac:dyDescent="0.3">
      <c r="A109" s="32" t="s">
        <v>2237</v>
      </c>
    </row>
    <row r="110" spans="1:7" x14ac:dyDescent="0.3">
      <c r="A110" s="33" t="s">
        <v>2238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2239</v>
      </c>
      <c r="C1" s="370"/>
      <c r="D1" s="370"/>
      <c r="E1" s="370"/>
      <c r="F1" s="370"/>
      <c r="G1" s="370"/>
    </row>
    <row r="2" spans="1:7" x14ac:dyDescent="0.3">
      <c r="A2" t="s">
        <v>170</v>
      </c>
      <c r="B2" s="371" t="str">
        <f>Population!B3</f>
        <v>City of Exeter</v>
      </c>
      <c r="C2" s="371"/>
      <c r="D2" s="371" t="str">
        <f>Population!B4</f>
        <v>Tulare County</v>
      </c>
      <c r="E2" s="371"/>
      <c r="F2" s="371" t="s">
        <v>171</v>
      </c>
      <c r="G2" s="371"/>
    </row>
    <row r="3" spans="1:7" x14ac:dyDescent="0.3">
      <c r="A3" s="18"/>
      <c r="B3" s="18"/>
      <c r="C3" s="18"/>
      <c r="D3" s="18"/>
      <c r="E3" s="18"/>
      <c r="F3" s="18"/>
      <c r="G3" s="18"/>
    </row>
    <row r="4" spans="1:7" x14ac:dyDescent="0.3">
      <c r="A4" s="215" t="s">
        <v>2240</v>
      </c>
      <c r="B4" s="215"/>
      <c r="C4" s="215"/>
      <c r="D4" s="215"/>
      <c r="E4" s="215"/>
      <c r="F4" s="215"/>
      <c r="G4" s="215"/>
    </row>
    <row r="5" spans="1:7" x14ac:dyDescent="0.3">
      <c r="A5" t="s">
        <v>168</v>
      </c>
      <c r="B5" s="2">
        <f>VLOOKUP($B$2,'Ref. DC-1980(IPUMS)'!$E$1:$BV$784,4,FALSE)</f>
        <v>5606</v>
      </c>
      <c r="C5" s="27"/>
      <c r="D5" s="2">
        <v>245738</v>
      </c>
      <c r="E5" s="27" t="s">
        <v>170</v>
      </c>
      <c r="F5" s="2">
        <v>23667902</v>
      </c>
      <c r="G5" s="27"/>
    </row>
    <row r="6" spans="1:7" x14ac:dyDescent="0.3">
      <c r="A6" t="s">
        <v>2241</v>
      </c>
      <c r="B6" s="2">
        <f>VLOOKUP($B$2,'Ref. DC-1980(IPUMS)'!$E$1:$BV$784,5,FALSE)</f>
        <v>0</v>
      </c>
      <c r="C6" s="27" t="s">
        <v>170</v>
      </c>
      <c r="D6" s="2">
        <v>58957</v>
      </c>
      <c r="E6" s="27" t="s">
        <v>170</v>
      </c>
      <c r="F6" s="2">
        <v>19771903</v>
      </c>
      <c r="G6" s="27"/>
    </row>
    <row r="7" spans="1:7" x14ac:dyDescent="0.3">
      <c r="A7" t="s">
        <v>2242</v>
      </c>
      <c r="B7" s="2">
        <f>VLOOKUP($B$2,'Ref. DC-1980(IPUMS)'!$E$1:$BV$784,7,FALSE)</f>
        <v>0</v>
      </c>
      <c r="C7" s="27" t="s">
        <v>170</v>
      </c>
      <c r="D7" s="2">
        <v>92519</v>
      </c>
      <c r="E7" s="27" t="s">
        <v>170</v>
      </c>
      <c r="F7" s="2">
        <v>2060296</v>
      </c>
      <c r="G7" s="27"/>
    </row>
    <row r="8" spans="1:7" x14ac:dyDescent="0.3">
      <c r="A8" s="18"/>
      <c r="B8" s="18"/>
      <c r="C8" s="18"/>
      <c r="D8" s="18"/>
      <c r="E8" s="18"/>
      <c r="F8" s="18"/>
      <c r="G8" s="18"/>
    </row>
    <row r="9" spans="1:7" x14ac:dyDescent="0.3">
      <c r="A9" s="215" t="s">
        <v>2243</v>
      </c>
      <c r="B9" s="122"/>
      <c r="C9" s="122"/>
      <c r="D9" s="215"/>
      <c r="E9" s="215"/>
      <c r="F9" s="215"/>
      <c r="G9" s="215"/>
    </row>
    <row r="10" spans="1:7" x14ac:dyDescent="0.3">
      <c r="A10" t="s">
        <v>2213</v>
      </c>
      <c r="B10" s="2">
        <f>VLOOKUP($B$2,'Ref. DC-1980(IPUMS)'!$E$1:$BV$784,8,FALSE)</f>
        <v>2060</v>
      </c>
      <c r="C10" s="27" t="s">
        <v>170</v>
      </c>
      <c r="D10" s="2">
        <v>80646</v>
      </c>
      <c r="E10" s="27" t="s">
        <v>170</v>
      </c>
      <c r="F10" s="2">
        <v>8629866</v>
      </c>
      <c r="G10" s="27"/>
    </row>
    <row r="11" spans="1:7" x14ac:dyDescent="0.3">
      <c r="A11" s="18"/>
      <c r="B11" s="18"/>
      <c r="C11" s="18"/>
      <c r="D11" s="18"/>
      <c r="E11" s="18"/>
      <c r="F11" s="18"/>
      <c r="G11" s="18"/>
    </row>
    <row r="12" spans="1:7" x14ac:dyDescent="0.3">
      <c r="A12" s="215" t="s">
        <v>2244</v>
      </c>
      <c r="B12" s="122"/>
      <c r="C12" s="122"/>
      <c r="D12" s="215"/>
      <c r="E12" s="215"/>
      <c r="F12" s="215"/>
      <c r="G12" s="215"/>
    </row>
    <row r="13" spans="1:7" x14ac:dyDescent="0.3">
      <c r="A13" t="s">
        <v>2245</v>
      </c>
      <c r="B13" s="2">
        <f>VLOOKUP($B$2,'Ref. DC-1980(IPUMS)'!$E$1:$BV$784,8,FALSE)</f>
        <v>2060</v>
      </c>
      <c r="C13" s="27" t="s">
        <v>170</v>
      </c>
      <c r="D13" s="2">
        <v>80646</v>
      </c>
      <c r="E13" s="27" t="s">
        <v>170</v>
      </c>
      <c r="F13" s="2">
        <v>8629866</v>
      </c>
      <c r="G13" s="27"/>
    </row>
    <row r="14" spans="1:7" x14ac:dyDescent="0.3">
      <c r="A14" t="s">
        <v>2171</v>
      </c>
      <c r="B14" s="2">
        <f>VLOOKUP($B$2,'Ref. DC-1980(IPUMS)'!$E$1:$BV$784,10,FALSE)</f>
        <v>720</v>
      </c>
      <c r="C14" s="27">
        <f>B14/B$13</f>
        <v>0.34951456310679613</v>
      </c>
      <c r="D14" s="2">
        <v>29525</v>
      </c>
      <c r="E14" s="27">
        <v>0.36610619249559806</v>
      </c>
      <c r="F14" s="2">
        <v>3804614</v>
      </c>
      <c r="G14" s="27">
        <v>0.44086594160326475</v>
      </c>
    </row>
    <row r="15" spans="1:7" x14ac:dyDescent="0.3">
      <c r="A15" t="s">
        <v>2180</v>
      </c>
      <c r="B15" s="2">
        <f>VLOOKUP($B$2,'Ref. DC-1980(IPUMS)'!$E$1:$BV$784,9,FALSE)</f>
        <v>1340</v>
      </c>
      <c r="C15" s="27">
        <f>B15/B$13</f>
        <v>0.65048543689320393</v>
      </c>
      <c r="D15" s="2">
        <v>51121</v>
      </c>
      <c r="E15" s="27">
        <v>0.63389380750440194</v>
      </c>
      <c r="F15" s="2">
        <v>4825252</v>
      </c>
      <c r="G15" s="27">
        <v>0.55913405839673525</v>
      </c>
    </row>
    <row r="16" spans="1:7" x14ac:dyDescent="0.3">
      <c r="A16" s="18"/>
      <c r="B16" s="18"/>
      <c r="C16" s="18"/>
      <c r="D16" s="18"/>
      <c r="E16" s="18"/>
      <c r="F16" s="18"/>
      <c r="G16" s="18"/>
    </row>
    <row r="17" spans="1:7" x14ac:dyDescent="0.3">
      <c r="A17" s="122" t="s">
        <v>4576</v>
      </c>
      <c r="B17" s="122"/>
      <c r="C17" s="122"/>
      <c r="D17" s="215"/>
      <c r="E17" s="215"/>
      <c r="F17" s="215"/>
      <c r="G17" s="215"/>
    </row>
    <row r="18" spans="1:7" x14ac:dyDescent="0.3">
      <c r="A18" t="s">
        <v>4577</v>
      </c>
      <c r="B18" s="15">
        <f>VLOOKUP($B$2,'Ref. DC-1980(IPUMS)'!$E$1:$BV$784,11,FALSE)</f>
        <v>44300</v>
      </c>
      <c r="C18" s="27" t="s">
        <v>170</v>
      </c>
      <c r="D18" s="15">
        <v>48900</v>
      </c>
      <c r="E18" s="27" t="s">
        <v>170</v>
      </c>
      <c r="F18" s="15">
        <v>84700</v>
      </c>
      <c r="G18" s="27"/>
    </row>
    <row r="19" spans="1:7" x14ac:dyDescent="0.3">
      <c r="A19" s="18"/>
      <c r="B19" s="18"/>
      <c r="C19" s="18"/>
      <c r="D19" s="18"/>
      <c r="E19" s="18"/>
      <c r="F19" s="18"/>
      <c r="G19" s="18"/>
    </row>
    <row r="20" spans="1:7" x14ac:dyDescent="0.3">
      <c r="A20" s="215" t="s">
        <v>2246</v>
      </c>
      <c r="B20" s="122"/>
      <c r="C20" s="122"/>
      <c r="D20" s="215"/>
      <c r="E20" s="215"/>
      <c r="F20" s="215"/>
      <c r="G20" s="215"/>
    </row>
    <row r="21" spans="1:7" x14ac:dyDescent="0.3">
      <c r="A21" t="s">
        <v>2247</v>
      </c>
      <c r="B21" s="2">
        <f>SUM(B22:B25)</f>
        <v>2132</v>
      </c>
      <c r="C21" s="27" t="s">
        <v>170</v>
      </c>
      <c r="D21" s="2">
        <v>86693</v>
      </c>
      <c r="E21" s="27" t="s">
        <v>170</v>
      </c>
      <c r="F21" s="2">
        <v>9220421</v>
      </c>
      <c r="G21" s="27"/>
    </row>
    <row r="22" spans="1:7" x14ac:dyDescent="0.3">
      <c r="A22" t="s">
        <v>2248</v>
      </c>
      <c r="B22" s="2">
        <f>VLOOKUP($B$2,'Ref. DC-1980(IPUMS)'!$E$1:$BV$784,12,FALSE)</f>
        <v>1757</v>
      </c>
      <c r="C22" s="27">
        <f>B22/B$21</f>
        <v>0.82410881801125702</v>
      </c>
      <c r="D22" s="2">
        <v>68609</v>
      </c>
      <c r="E22" s="27">
        <v>0.79140184328607843</v>
      </c>
      <c r="F22" s="2">
        <v>6439899</v>
      </c>
      <c r="G22" s="27">
        <v>0.69843871554238146</v>
      </c>
    </row>
    <row r="23" spans="1:7" x14ac:dyDescent="0.3">
      <c r="A23" t="s">
        <v>2249</v>
      </c>
      <c r="B23" s="2">
        <f>VLOOKUP($B$2,'Ref. DC-1980(IPUMS)'!$E$1:$BV$784,13,FALSE)</f>
        <v>222</v>
      </c>
      <c r="C23" s="27">
        <f t="shared" ref="C23:C25" si="0">B23/B$21</f>
        <v>0.10412757973733583</v>
      </c>
      <c r="D23" s="2">
        <v>8676</v>
      </c>
      <c r="E23" s="27">
        <v>0.10007728420979779</v>
      </c>
      <c r="F23" s="2">
        <v>1148225</v>
      </c>
      <c r="G23" s="27">
        <v>0.12453064778712382</v>
      </c>
    </row>
    <row r="24" spans="1:7" x14ac:dyDescent="0.3">
      <c r="A24" t="s">
        <v>2250</v>
      </c>
      <c r="B24" s="2">
        <f>VLOOKUP($B$2,'Ref. DC-1980(IPUMS)'!$E$1:$BV$784,14,FALSE)</f>
        <v>59</v>
      </c>
      <c r="C24" s="27">
        <f t="shared" si="0"/>
        <v>2.7673545966228893E-2</v>
      </c>
      <c r="D24" s="2">
        <v>3680</v>
      </c>
      <c r="E24" s="27">
        <v>4.2448640605354526E-2</v>
      </c>
      <c r="F24" s="2">
        <v>1251049</v>
      </c>
      <c r="G24" s="27">
        <v>0.13568241623674235</v>
      </c>
    </row>
    <row r="25" spans="1:7" x14ac:dyDescent="0.3">
      <c r="A25" t="s">
        <v>2251</v>
      </c>
      <c r="B25" s="2">
        <f>VLOOKUP($B$2,'Ref. DC-1980(IPUMS)'!$E$1:$BV$784,15,FALSE)</f>
        <v>94</v>
      </c>
      <c r="C25" s="27">
        <f t="shared" si="0"/>
        <v>4.4090056285178238E-2</v>
      </c>
      <c r="D25" s="2">
        <v>5728</v>
      </c>
      <c r="E25" s="27">
        <v>6.6072231898769221E-2</v>
      </c>
      <c r="F25" s="2">
        <v>381248</v>
      </c>
      <c r="G25" s="27">
        <v>4.1348220433752428E-2</v>
      </c>
    </row>
    <row r="26" spans="1:7" x14ac:dyDescent="0.3">
      <c r="A26" s="18"/>
      <c r="B26" s="18"/>
      <c r="C26" s="18"/>
      <c r="D26" s="18"/>
      <c r="E26" s="18"/>
      <c r="F26" s="18"/>
      <c r="G26" s="18"/>
    </row>
    <row r="27" spans="1:7" x14ac:dyDescent="0.3">
      <c r="A27" s="215" t="s">
        <v>2252</v>
      </c>
      <c r="B27" s="122"/>
      <c r="C27" s="122"/>
      <c r="D27" s="215"/>
      <c r="E27" s="215"/>
      <c r="F27" s="215"/>
      <c r="G27" s="215"/>
    </row>
    <row r="28" spans="1:7" x14ac:dyDescent="0.3">
      <c r="A28" t="s">
        <v>2253</v>
      </c>
      <c r="B28" s="2">
        <f>SUM(B29,B35,B41,B47,B53)</f>
        <v>694</v>
      </c>
      <c r="C28" s="27" t="s">
        <v>170</v>
      </c>
      <c r="D28" s="2">
        <v>26176</v>
      </c>
      <c r="E28" s="27" t="s">
        <v>170</v>
      </c>
      <c r="F28" s="2">
        <v>3707451</v>
      </c>
      <c r="G28" s="27"/>
    </row>
    <row r="29" spans="1:7" x14ac:dyDescent="0.3">
      <c r="A29" t="s">
        <v>2254</v>
      </c>
      <c r="B29" s="2">
        <f>SUM(B30:B34)</f>
        <v>207</v>
      </c>
      <c r="C29" s="27">
        <f>B29/B$28</f>
        <v>0.29827089337175794</v>
      </c>
      <c r="D29" s="2">
        <v>5638</v>
      </c>
      <c r="E29" s="27">
        <v>0.21538814180929094</v>
      </c>
      <c r="F29" s="2">
        <v>673157</v>
      </c>
      <c r="G29" s="27">
        <v>0.18156868425233402</v>
      </c>
    </row>
    <row r="30" spans="1:7" x14ac:dyDescent="0.3">
      <c r="A30" t="s">
        <v>2221</v>
      </c>
      <c r="B30" s="2">
        <f>VLOOKUP($B$2,'Ref. DC-1980(IPUMS)'!$E$1:$BV$784,19,FALSE)</f>
        <v>8</v>
      </c>
      <c r="C30" s="27">
        <f t="shared" ref="C30:C58" si="1">B30/B$28</f>
        <v>1.1527377521613832E-2</v>
      </c>
      <c r="D30" s="2">
        <v>140</v>
      </c>
      <c r="E30" s="27">
        <v>5.3484107579462106E-3</v>
      </c>
      <c r="F30" s="2">
        <v>11172</v>
      </c>
      <c r="G30" s="27">
        <v>3.0133911412450224E-3</v>
      </c>
    </row>
    <row r="31" spans="1:7" x14ac:dyDescent="0.3">
      <c r="A31" t="s">
        <v>2201</v>
      </c>
      <c r="B31" s="2">
        <f>VLOOKUP($B$2,'Ref. DC-1980(IPUMS)'!$E$1:$BV$784,20,FALSE)</f>
        <v>0</v>
      </c>
      <c r="C31" s="27">
        <f t="shared" si="1"/>
        <v>0</v>
      </c>
      <c r="D31" s="2">
        <v>216</v>
      </c>
      <c r="E31" s="27">
        <v>8.2518337408312957E-3</v>
      </c>
      <c r="F31" s="2">
        <v>21307</v>
      </c>
      <c r="G31" s="27">
        <v>5.7470752816422927E-3</v>
      </c>
    </row>
    <row r="32" spans="1:7" x14ac:dyDescent="0.3">
      <c r="A32" t="s">
        <v>2255</v>
      </c>
      <c r="B32" s="2">
        <f>VLOOKUP($B$2,'Ref. DC-1980(IPUMS)'!$E$1:$BV$784,21,FALSE)</f>
        <v>20</v>
      </c>
      <c r="C32" s="27">
        <f t="shared" si="1"/>
        <v>2.8818443804034581E-2</v>
      </c>
      <c r="D32" s="2">
        <v>685</v>
      </c>
      <c r="E32" s="27">
        <v>2.61690097799511E-2</v>
      </c>
      <c r="F32" s="2">
        <v>43505</v>
      </c>
      <c r="G32" s="27">
        <v>1.1734477407793117E-2</v>
      </c>
    </row>
    <row r="33" spans="1:7" x14ac:dyDescent="0.3">
      <c r="A33" t="s">
        <v>2222</v>
      </c>
      <c r="B33" s="2">
        <f>VLOOKUP($B$2,'Ref. DC-1980(IPUMS)'!$E$1:$BV$784,22,FALSE)</f>
        <v>157</v>
      </c>
      <c r="C33" s="27">
        <f t="shared" si="1"/>
        <v>0.22622478386167147</v>
      </c>
      <c r="D33" s="2">
        <v>3938</v>
      </c>
      <c r="E33" s="27">
        <v>0.15044315403422984</v>
      </c>
      <c r="F33" s="2">
        <v>502074</v>
      </c>
      <c r="G33" s="27">
        <v>0.1354229631086156</v>
      </c>
    </row>
    <row r="34" spans="1:7" x14ac:dyDescent="0.3">
      <c r="A34" t="s">
        <v>2207</v>
      </c>
      <c r="B34" s="2">
        <f>VLOOKUP($B$2,'Ref. DC-1980(IPUMS)'!$E$1:$BV$784,23,FALSE)</f>
        <v>22</v>
      </c>
      <c r="C34" s="27">
        <f t="shared" si="1"/>
        <v>3.1700288184438041E-2</v>
      </c>
      <c r="D34" s="2">
        <v>659</v>
      </c>
      <c r="E34" s="27">
        <v>2.5175733496332519E-2</v>
      </c>
      <c r="F34" s="2">
        <v>95099</v>
      </c>
      <c r="G34" s="27">
        <v>2.5650777313037987E-2</v>
      </c>
    </row>
    <row r="35" spans="1:7" x14ac:dyDescent="0.3">
      <c r="A35" t="s">
        <v>2256</v>
      </c>
      <c r="B35" s="2">
        <f>SUM(B36:B40)</f>
        <v>198</v>
      </c>
      <c r="C35" s="27">
        <f t="shared" si="1"/>
        <v>0.28530259365994237</v>
      </c>
      <c r="D35" s="2">
        <v>8145</v>
      </c>
      <c r="E35" s="27">
        <v>0.31116289731051344</v>
      </c>
      <c r="F35" s="2">
        <v>794588</v>
      </c>
      <c r="G35" s="27">
        <v>0.21432191551553884</v>
      </c>
    </row>
    <row r="36" spans="1:7" x14ac:dyDescent="0.3">
      <c r="A36" t="s">
        <v>2221</v>
      </c>
      <c r="B36" s="2">
        <f>VLOOKUP($B$2,'Ref. DC-1980(IPUMS)'!$E$1:$BV$784,24,FALSE)</f>
        <v>22</v>
      </c>
      <c r="C36" s="27">
        <f t="shared" si="1"/>
        <v>3.1700288184438041E-2</v>
      </c>
      <c r="D36" s="2">
        <v>774</v>
      </c>
      <c r="E36" s="27">
        <v>2.9569070904645476E-2</v>
      </c>
      <c r="F36" s="2">
        <v>47871</v>
      </c>
      <c r="G36" s="27">
        <v>1.2912105918594744E-2</v>
      </c>
    </row>
    <row r="37" spans="1:7" x14ac:dyDescent="0.3">
      <c r="A37" t="s">
        <v>2201</v>
      </c>
      <c r="B37" s="2">
        <f>VLOOKUP($B$2,'Ref. DC-1980(IPUMS)'!$E$1:$BV$784,25,FALSE)</f>
        <v>30</v>
      </c>
      <c r="C37" s="27">
        <f t="shared" si="1"/>
        <v>4.3227665706051875E-2</v>
      </c>
      <c r="D37" s="2">
        <v>907</v>
      </c>
      <c r="E37" s="27">
        <v>3.4650061124694376E-2</v>
      </c>
      <c r="F37" s="2">
        <v>60871</v>
      </c>
      <c r="G37" s="27">
        <v>1.6418558195374664E-2</v>
      </c>
    </row>
    <row r="38" spans="1:7" x14ac:dyDescent="0.3">
      <c r="A38" t="s">
        <v>2255</v>
      </c>
      <c r="B38" s="2">
        <f>VLOOKUP($B$2,'Ref. DC-1980(IPUMS)'!$E$1:$BV$784,26,FALSE)</f>
        <v>56</v>
      </c>
      <c r="C38" s="27">
        <f t="shared" si="1"/>
        <v>8.069164265129683E-2</v>
      </c>
      <c r="D38" s="2">
        <v>2282</v>
      </c>
      <c r="E38" s="27">
        <v>8.7179095354523228E-2</v>
      </c>
      <c r="F38" s="2">
        <v>183326</v>
      </c>
      <c r="G38" s="27">
        <v>4.9447990007150465E-2</v>
      </c>
    </row>
    <row r="39" spans="1:7" x14ac:dyDescent="0.3">
      <c r="A39" t="s">
        <v>2222</v>
      </c>
      <c r="B39" s="2">
        <f>VLOOKUP($B$2,'Ref. DC-1980(IPUMS)'!$E$1:$BV$784,27,FALSE)</f>
        <v>85</v>
      </c>
      <c r="C39" s="27">
        <f t="shared" si="1"/>
        <v>0.12247838616714697</v>
      </c>
      <c r="D39" s="2">
        <v>3670</v>
      </c>
      <c r="E39" s="27">
        <v>0.14020476772616136</v>
      </c>
      <c r="F39" s="2">
        <v>481852</v>
      </c>
      <c r="G39" s="27">
        <v>0.12996854172853531</v>
      </c>
    </row>
    <row r="40" spans="1:7" x14ac:dyDescent="0.3">
      <c r="A40" t="s">
        <v>2207</v>
      </c>
      <c r="B40" s="2">
        <f>VLOOKUP($B$2,'Ref. DC-1980(IPUMS)'!$E$1:$BV$784,28,FALSE)</f>
        <v>5</v>
      </c>
      <c r="C40" s="27">
        <f t="shared" si="1"/>
        <v>7.2046109510086453E-3</v>
      </c>
      <c r="D40" s="2">
        <v>512</v>
      </c>
      <c r="E40" s="27">
        <v>1.9559902200488997E-2</v>
      </c>
      <c r="F40" s="2">
        <v>20668</v>
      </c>
      <c r="G40" s="27">
        <v>5.5747196658836491E-3</v>
      </c>
    </row>
    <row r="41" spans="1:7" x14ac:dyDescent="0.3">
      <c r="A41" t="s">
        <v>2257</v>
      </c>
      <c r="B41" s="2">
        <f>SUM(B42:B46)</f>
        <v>150</v>
      </c>
      <c r="C41" s="27">
        <f t="shared" si="1"/>
        <v>0.21613832853025935</v>
      </c>
      <c r="D41" s="2">
        <v>5562</v>
      </c>
      <c r="E41" s="27">
        <v>0.21248471882640588</v>
      </c>
      <c r="F41" s="2">
        <v>731430</v>
      </c>
      <c r="G41" s="27">
        <v>0.19728649144654911</v>
      </c>
    </row>
    <row r="42" spans="1:7" x14ac:dyDescent="0.3">
      <c r="A42" t="s">
        <v>2221</v>
      </c>
      <c r="B42" s="2">
        <f>VLOOKUP($B$2,'Ref. DC-1980(IPUMS)'!$E$1:$BV$784,29,FALSE)</f>
        <v>49</v>
      </c>
      <c r="C42" s="27">
        <f t="shared" si="1"/>
        <v>7.060518731988473E-2</v>
      </c>
      <c r="D42" s="2">
        <v>1852</v>
      </c>
      <c r="E42" s="27">
        <v>7.0751833740831299E-2</v>
      </c>
      <c r="F42" s="2">
        <v>139380</v>
      </c>
      <c r="G42" s="27">
        <v>3.7594562949045042E-2</v>
      </c>
    </row>
    <row r="43" spans="1:7" x14ac:dyDescent="0.3">
      <c r="A43" t="s">
        <v>2201</v>
      </c>
      <c r="B43" s="2">
        <f>VLOOKUP($B$2,'Ref. DC-1980(IPUMS)'!$E$1:$BV$784,30,FALSE)</f>
        <v>31</v>
      </c>
      <c r="C43" s="27">
        <f t="shared" si="1"/>
        <v>4.4668587896253602E-2</v>
      </c>
      <c r="D43" s="2">
        <v>1339</v>
      </c>
      <c r="E43" s="27">
        <v>5.1153728606356967E-2</v>
      </c>
      <c r="F43" s="2">
        <v>145967</v>
      </c>
      <c r="G43" s="27">
        <v>3.9371255344979608E-2</v>
      </c>
    </row>
    <row r="44" spans="1:7" x14ac:dyDescent="0.3">
      <c r="A44" t="s">
        <v>2255</v>
      </c>
      <c r="B44" s="2">
        <f>VLOOKUP($B$2,'Ref. DC-1980(IPUMS)'!$E$1:$BV$784,31,FALSE)</f>
        <v>47</v>
      </c>
      <c r="C44" s="27">
        <f t="shared" si="1"/>
        <v>6.7723342939481262E-2</v>
      </c>
      <c r="D44" s="2">
        <v>1582</v>
      </c>
      <c r="E44" s="27">
        <v>6.0437041564792175E-2</v>
      </c>
      <c r="F44" s="2">
        <v>257390</v>
      </c>
      <c r="G44" s="27">
        <v>6.9425057809260324E-2</v>
      </c>
    </row>
    <row r="45" spans="1:7" x14ac:dyDescent="0.3">
      <c r="A45" t="s">
        <v>2222</v>
      </c>
      <c r="B45" s="2">
        <f>VLOOKUP($B$2,'Ref. DC-1980(IPUMS)'!$E$1:$BV$784,32,FALSE)</f>
        <v>13</v>
      </c>
      <c r="C45" s="27">
        <f t="shared" si="1"/>
        <v>1.8731988472622477E-2</v>
      </c>
      <c r="D45" s="2">
        <v>488</v>
      </c>
      <c r="E45" s="27">
        <v>1.8643031784841075E-2</v>
      </c>
      <c r="F45" s="2">
        <v>172397</v>
      </c>
      <c r="G45" s="27">
        <v>4.6500142550771409E-2</v>
      </c>
    </row>
    <row r="46" spans="1:7" x14ac:dyDescent="0.3">
      <c r="A46" t="s">
        <v>2207</v>
      </c>
      <c r="B46" s="2">
        <f>VLOOKUP($B$2,'Ref. DC-1980(IPUMS)'!$E$1:$BV$784,33,FALSE)</f>
        <v>10</v>
      </c>
      <c r="C46" s="27">
        <f t="shared" si="1"/>
        <v>1.4409221902017291E-2</v>
      </c>
      <c r="D46" s="2">
        <v>301</v>
      </c>
      <c r="E46" s="27">
        <v>1.1499083129584352E-2</v>
      </c>
      <c r="F46" s="2">
        <v>16296</v>
      </c>
      <c r="G46" s="27">
        <v>4.3954727924927399E-3</v>
      </c>
    </row>
    <row r="47" spans="1:7" x14ac:dyDescent="0.3">
      <c r="A47" t="s">
        <v>2258</v>
      </c>
      <c r="B47" s="2">
        <f>SUM(B48:B52)</f>
        <v>62</v>
      </c>
      <c r="C47" s="27">
        <f t="shared" si="1"/>
        <v>8.9337175792507204E-2</v>
      </c>
      <c r="D47" s="2">
        <v>3071</v>
      </c>
      <c r="E47" s="27">
        <v>0.11732121026894865</v>
      </c>
      <c r="F47" s="2">
        <v>550966</v>
      </c>
      <c r="G47" s="27">
        <v>0.14861046039448667</v>
      </c>
    </row>
    <row r="48" spans="1:7" x14ac:dyDescent="0.3">
      <c r="A48" t="s">
        <v>2221</v>
      </c>
      <c r="B48" s="2">
        <f>VLOOKUP($B$2,'Ref. DC-1980(IPUMS)'!$E$1:$BV$784,34,FALSE)</f>
        <v>56</v>
      </c>
      <c r="C48" s="27">
        <f t="shared" si="1"/>
        <v>8.069164265129683E-2</v>
      </c>
      <c r="D48" s="2">
        <v>1720</v>
      </c>
      <c r="E48" s="27">
        <v>6.5709046454767731E-2</v>
      </c>
      <c r="F48" s="2">
        <v>230302</v>
      </c>
      <c r="G48" s="27">
        <v>6.211869017284382E-2</v>
      </c>
    </row>
    <row r="49" spans="1:7" x14ac:dyDescent="0.3">
      <c r="A49" t="s">
        <v>2201</v>
      </c>
      <c r="B49" s="2">
        <f>VLOOKUP($B$2,'Ref. DC-1980(IPUMS)'!$E$1:$BV$784,35,FALSE)</f>
        <v>0</v>
      </c>
      <c r="C49" s="27">
        <f t="shared" si="1"/>
        <v>0</v>
      </c>
      <c r="D49" s="2">
        <v>651</v>
      </c>
      <c r="E49" s="27">
        <v>2.4870110024449877E-2</v>
      </c>
      <c r="F49" s="2">
        <v>137522</v>
      </c>
      <c r="G49" s="27">
        <v>3.709341000056373E-2</v>
      </c>
    </row>
    <row r="50" spans="1:7" x14ac:dyDescent="0.3">
      <c r="A50" t="s">
        <v>2255</v>
      </c>
      <c r="B50" s="2">
        <f>VLOOKUP($B$2,'Ref. DC-1980(IPUMS)'!$E$1:$BV$784,36,FALSE)</f>
        <v>6</v>
      </c>
      <c r="C50" s="27">
        <f t="shared" si="1"/>
        <v>8.6455331412103754E-3</v>
      </c>
      <c r="D50" s="2">
        <v>459</v>
      </c>
      <c r="E50" s="27">
        <v>1.7535146699266504E-2</v>
      </c>
      <c r="F50" s="2">
        <v>129365</v>
      </c>
      <c r="G50" s="27">
        <v>3.4893246060433432E-2</v>
      </c>
    </row>
    <row r="51" spans="1:7" x14ac:dyDescent="0.3">
      <c r="A51" t="s">
        <v>2222</v>
      </c>
      <c r="B51" s="2">
        <f>VLOOKUP($B$2,'Ref. DC-1980(IPUMS)'!$E$1:$BV$784,37,FALSE)</f>
        <v>0</v>
      </c>
      <c r="C51" s="27">
        <f t="shared" si="1"/>
        <v>0</v>
      </c>
      <c r="D51" s="2">
        <v>58</v>
      </c>
      <c r="E51" s="27">
        <v>2.2157701711491441E-3</v>
      </c>
      <c r="F51" s="2">
        <v>42922</v>
      </c>
      <c r="G51" s="27">
        <v>1.1577226509534449E-2</v>
      </c>
    </row>
    <row r="52" spans="1:7" x14ac:dyDescent="0.3">
      <c r="A52" t="s">
        <v>2207</v>
      </c>
      <c r="B52" s="2">
        <f>VLOOKUP($B$2,'Ref. DC-1980(IPUMS)'!$E$1:$BV$784,38,FALSE)</f>
        <v>0</v>
      </c>
      <c r="C52" s="27">
        <f t="shared" si="1"/>
        <v>0</v>
      </c>
      <c r="D52" s="2">
        <v>183</v>
      </c>
      <c r="E52" s="27">
        <v>6.9911369193154035E-3</v>
      </c>
      <c r="F52" s="2">
        <v>10855</v>
      </c>
      <c r="G52" s="27">
        <v>2.9278876511112354E-3</v>
      </c>
    </row>
    <row r="53" spans="1:7" x14ac:dyDescent="0.3">
      <c r="A53" t="s">
        <v>2259</v>
      </c>
      <c r="B53" s="2">
        <f>SUM(B54:B58)</f>
        <v>77</v>
      </c>
      <c r="C53" s="27">
        <f t="shared" si="1"/>
        <v>0.11095100864553314</v>
      </c>
      <c r="D53" s="2">
        <v>3760</v>
      </c>
      <c r="E53" s="27">
        <v>0.14364303178484109</v>
      </c>
      <c r="F53" s="2">
        <v>957310</v>
      </c>
      <c r="G53" s="27">
        <v>0.25821244839109136</v>
      </c>
    </row>
    <row r="54" spans="1:7" x14ac:dyDescent="0.3">
      <c r="A54" t="s">
        <v>2221</v>
      </c>
      <c r="B54" s="2">
        <f>VLOOKUP($B$2,'Ref. DC-1980(IPUMS)'!$E$1:$BV$784,39,FALSE)</f>
        <v>72</v>
      </c>
      <c r="C54" s="27">
        <f t="shared" si="1"/>
        <v>0.1037463976945245</v>
      </c>
      <c r="D54" s="2">
        <v>3027</v>
      </c>
      <c r="E54" s="27">
        <v>0.11564028117359414</v>
      </c>
      <c r="F54" s="2">
        <v>707802</v>
      </c>
      <c r="G54" s="27">
        <v>0.1909133795699525</v>
      </c>
    </row>
    <row r="55" spans="1:7" x14ac:dyDescent="0.3">
      <c r="A55" t="s">
        <v>2201</v>
      </c>
      <c r="B55" s="2">
        <f>VLOOKUP($B$2,'Ref. DC-1980(IPUMS)'!$E$1:$BV$784,40,FALSE)</f>
        <v>0</v>
      </c>
      <c r="C55" s="27">
        <f t="shared" si="1"/>
        <v>0</v>
      </c>
      <c r="D55" s="2">
        <v>358</v>
      </c>
      <c r="E55" s="27">
        <v>1.3676650366748167E-2</v>
      </c>
      <c r="F55" s="2">
        <v>142527</v>
      </c>
      <c r="G55" s="27">
        <v>3.8443394127123998E-2</v>
      </c>
    </row>
    <row r="56" spans="1:7" x14ac:dyDescent="0.3">
      <c r="A56" t="s">
        <v>2255</v>
      </c>
      <c r="B56" s="2">
        <f>VLOOKUP($B$2,'Ref. DC-1980(IPUMS)'!$E$1:$BV$784,41,FALSE)</f>
        <v>0</v>
      </c>
      <c r="C56" s="27">
        <f t="shared" si="1"/>
        <v>0</v>
      </c>
      <c r="D56" s="2">
        <v>94</v>
      </c>
      <c r="E56" s="27">
        <v>3.591075794621027E-3</v>
      </c>
      <c r="F56" s="2">
        <v>81086</v>
      </c>
      <c r="G56" s="27">
        <v>2.1871091485767446E-2</v>
      </c>
    </row>
    <row r="57" spans="1:7" x14ac:dyDescent="0.3">
      <c r="A57" t="s">
        <v>2222</v>
      </c>
      <c r="B57" s="2">
        <f>VLOOKUP($B$2,'Ref. DC-1980(IPUMS)'!$E$1:$BV$784,42,FALSE)</f>
        <v>0</v>
      </c>
      <c r="C57" s="27">
        <f t="shared" si="1"/>
        <v>0</v>
      </c>
      <c r="D57" s="2">
        <v>0</v>
      </c>
      <c r="E57" s="27">
        <v>0</v>
      </c>
      <c r="F57" s="2">
        <v>5773</v>
      </c>
      <c r="G57" s="27">
        <v>1.5571345379884994E-3</v>
      </c>
    </row>
    <row r="58" spans="1:7" x14ac:dyDescent="0.3">
      <c r="A58" t="s">
        <v>2207</v>
      </c>
      <c r="B58" s="2">
        <f>VLOOKUP($B$2,'Ref. DC-1980(IPUMS)'!$E$1:$BV$784,43,FALSE)</f>
        <v>5</v>
      </c>
      <c r="C58" s="27">
        <f t="shared" si="1"/>
        <v>7.2046109510086453E-3</v>
      </c>
      <c r="D58" s="2">
        <v>281</v>
      </c>
      <c r="E58" s="27">
        <v>1.0735024449877751E-2</v>
      </c>
      <c r="F58" s="2">
        <v>20122</v>
      </c>
      <c r="G58" s="27">
        <v>5.4274486702588923E-3</v>
      </c>
    </row>
    <row r="59" spans="1:7" x14ac:dyDescent="0.3">
      <c r="A59" s="18"/>
      <c r="B59" s="18"/>
      <c r="C59" s="18"/>
      <c r="D59" s="18"/>
      <c r="E59" s="18"/>
      <c r="F59" s="18"/>
      <c r="G59" s="18"/>
    </row>
    <row r="60" spans="1:7" x14ac:dyDescent="0.3">
      <c r="A60" s="215" t="s">
        <v>2260</v>
      </c>
      <c r="B60" s="122"/>
      <c r="C60" s="122"/>
      <c r="D60" s="215"/>
      <c r="E60" s="215"/>
      <c r="F60" s="215"/>
      <c r="G60" s="215"/>
    </row>
    <row r="61" spans="1:7" x14ac:dyDescent="0.3">
      <c r="A61" t="s">
        <v>2261</v>
      </c>
      <c r="B61" s="2">
        <f>SUM(B62:B63)</f>
        <v>372</v>
      </c>
      <c r="C61" t="s">
        <v>170</v>
      </c>
      <c r="D61" s="2">
        <v>402</v>
      </c>
      <c r="E61" s="27" t="s">
        <v>170</v>
      </c>
      <c r="F61" s="2">
        <v>509</v>
      </c>
      <c r="G61" s="27"/>
    </row>
    <row r="62" spans="1:7" x14ac:dyDescent="0.3">
      <c r="A62" t="s">
        <v>2262</v>
      </c>
      <c r="B62" s="2">
        <f>VLOOKUP($B$2,'Ref. DC-1980(IPUMS)'!$E$1:$BV$784,44,FALSE)</f>
        <v>286</v>
      </c>
      <c r="C62" s="305">
        <f>B62/B$61</f>
        <v>0.76881720430107525</v>
      </c>
      <c r="D62" s="2">
        <v>312</v>
      </c>
      <c r="E62" s="27">
        <v>0.77611940298507465</v>
      </c>
      <c r="F62" s="2">
        <v>411</v>
      </c>
      <c r="G62" s="27">
        <v>0.80746561886051083</v>
      </c>
    </row>
    <row r="63" spans="1:7" x14ac:dyDescent="0.3">
      <c r="A63" t="s">
        <v>2263</v>
      </c>
      <c r="B63" s="2">
        <f>VLOOKUP($B$2,'Ref. DC-1980(IPUMS)'!$E$1:$BV$784,45,FALSE)</f>
        <v>86</v>
      </c>
      <c r="C63" s="305">
        <f>B63/B$61</f>
        <v>0.23118279569892472</v>
      </c>
      <c r="D63" s="2">
        <v>90</v>
      </c>
      <c r="E63" s="27">
        <v>0.22388059701492538</v>
      </c>
      <c r="F63" s="2">
        <v>98</v>
      </c>
      <c r="G63" s="27">
        <v>0.1925343811394892</v>
      </c>
    </row>
    <row r="64" spans="1:7" x14ac:dyDescent="0.3">
      <c r="A64" s="18"/>
      <c r="B64" s="18"/>
      <c r="C64" s="18"/>
      <c r="D64" s="18"/>
      <c r="E64" s="18"/>
      <c r="F64" s="18"/>
      <c r="G64" s="18"/>
    </row>
    <row r="65" spans="1:7" x14ac:dyDescent="0.3">
      <c r="A65" s="215" t="s">
        <v>2264</v>
      </c>
      <c r="B65" s="122"/>
      <c r="C65" s="122"/>
      <c r="D65" s="215"/>
      <c r="E65" s="215"/>
      <c r="F65" s="215"/>
      <c r="G65" s="215"/>
    </row>
    <row r="66" spans="1:7" x14ac:dyDescent="0.3">
      <c r="A66" t="s">
        <v>2261</v>
      </c>
      <c r="B66" s="2">
        <f>SUM(B67,B73,B79,B85,B91)</f>
        <v>1129</v>
      </c>
      <c r="C66" s="27" t="s">
        <v>170</v>
      </c>
      <c r="D66" s="2">
        <v>38992</v>
      </c>
      <c r="E66" s="27" t="s">
        <v>170</v>
      </c>
      <c r="F66" s="2">
        <v>3831493</v>
      </c>
      <c r="G66" s="27"/>
    </row>
    <row r="67" spans="1:7" x14ac:dyDescent="0.3">
      <c r="A67" t="s">
        <v>2254</v>
      </c>
      <c r="B67" s="2">
        <f>SUM(B68:B72)</f>
        <v>135</v>
      </c>
      <c r="C67" s="27">
        <f>B67/B$66</f>
        <v>0.11957484499557131</v>
      </c>
      <c r="D67" s="2">
        <v>3311</v>
      </c>
      <c r="E67" s="27">
        <v>8.4914854329093153E-2</v>
      </c>
      <c r="F67" s="2">
        <v>219034</v>
      </c>
      <c r="G67" s="27">
        <v>5.7166749358539867E-2</v>
      </c>
    </row>
    <row r="68" spans="1:7" x14ac:dyDescent="0.3">
      <c r="A68" t="s">
        <v>2221</v>
      </c>
      <c r="B68" s="2">
        <f>VLOOKUP($B$2,'Ref. DC-1980(IPUMS)'!$E$1:$BV$784,46,FALSE)</f>
        <v>48</v>
      </c>
      <c r="C68" s="27">
        <f t="shared" ref="C68:C96" si="2">B68/B$66</f>
        <v>4.2515500442869794E-2</v>
      </c>
      <c r="D68" s="2">
        <v>655</v>
      </c>
      <c r="E68" s="27">
        <v>1.6798317603610998E-2</v>
      </c>
      <c r="F68" s="2">
        <v>29306</v>
      </c>
      <c r="G68" s="27">
        <v>7.6487155268194409E-3</v>
      </c>
    </row>
    <row r="69" spans="1:7" x14ac:dyDescent="0.3">
      <c r="A69" t="s">
        <v>2201</v>
      </c>
      <c r="B69" s="2">
        <f>VLOOKUP($B$2,'Ref. DC-1980(IPUMS)'!$E$1:$BV$784,47,FALSE)</f>
        <v>25</v>
      </c>
      <c r="C69" s="27">
        <f t="shared" si="2"/>
        <v>2.2143489813994686E-2</v>
      </c>
      <c r="D69" s="2">
        <v>372</v>
      </c>
      <c r="E69" s="27">
        <v>9.5404185473943366E-3</v>
      </c>
      <c r="F69" s="2">
        <v>18456</v>
      </c>
      <c r="G69" s="27">
        <v>4.8169212367085105E-3</v>
      </c>
    </row>
    <row r="70" spans="1:7" x14ac:dyDescent="0.3">
      <c r="A70" t="s">
        <v>2255</v>
      </c>
      <c r="B70" s="2">
        <f>VLOOKUP($B$2,'Ref. DC-1980(IPUMS)'!$E$1:$BV$784,48,FALSE)</f>
        <v>48</v>
      </c>
      <c r="C70" s="27">
        <f t="shared" si="2"/>
        <v>4.2515500442869794E-2</v>
      </c>
      <c r="D70" s="2">
        <v>463</v>
      </c>
      <c r="E70" s="27">
        <v>1.1874230611407468E-2</v>
      </c>
      <c r="F70" s="2">
        <v>25767</v>
      </c>
      <c r="G70" s="27">
        <v>6.7250546979989263E-3</v>
      </c>
    </row>
    <row r="71" spans="1:7" x14ac:dyDescent="0.3">
      <c r="A71" t="s">
        <v>2222</v>
      </c>
      <c r="B71" s="2">
        <f>VLOOKUP($B$2,'Ref. DC-1980(IPUMS)'!$E$1:$BV$784,49,FALSE)</f>
        <v>14</v>
      </c>
      <c r="C71" s="27">
        <f t="shared" si="2"/>
        <v>1.2400354295837024E-2</v>
      </c>
      <c r="D71" s="2">
        <v>1469</v>
      </c>
      <c r="E71" s="27">
        <v>3.767439474764054E-2</v>
      </c>
      <c r="F71" s="2">
        <v>114601</v>
      </c>
      <c r="G71" s="27">
        <v>2.9910272575207626E-2</v>
      </c>
    </row>
    <row r="72" spans="1:7" x14ac:dyDescent="0.3">
      <c r="A72" t="s">
        <v>2207</v>
      </c>
      <c r="B72" s="2">
        <f>VLOOKUP($B$2,'Ref. DC-1980(IPUMS)'!$E$1:$BV$784,50,FALSE)</f>
        <v>0</v>
      </c>
      <c r="C72" s="27">
        <f t="shared" si="2"/>
        <v>0</v>
      </c>
      <c r="D72" s="2">
        <v>352</v>
      </c>
      <c r="E72" s="27">
        <v>9.0274928190398028E-3</v>
      </c>
      <c r="F72" s="2">
        <v>30904</v>
      </c>
      <c r="G72" s="27">
        <v>8.0657853218053643E-3</v>
      </c>
    </row>
    <row r="73" spans="1:7" x14ac:dyDescent="0.3">
      <c r="A73" t="s">
        <v>2256</v>
      </c>
      <c r="B73" s="2">
        <f>SUM(B74:B78)</f>
        <v>175</v>
      </c>
      <c r="C73" s="27">
        <f t="shared" si="2"/>
        <v>0.1550044286979628</v>
      </c>
      <c r="D73" s="2">
        <v>5861</v>
      </c>
      <c r="E73" s="27">
        <v>0.15031288469429627</v>
      </c>
      <c r="F73" s="2">
        <v>332591</v>
      </c>
      <c r="G73" s="27">
        <v>8.6804543294219771E-2</v>
      </c>
    </row>
    <row r="74" spans="1:7" x14ac:dyDescent="0.3">
      <c r="A74" t="s">
        <v>2221</v>
      </c>
      <c r="B74" s="2">
        <f>VLOOKUP($B$2,'Ref. DC-1980(IPUMS)'!$E$1:$BV$784,51,FALSE)</f>
        <v>121</v>
      </c>
      <c r="C74" s="27">
        <f t="shared" si="2"/>
        <v>0.10717449069973428</v>
      </c>
      <c r="D74" s="2">
        <v>3017</v>
      </c>
      <c r="E74" s="27">
        <v>7.7374846122281488E-2</v>
      </c>
      <c r="F74" s="2">
        <v>144315</v>
      </c>
      <c r="G74" s="27">
        <v>3.7665474007129857E-2</v>
      </c>
    </row>
    <row r="75" spans="1:7" x14ac:dyDescent="0.3">
      <c r="A75" t="s">
        <v>2201</v>
      </c>
      <c r="B75" s="2">
        <f>VLOOKUP($B$2,'Ref. DC-1980(IPUMS)'!$E$1:$BV$784,52,FALSE)</f>
        <v>12</v>
      </c>
      <c r="C75" s="27">
        <f t="shared" si="2"/>
        <v>1.0628875110717449E-2</v>
      </c>
      <c r="D75" s="2">
        <v>480</v>
      </c>
      <c r="E75" s="27">
        <v>1.2310217480508822E-2</v>
      </c>
      <c r="F75" s="2">
        <v>31203</v>
      </c>
      <c r="G75" s="27">
        <v>8.1438227865743198E-3</v>
      </c>
    </row>
    <row r="76" spans="1:7" x14ac:dyDescent="0.3">
      <c r="A76" t="s">
        <v>2255</v>
      </c>
      <c r="B76" s="2">
        <f>VLOOKUP($B$2,'Ref. DC-1980(IPUMS)'!$E$1:$BV$784,53,FALSE)</f>
        <v>17</v>
      </c>
      <c r="C76" s="27">
        <f t="shared" si="2"/>
        <v>1.5057573073516387E-2</v>
      </c>
      <c r="D76" s="2">
        <v>950</v>
      </c>
      <c r="E76" s="27">
        <v>2.4363972096840377E-2</v>
      </c>
      <c r="F76" s="2">
        <v>46361</v>
      </c>
      <c r="G76" s="27">
        <v>1.2099982957035287E-2</v>
      </c>
    </row>
    <row r="77" spans="1:7" x14ac:dyDescent="0.3">
      <c r="A77" t="s">
        <v>2222</v>
      </c>
      <c r="B77" s="2">
        <f>VLOOKUP($B$2,'Ref. DC-1980(IPUMS)'!$E$1:$BV$784,54,FALSE)</f>
        <v>25</v>
      </c>
      <c r="C77" s="27">
        <f t="shared" si="2"/>
        <v>2.2143489813994686E-2</v>
      </c>
      <c r="D77" s="2">
        <v>1414</v>
      </c>
      <c r="E77" s="27">
        <v>3.6263848994665573E-2</v>
      </c>
      <c r="F77" s="2">
        <v>110712</v>
      </c>
      <c r="G77" s="27">
        <v>2.889526354348031E-2</v>
      </c>
    </row>
    <row r="78" spans="1:7" x14ac:dyDescent="0.3">
      <c r="A78" t="s">
        <v>2207</v>
      </c>
      <c r="B78" s="2">
        <f>VLOOKUP($B$2,'Ref. DC-1980(IPUMS)'!$E$1:$BV$784,55,FALSE)</f>
        <v>0</v>
      </c>
      <c r="C78" s="27">
        <f t="shared" si="2"/>
        <v>0</v>
      </c>
      <c r="D78" s="2">
        <v>0</v>
      </c>
      <c r="E78" s="27">
        <v>0</v>
      </c>
      <c r="F78" s="2">
        <v>0</v>
      </c>
      <c r="G78" s="27">
        <v>0</v>
      </c>
    </row>
    <row r="79" spans="1:7" x14ac:dyDescent="0.3">
      <c r="A79" t="s">
        <v>2257</v>
      </c>
      <c r="B79" s="2">
        <f>SUM(B80:B84)</f>
        <v>163</v>
      </c>
      <c r="C79" s="27">
        <f t="shared" si="2"/>
        <v>0.14437555358724535</v>
      </c>
      <c r="D79" s="2">
        <v>6580</v>
      </c>
      <c r="E79" s="27">
        <v>0.16875256462864177</v>
      </c>
      <c r="F79" s="2">
        <v>390533</v>
      </c>
      <c r="G79" s="27">
        <v>0.10192710778800848</v>
      </c>
    </row>
    <row r="80" spans="1:7" x14ac:dyDescent="0.3">
      <c r="A80" t="s">
        <v>2221</v>
      </c>
      <c r="B80" s="2">
        <f>VLOOKUP($B$2,'Ref. DC-1980(IPUMS)'!$E$1:$BV$784,56,FALSE)</f>
        <v>116</v>
      </c>
      <c r="C80" s="27">
        <f t="shared" si="2"/>
        <v>0.10274579273693533</v>
      </c>
      <c r="D80" s="2">
        <v>3954</v>
      </c>
      <c r="E80" s="27">
        <v>0.10140541649569143</v>
      </c>
      <c r="F80" s="2">
        <v>195755</v>
      </c>
      <c r="G80" s="27">
        <v>5.1091049885775598E-2</v>
      </c>
    </row>
    <row r="81" spans="1:7" x14ac:dyDescent="0.3">
      <c r="A81" t="s">
        <v>2201</v>
      </c>
      <c r="B81" s="2">
        <f>VLOOKUP($B$2,'Ref. DC-1980(IPUMS)'!$E$1:$BV$784,57,FALSE)</f>
        <v>27</v>
      </c>
      <c r="C81" s="27">
        <f t="shared" si="2"/>
        <v>2.3914968999114262E-2</v>
      </c>
      <c r="D81" s="2">
        <v>761</v>
      </c>
      <c r="E81" s="27">
        <v>1.9516823963890029E-2</v>
      </c>
      <c r="F81" s="2">
        <v>41110</v>
      </c>
      <c r="G81" s="27">
        <v>1.0729498918567774E-2</v>
      </c>
    </row>
    <row r="82" spans="1:7" x14ac:dyDescent="0.3">
      <c r="A82" t="s">
        <v>2255</v>
      </c>
      <c r="B82" s="2">
        <f>VLOOKUP($B$2,'Ref. DC-1980(IPUMS)'!$E$1:$BV$784,58,FALSE)</f>
        <v>0</v>
      </c>
      <c r="C82" s="27">
        <f t="shared" si="2"/>
        <v>0</v>
      </c>
      <c r="D82" s="2">
        <v>839</v>
      </c>
      <c r="E82" s="27">
        <v>2.1517234304472714E-2</v>
      </c>
      <c r="F82" s="2">
        <v>56433</v>
      </c>
      <c r="G82" s="27">
        <v>1.4728723241827663E-2</v>
      </c>
    </row>
    <row r="83" spans="1:7" x14ac:dyDescent="0.3">
      <c r="A83" t="s">
        <v>2222</v>
      </c>
      <c r="B83" s="2">
        <f>VLOOKUP($B$2,'Ref. DC-1980(IPUMS)'!$E$1:$BV$784,59,FALSE)</f>
        <v>20</v>
      </c>
      <c r="C83" s="27">
        <f t="shared" si="2"/>
        <v>1.771479185119575E-2</v>
      </c>
      <c r="D83" s="2">
        <v>1026</v>
      </c>
      <c r="E83" s="27">
        <v>2.6313089864587608E-2</v>
      </c>
      <c r="F83" s="2">
        <v>97235</v>
      </c>
      <c r="G83" s="27">
        <v>2.537783574183745E-2</v>
      </c>
    </row>
    <row r="84" spans="1:7" x14ac:dyDescent="0.3">
      <c r="A84" t="s">
        <v>2207</v>
      </c>
      <c r="B84" s="2">
        <f>VLOOKUP($B$2,'Ref. DC-1980(IPUMS)'!$E$1:$BV$784,60,FALSE)</f>
        <v>0</v>
      </c>
      <c r="C84" s="27">
        <f t="shared" si="2"/>
        <v>0</v>
      </c>
      <c r="D84" s="2">
        <v>0</v>
      </c>
      <c r="E84" s="27">
        <v>0</v>
      </c>
      <c r="F84" s="2">
        <v>0</v>
      </c>
      <c r="G84" s="27">
        <v>0</v>
      </c>
    </row>
    <row r="85" spans="1:7" x14ac:dyDescent="0.3">
      <c r="A85" t="s">
        <v>2258</v>
      </c>
      <c r="B85" s="2">
        <f>SUM(B86:B90)</f>
        <v>191</v>
      </c>
      <c r="C85" s="27">
        <f t="shared" si="2"/>
        <v>0.1691762621789194</v>
      </c>
      <c r="D85" s="2">
        <v>6003</v>
      </c>
      <c r="E85" s="27">
        <v>0.15395465736561345</v>
      </c>
      <c r="F85" s="2">
        <v>446637</v>
      </c>
      <c r="G85" s="27">
        <v>0.11656996371910375</v>
      </c>
    </row>
    <row r="86" spans="1:7" x14ac:dyDescent="0.3">
      <c r="A86" t="s">
        <v>2221</v>
      </c>
      <c r="B86" s="2">
        <f>VLOOKUP($B$2,'Ref. DC-1980(IPUMS)'!$E$1:$BV$784,61,FALSE)</f>
        <v>141</v>
      </c>
      <c r="C86" s="27">
        <f t="shared" si="2"/>
        <v>0.12488928255093003</v>
      </c>
      <c r="D86" s="2">
        <v>3616</v>
      </c>
      <c r="E86" s="27">
        <v>9.2736971686499789E-2</v>
      </c>
      <c r="F86" s="2">
        <v>237048</v>
      </c>
      <c r="G86" s="27">
        <v>6.1868310864720361E-2</v>
      </c>
    </row>
    <row r="87" spans="1:7" x14ac:dyDescent="0.3">
      <c r="A87" t="s">
        <v>2201</v>
      </c>
      <c r="B87" s="2">
        <f>VLOOKUP($B$2,'Ref. DC-1980(IPUMS)'!$E$1:$BV$784,62,FALSE)</f>
        <v>6</v>
      </c>
      <c r="C87" s="27">
        <f t="shared" si="2"/>
        <v>5.3144375553587243E-3</v>
      </c>
      <c r="D87" s="2">
        <v>908</v>
      </c>
      <c r="E87" s="27">
        <v>2.3286828067295855E-2</v>
      </c>
      <c r="F87" s="2">
        <v>50566</v>
      </c>
      <c r="G87" s="27">
        <v>1.3197466366244177E-2</v>
      </c>
    </row>
    <row r="88" spans="1:7" x14ac:dyDescent="0.3">
      <c r="A88" t="s">
        <v>2255</v>
      </c>
      <c r="B88" s="2">
        <f>VLOOKUP($B$2,'Ref. DC-1980(IPUMS)'!$E$1:$BV$784,63,FALSE)</f>
        <v>33</v>
      </c>
      <c r="C88" s="27">
        <f t="shared" si="2"/>
        <v>2.9229406554472984E-2</v>
      </c>
      <c r="D88" s="2">
        <v>929</v>
      </c>
      <c r="E88" s="27">
        <v>2.3825400082068116E-2</v>
      </c>
      <c r="F88" s="2">
        <v>75051</v>
      </c>
      <c r="G88" s="27">
        <v>1.9587925646738752E-2</v>
      </c>
    </row>
    <row r="89" spans="1:7" x14ac:dyDescent="0.3">
      <c r="A89" t="s">
        <v>2222</v>
      </c>
      <c r="B89" s="2">
        <f>VLOOKUP($B$2,'Ref. DC-1980(IPUMS)'!$E$1:$BV$784,64,FALSE)</f>
        <v>11</v>
      </c>
      <c r="C89" s="27">
        <f t="shared" si="2"/>
        <v>9.7431355181576609E-3</v>
      </c>
      <c r="D89" s="2">
        <v>550</v>
      </c>
      <c r="E89" s="27">
        <v>1.4105457529749692E-2</v>
      </c>
      <c r="F89" s="2">
        <v>83972</v>
      </c>
      <c r="G89" s="27">
        <v>2.1916260841400467E-2</v>
      </c>
    </row>
    <row r="90" spans="1:7" x14ac:dyDescent="0.3">
      <c r="A90" t="s">
        <v>2207</v>
      </c>
      <c r="B90" s="2">
        <f>VLOOKUP($B$2,'Ref. DC-1980(IPUMS)'!$E$1:$BV$784,65,FALSE)</f>
        <v>0</v>
      </c>
      <c r="C90" s="27">
        <f t="shared" si="2"/>
        <v>0</v>
      </c>
      <c r="D90" s="2">
        <v>0</v>
      </c>
      <c r="E90" s="27">
        <v>0</v>
      </c>
      <c r="F90" s="2">
        <v>0</v>
      </c>
      <c r="G90" s="27">
        <v>0</v>
      </c>
    </row>
    <row r="91" spans="1:7" x14ac:dyDescent="0.3">
      <c r="A91" t="s">
        <v>2259</v>
      </c>
      <c r="B91" s="2">
        <f>SUM(B92:B96)</f>
        <v>465</v>
      </c>
      <c r="C91" s="27">
        <f t="shared" si="2"/>
        <v>0.41186891054030117</v>
      </c>
      <c r="D91" s="2">
        <v>17237</v>
      </c>
      <c r="E91" s="27">
        <v>0.44206503898235533</v>
      </c>
      <c r="F91" s="2">
        <v>2442698</v>
      </c>
      <c r="G91" s="27">
        <v>0.63753163584012806</v>
      </c>
    </row>
    <row r="92" spans="1:7" x14ac:dyDescent="0.3">
      <c r="A92" t="s">
        <v>2221</v>
      </c>
      <c r="B92" s="2">
        <f>VLOOKUP($B$2,'Ref. DC-1980(IPUMS)'!$E$1:$BV$784,66,FALSE)</f>
        <v>389</v>
      </c>
      <c r="C92" s="27">
        <f t="shared" si="2"/>
        <v>0.34455270150575729</v>
      </c>
      <c r="D92" s="2">
        <v>13037</v>
      </c>
      <c r="E92" s="27">
        <v>0.33435063602790316</v>
      </c>
      <c r="F92" s="2">
        <v>1678486</v>
      </c>
      <c r="G92" s="27">
        <v>0.43807622772637195</v>
      </c>
    </row>
    <row r="93" spans="1:7" x14ac:dyDescent="0.3">
      <c r="A93" t="s">
        <v>2201</v>
      </c>
      <c r="B93" s="2">
        <f>VLOOKUP($B$2,'Ref. DC-1980(IPUMS)'!$E$1:$BV$784,67,FALSE)</f>
        <v>59</v>
      </c>
      <c r="C93" s="27">
        <f t="shared" si="2"/>
        <v>5.2258635961027457E-2</v>
      </c>
      <c r="D93" s="2">
        <v>1955</v>
      </c>
      <c r="E93" s="27">
        <v>5.0138489946655727E-2</v>
      </c>
      <c r="F93" s="2">
        <v>287092</v>
      </c>
      <c r="G93" s="27">
        <v>7.4929537911200675E-2</v>
      </c>
    </row>
    <row r="94" spans="1:7" x14ac:dyDescent="0.3">
      <c r="A94" t="s">
        <v>2255</v>
      </c>
      <c r="B94" s="2">
        <f>VLOOKUP($B$2,'Ref. DC-1980(IPUMS)'!$E$1:$BV$784,68,FALSE)</f>
        <v>11</v>
      </c>
      <c r="C94" s="27">
        <f t="shared" si="2"/>
        <v>9.7431355181576609E-3</v>
      </c>
      <c r="D94" s="2">
        <v>1821</v>
      </c>
      <c r="E94" s="27">
        <v>4.6701887566680346E-2</v>
      </c>
      <c r="F94" s="2">
        <v>323081</v>
      </c>
      <c r="G94" s="27">
        <v>8.4322482123809175E-2</v>
      </c>
    </row>
    <row r="95" spans="1:7" x14ac:dyDescent="0.3">
      <c r="A95" t="s">
        <v>2222</v>
      </c>
      <c r="B95" s="2">
        <f>VLOOKUP($B$2,'Ref. DC-1980(IPUMS)'!$E$1:$BV$784,69,FALSE)</f>
        <v>6</v>
      </c>
      <c r="C95" s="27">
        <f t="shared" si="2"/>
        <v>5.3144375553587243E-3</v>
      </c>
      <c r="D95" s="2">
        <v>424</v>
      </c>
      <c r="E95" s="27">
        <v>1.0874025441116127E-2</v>
      </c>
      <c r="F95" s="2">
        <v>154039</v>
      </c>
      <c r="G95" s="27">
        <v>4.0203388078746329E-2</v>
      </c>
    </row>
    <row r="96" spans="1:7" x14ac:dyDescent="0.3">
      <c r="A96" t="s">
        <v>2207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5" t="s">
        <v>2265</v>
      </c>
      <c r="B98" s="122"/>
      <c r="C98" s="122"/>
      <c r="D98" s="215"/>
      <c r="E98" s="215"/>
      <c r="F98" s="215"/>
      <c r="G98" s="215"/>
    </row>
    <row r="99" spans="1:7" x14ac:dyDescent="0.3">
      <c r="A99" t="s">
        <v>1413</v>
      </c>
      <c r="B99" s="2">
        <f>VLOOKUP($B$2,'Ref. DC-1980(IPUMS)'!$E$1:$BV$784,18,FALSE)</f>
        <v>215</v>
      </c>
      <c r="C99" s="27"/>
      <c r="D99" s="2">
        <v>226</v>
      </c>
      <c r="E99" s="27" t="s">
        <v>170</v>
      </c>
      <c r="F99" s="2">
        <v>283</v>
      </c>
      <c r="G99" s="27"/>
    </row>
    <row r="100" spans="1:7" x14ac:dyDescent="0.3">
      <c r="A100" s="18"/>
      <c r="B100" s="18"/>
      <c r="C100" s="18"/>
      <c r="D100" s="18"/>
      <c r="E100" s="18"/>
      <c r="F100" s="18"/>
      <c r="G100" s="18"/>
    </row>
    <row r="101" spans="1:7" x14ac:dyDescent="0.3">
      <c r="A101" s="215" t="s">
        <v>2266</v>
      </c>
      <c r="B101" s="122"/>
      <c r="C101" s="215"/>
      <c r="D101" s="215"/>
      <c r="E101" s="215"/>
      <c r="F101" s="215"/>
      <c r="G101" s="215"/>
    </row>
    <row r="102" spans="1:7" x14ac:dyDescent="0.3">
      <c r="A102" t="s">
        <v>2234</v>
      </c>
      <c r="B102" s="2">
        <f>B62</f>
        <v>286</v>
      </c>
      <c r="C102" s="27"/>
      <c r="D102" s="2">
        <v>312</v>
      </c>
      <c r="E102" s="27" t="s">
        <v>170</v>
      </c>
      <c r="F102" s="2">
        <v>411</v>
      </c>
      <c r="G102" s="27"/>
    </row>
    <row r="103" spans="1:7" x14ac:dyDescent="0.3">
      <c r="A103" t="s">
        <v>2235</v>
      </c>
      <c r="B103" s="2">
        <f>B63</f>
        <v>86</v>
      </c>
      <c r="C103" s="27"/>
      <c r="D103" s="2">
        <v>90</v>
      </c>
      <c r="E103" s="27" t="s">
        <v>170</v>
      </c>
      <c r="F103" s="2">
        <v>98</v>
      </c>
      <c r="G103" s="27"/>
    </row>
    <row r="104" spans="1:7" x14ac:dyDescent="0.3">
      <c r="A104" s="18"/>
      <c r="B104" s="18"/>
      <c r="C104" s="18"/>
      <c r="D104" s="18"/>
      <c r="E104" s="18"/>
      <c r="F104" s="18"/>
      <c r="G104" s="18"/>
    </row>
    <row r="109" spans="1:7" x14ac:dyDescent="0.3">
      <c r="A109" s="31" t="s">
        <v>2236</v>
      </c>
    </row>
    <row r="110" spans="1:7" ht="24" x14ac:dyDescent="0.3">
      <c r="A110" s="32" t="s">
        <v>2237</v>
      </c>
    </row>
    <row r="111" spans="1:7" x14ac:dyDescent="0.3">
      <c r="A111" s="33" t="s">
        <v>2238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2553</v>
      </c>
      <c r="B1" s="1" t="s">
        <v>2270</v>
      </c>
      <c r="C1" s="1" t="s">
        <v>2554</v>
      </c>
      <c r="D1" s="1" t="s">
        <v>2555</v>
      </c>
      <c r="E1" s="301" t="s">
        <v>2556</v>
      </c>
      <c r="F1" s="1" t="s">
        <v>2557</v>
      </c>
      <c r="G1" s="1" t="s">
        <v>2558</v>
      </c>
      <c r="H1" s="302" t="s">
        <v>2559</v>
      </c>
      <c r="I1" s="302" t="s">
        <v>2560</v>
      </c>
      <c r="J1" s="302" t="s">
        <v>2561</v>
      </c>
      <c r="K1" s="302" t="s">
        <v>2562</v>
      </c>
      <c r="L1" s="302" t="s">
        <v>2563</v>
      </c>
      <c r="M1" s="302" t="s">
        <v>2564</v>
      </c>
      <c r="N1" s="302" t="s">
        <v>2565</v>
      </c>
      <c r="O1" s="302" t="s">
        <v>2566</v>
      </c>
      <c r="P1" s="302" t="s">
        <v>2567</v>
      </c>
      <c r="Q1" s="302" t="s">
        <v>2568</v>
      </c>
      <c r="R1" s="302" t="s">
        <v>2569</v>
      </c>
      <c r="S1" s="302" t="s">
        <v>2570</v>
      </c>
      <c r="T1" s="1" t="s">
        <v>2571</v>
      </c>
      <c r="U1" s="1" t="s">
        <v>2572</v>
      </c>
      <c r="V1" s="302" t="s">
        <v>2573</v>
      </c>
      <c r="W1" s="302" t="s">
        <v>2574</v>
      </c>
      <c r="X1" s="302" t="s">
        <v>2575</v>
      </c>
      <c r="Y1" s="302" t="s">
        <v>2576</v>
      </c>
      <c r="Z1" s="302" t="s">
        <v>2577</v>
      </c>
      <c r="AA1" s="302" t="s">
        <v>2578</v>
      </c>
      <c r="AB1" s="302" t="s">
        <v>2579</v>
      </c>
      <c r="AC1" s="302" t="s">
        <v>2580</v>
      </c>
      <c r="AD1" s="302" t="s">
        <v>2581</v>
      </c>
      <c r="AE1" s="302" t="s">
        <v>2582</v>
      </c>
      <c r="AF1" s="302" t="s">
        <v>2583</v>
      </c>
      <c r="AG1" s="302" t="s">
        <v>2584</v>
      </c>
      <c r="AH1" s="302" t="s">
        <v>2585</v>
      </c>
      <c r="AI1" s="302" t="s">
        <v>2586</v>
      </c>
      <c r="AJ1" s="302" t="s">
        <v>2587</v>
      </c>
      <c r="AK1" s="302" t="s">
        <v>2588</v>
      </c>
      <c r="AL1" s="302" t="s">
        <v>2589</v>
      </c>
      <c r="AM1" s="302" t="s">
        <v>2590</v>
      </c>
      <c r="AN1" s="302" t="s">
        <v>2591</v>
      </c>
      <c r="AO1" s="302" t="s">
        <v>2592</v>
      </c>
      <c r="AP1" s="302" t="s">
        <v>2593</v>
      </c>
      <c r="AQ1" s="302" t="s">
        <v>2594</v>
      </c>
      <c r="AR1" s="302" t="s">
        <v>2595</v>
      </c>
      <c r="AS1" s="302" t="s">
        <v>2596</v>
      </c>
      <c r="AT1" s="302" t="s">
        <v>2597</v>
      </c>
      <c r="AU1" s="302" t="s">
        <v>2598</v>
      </c>
      <c r="AV1" s="302" t="s">
        <v>2599</v>
      </c>
      <c r="AW1" s="302" t="s">
        <v>2600</v>
      </c>
      <c r="AX1" s="302" t="s">
        <v>2601</v>
      </c>
      <c r="AY1" s="302" t="s">
        <v>2602</v>
      </c>
      <c r="AZ1" s="302" t="s">
        <v>2603</v>
      </c>
      <c r="BA1" s="302" t="s">
        <v>2604</v>
      </c>
      <c r="BB1" s="302" t="s">
        <v>2605</v>
      </c>
      <c r="BC1" s="302" t="s">
        <v>2606</v>
      </c>
      <c r="BD1" s="302" t="s">
        <v>2607</v>
      </c>
      <c r="BE1" s="302" t="s">
        <v>2608</v>
      </c>
      <c r="BF1" s="302" t="s">
        <v>2609</v>
      </c>
      <c r="BG1" s="302" t="s">
        <v>2610</v>
      </c>
      <c r="BH1" s="302" t="s">
        <v>2611</v>
      </c>
      <c r="BI1" s="302" t="s">
        <v>2612</v>
      </c>
      <c r="BJ1" s="302" t="s">
        <v>2613</v>
      </c>
      <c r="BK1" s="302" t="s">
        <v>2614</v>
      </c>
      <c r="BL1" s="302" t="s">
        <v>2615</v>
      </c>
      <c r="BM1" s="302" t="s">
        <v>2616</v>
      </c>
      <c r="BN1" s="302" t="s">
        <v>2617</v>
      </c>
      <c r="BO1" s="302" t="s">
        <v>2618</v>
      </c>
      <c r="BP1" s="302" t="s">
        <v>2619</v>
      </c>
      <c r="BQ1" s="302" t="s">
        <v>2620</v>
      </c>
      <c r="BR1" s="302" t="s">
        <v>2621</v>
      </c>
      <c r="BS1" s="302" t="s">
        <v>2622</v>
      </c>
      <c r="BT1" s="302" t="s">
        <v>2623</v>
      </c>
      <c r="BU1" s="302" t="s">
        <v>2624</v>
      </c>
      <c r="BV1" s="302" t="s">
        <v>2625</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2626</v>
      </c>
      <c r="B3" s="1" t="s">
        <v>2627</v>
      </c>
      <c r="C3" s="1" t="s">
        <v>2628</v>
      </c>
      <c r="D3" s="1" t="s">
        <v>2629</v>
      </c>
      <c r="E3" s="1" t="s">
        <v>2630</v>
      </c>
      <c r="F3" s="1" t="s">
        <v>2631</v>
      </c>
      <c r="G3" s="1" t="s">
        <v>2632</v>
      </c>
      <c r="H3" s="303" t="s">
        <v>2633</v>
      </c>
      <c r="I3" s="303" t="s">
        <v>2634</v>
      </c>
      <c r="J3" s="303" t="s">
        <v>2635</v>
      </c>
      <c r="K3" s="303" t="s">
        <v>2242</v>
      </c>
      <c r="L3" s="303" t="s">
        <v>2636</v>
      </c>
      <c r="M3" s="303" t="s">
        <v>2637</v>
      </c>
      <c r="N3" s="303" t="s">
        <v>2638</v>
      </c>
      <c r="O3" s="303" t="s">
        <v>2639</v>
      </c>
      <c r="P3" s="303">
        <v>1</v>
      </c>
      <c r="Q3" s="304">
        <v>44601</v>
      </c>
      <c r="R3" s="303" t="s">
        <v>2640</v>
      </c>
      <c r="S3" s="303" t="s">
        <v>2641</v>
      </c>
      <c r="T3" s="1" t="s">
        <v>2629</v>
      </c>
      <c r="U3" s="1">
        <v>1</v>
      </c>
      <c r="V3" s="303" t="s">
        <v>2182</v>
      </c>
      <c r="W3" s="303" t="s">
        <v>2642</v>
      </c>
      <c r="X3" s="303" t="s">
        <v>2643</v>
      </c>
      <c r="Y3" s="303" t="s">
        <v>2644</v>
      </c>
      <c r="Z3" s="303" t="s">
        <v>2645</v>
      </c>
      <c r="AA3" s="303" t="s">
        <v>2646</v>
      </c>
      <c r="AB3" s="303" t="s">
        <v>2647</v>
      </c>
      <c r="AC3" s="303" t="s">
        <v>2648</v>
      </c>
      <c r="AD3" s="303" t="s">
        <v>2649</v>
      </c>
      <c r="AE3" s="303" t="s">
        <v>2650</v>
      </c>
      <c r="AF3" s="303" t="s">
        <v>2651</v>
      </c>
      <c r="AG3" s="303" t="s">
        <v>2652</v>
      </c>
      <c r="AH3" s="303" t="s">
        <v>2653</v>
      </c>
      <c r="AI3" s="303" t="s">
        <v>2654</v>
      </c>
      <c r="AJ3" s="303" t="s">
        <v>2655</v>
      </c>
      <c r="AK3" s="303" t="s">
        <v>2656</v>
      </c>
      <c r="AL3" s="303" t="s">
        <v>2657</v>
      </c>
      <c r="AM3" s="303" t="s">
        <v>2658</v>
      </c>
      <c r="AN3" s="303" t="s">
        <v>2659</v>
      </c>
      <c r="AO3" s="303" t="s">
        <v>2660</v>
      </c>
      <c r="AP3" s="303" t="s">
        <v>2661</v>
      </c>
      <c r="AQ3" s="303" t="s">
        <v>2662</v>
      </c>
      <c r="AR3" s="303" t="s">
        <v>2663</v>
      </c>
      <c r="AS3" s="303" t="s">
        <v>2664</v>
      </c>
      <c r="AT3" s="303" t="s">
        <v>2665</v>
      </c>
      <c r="AU3" s="303" t="s">
        <v>2666</v>
      </c>
      <c r="AV3" s="303" t="s">
        <v>2667</v>
      </c>
      <c r="AW3" s="303" t="s">
        <v>2668</v>
      </c>
      <c r="AX3" s="303" t="s">
        <v>2642</v>
      </c>
      <c r="AY3" s="303" t="s">
        <v>2643</v>
      </c>
      <c r="AZ3" s="303" t="s">
        <v>2644</v>
      </c>
      <c r="BA3" s="303" t="s">
        <v>2645</v>
      </c>
      <c r="BB3" s="303" t="s">
        <v>2646</v>
      </c>
      <c r="BC3" s="303" t="s">
        <v>2647</v>
      </c>
      <c r="BD3" s="303" t="s">
        <v>2648</v>
      </c>
      <c r="BE3" s="303" t="s">
        <v>2649</v>
      </c>
      <c r="BF3" s="303" t="s">
        <v>2650</v>
      </c>
      <c r="BG3" s="303" t="s">
        <v>2651</v>
      </c>
      <c r="BH3" s="303" t="s">
        <v>2652</v>
      </c>
      <c r="BI3" s="303" t="s">
        <v>2653</v>
      </c>
      <c r="BJ3" s="303" t="s">
        <v>2654</v>
      </c>
      <c r="BK3" s="303" t="s">
        <v>2655</v>
      </c>
      <c r="BL3" s="303" t="s">
        <v>2656</v>
      </c>
      <c r="BM3" s="303" t="s">
        <v>2657</v>
      </c>
      <c r="BN3" s="303" t="s">
        <v>2658</v>
      </c>
      <c r="BO3" s="303" t="s">
        <v>2659</v>
      </c>
      <c r="BP3" s="303" t="s">
        <v>2660</v>
      </c>
      <c r="BQ3" s="303" t="s">
        <v>2661</v>
      </c>
      <c r="BR3" s="303" t="s">
        <v>2662</v>
      </c>
      <c r="BS3" s="303" t="s">
        <v>2663</v>
      </c>
      <c r="BT3" s="303" t="s">
        <v>2664</v>
      </c>
      <c r="BU3" s="303" t="s">
        <v>2665</v>
      </c>
      <c r="BV3" s="303" t="s">
        <v>2666</v>
      </c>
    </row>
    <row r="4" spans="1:74" x14ac:dyDescent="0.3">
      <c r="A4" t="s">
        <v>2669</v>
      </c>
      <c r="B4">
        <v>1980</v>
      </c>
      <c r="C4" t="s">
        <v>171</v>
      </c>
      <c r="D4" t="s">
        <v>334</v>
      </c>
      <c r="E4" t="str">
        <f>_xlfn.CONCAT("City of ",D4)</f>
        <v>City of Adelanto</v>
      </c>
      <c r="F4">
        <v>3</v>
      </c>
      <c r="G4" t="s">
        <v>2670</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2671</v>
      </c>
      <c r="B5">
        <v>1980</v>
      </c>
      <c r="C5" t="s">
        <v>171</v>
      </c>
      <c r="D5" t="s">
        <v>338</v>
      </c>
      <c r="E5" t="str">
        <f t="shared" ref="E5:E68" si="0">_xlfn.CONCAT("City of ",D5)</f>
        <v>City of Alameda</v>
      </c>
      <c r="F5">
        <v>10</v>
      </c>
      <c r="G5" t="s">
        <v>2672</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2673</v>
      </c>
      <c r="B6">
        <v>1980</v>
      </c>
      <c r="C6" t="s">
        <v>171</v>
      </c>
      <c r="D6" t="s">
        <v>2674</v>
      </c>
      <c r="E6" t="str">
        <f t="shared" si="0"/>
        <v>City of Alamo</v>
      </c>
      <c r="F6">
        <v>15</v>
      </c>
      <c r="G6" t="s">
        <v>2675</v>
      </c>
      <c r="H6">
        <v>8505</v>
      </c>
      <c r="I6">
        <v>8505</v>
      </c>
      <c r="J6">
        <v>0</v>
      </c>
      <c r="K6">
        <v>0</v>
      </c>
      <c r="L6">
        <v>2787</v>
      </c>
      <c r="M6">
        <v>2544</v>
      </c>
      <c r="N6">
        <v>243</v>
      </c>
      <c r="O6">
        <v>200100</v>
      </c>
      <c r="P6">
        <v>2788</v>
      </c>
      <c r="Q6">
        <v>93</v>
      </c>
      <c r="R6">
        <v>26</v>
      </c>
      <c r="S6">
        <v>1</v>
      </c>
      <c r="T6" t="s">
        <v>2674</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2676</v>
      </c>
      <c r="B7">
        <v>1980</v>
      </c>
      <c r="C7" t="s">
        <v>171</v>
      </c>
      <c r="D7" t="s">
        <v>340</v>
      </c>
      <c r="E7" t="str">
        <f t="shared" si="0"/>
        <v>City of Albany</v>
      </c>
      <c r="F7">
        <v>20</v>
      </c>
      <c r="G7" t="s">
        <v>2677</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2678</v>
      </c>
      <c r="B8">
        <v>1980</v>
      </c>
      <c r="C8" t="s">
        <v>171</v>
      </c>
      <c r="D8" t="s">
        <v>342</v>
      </c>
      <c r="E8" t="str">
        <f t="shared" si="0"/>
        <v>City of Alhambra</v>
      </c>
      <c r="F8">
        <v>25</v>
      </c>
      <c r="G8" t="s">
        <v>2679</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2680</v>
      </c>
      <c r="B9">
        <v>1980</v>
      </c>
      <c r="C9" t="s">
        <v>171</v>
      </c>
      <c r="D9" t="s">
        <v>2681</v>
      </c>
      <c r="E9" t="str">
        <f t="shared" si="0"/>
        <v>City of Alondra Park</v>
      </c>
      <c r="F9">
        <v>32</v>
      </c>
      <c r="G9" t="s">
        <v>2682</v>
      </c>
      <c r="H9">
        <v>12096</v>
      </c>
      <c r="I9">
        <v>12096</v>
      </c>
      <c r="J9">
        <v>0</v>
      </c>
      <c r="K9">
        <v>0</v>
      </c>
      <c r="L9">
        <v>4398</v>
      </c>
      <c r="M9">
        <v>2681</v>
      </c>
      <c r="N9">
        <v>1717</v>
      </c>
      <c r="O9">
        <v>85800</v>
      </c>
      <c r="P9">
        <v>3324</v>
      </c>
      <c r="Q9">
        <v>329</v>
      </c>
      <c r="R9">
        <v>845</v>
      </c>
      <c r="S9">
        <v>26</v>
      </c>
      <c r="T9" t="s">
        <v>2681</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2683</v>
      </c>
      <c r="B10">
        <v>1980</v>
      </c>
      <c r="C10" t="s">
        <v>171</v>
      </c>
      <c r="D10" t="s">
        <v>1257</v>
      </c>
      <c r="E10" t="str">
        <f t="shared" si="0"/>
        <v>City of Alpine</v>
      </c>
      <c r="F10">
        <v>35</v>
      </c>
      <c r="G10" t="s">
        <v>2684</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2685</v>
      </c>
      <c r="B11">
        <v>1980</v>
      </c>
      <c r="C11" t="s">
        <v>171</v>
      </c>
      <c r="D11" t="s">
        <v>2686</v>
      </c>
      <c r="E11" t="str">
        <f t="shared" si="0"/>
        <v>City of Altadena</v>
      </c>
      <c r="F11">
        <v>40</v>
      </c>
      <c r="G11" t="s">
        <v>2687</v>
      </c>
      <c r="H11">
        <v>40510</v>
      </c>
      <c r="I11">
        <v>40510</v>
      </c>
      <c r="J11">
        <v>0</v>
      </c>
      <c r="K11">
        <v>0</v>
      </c>
      <c r="L11">
        <v>14018</v>
      </c>
      <c r="M11">
        <v>10553</v>
      </c>
      <c r="N11">
        <v>3465</v>
      </c>
      <c r="O11">
        <v>80500</v>
      </c>
      <c r="P11">
        <v>13535</v>
      </c>
      <c r="Q11">
        <v>715</v>
      </c>
      <c r="R11">
        <v>292</v>
      </c>
      <c r="S11">
        <v>7</v>
      </c>
      <c r="T11" t="s">
        <v>2686</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2688</v>
      </c>
      <c r="B12">
        <v>1980</v>
      </c>
      <c r="C12" t="s">
        <v>171</v>
      </c>
      <c r="D12" t="s">
        <v>2689</v>
      </c>
      <c r="E12" t="str">
        <f t="shared" si="0"/>
        <v>City of Alta Hill</v>
      </c>
      <c r="F12">
        <v>45</v>
      </c>
      <c r="G12" t="s">
        <v>2690</v>
      </c>
      <c r="H12">
        <v>1229</v>
      </c>
      <c r="I12">
        <v>0</v>
      </c>
      <c r="J12">
        <v>0</v>
      </c>
      <c r="K12">
        <v>1229</v>
      </c>
      <c r="L12">
        <v>509</v>
      </c>
      <c r="M12">
        <v>386</v>
      </c>
      <c r="N12">
        <v>123</v>
      </c>
      <c r="O12">
        <v>61900</v>
      </c>
      <c r="P12">
        <v>465</v>
      </c>
      <c r="Q12">
        <v>46</v>
      </c>
      <c r="R12">
        <v>2</v>
      </c>
      <c r="S12">
        <v>23</v>
      </c>
      <c r="T12" t="s">
        <v>2689</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2691</v>
      </c>
      <c r="B13">
        <v>1980</v>
      </c>
      <c r="C13" t="s">
        <v>171</v>
      </c>
      <c r="D13" t="s">
        <v>2692</v>
      </c>
      <c r="E13" t="str">
        <f t="shared" si="0"/>
        <v>City of Alta Sierra</v>
      </c>
      <c r="F13">
        <v>47</v>
      </c>
      <c r="G13" t="s">
        <v>2693</v>
      </c>
      <c r="H13">
        <v>2168</v>
      </c>
      <c r="I13">
        <v>0</v>
      </c>
      <c r="J13">
        <v>0</v>
      </c>
      <c r="K13">
        <v>2168</v>
      </c>
      <c r="L13">
        <v>818</v>
      </c>
      <c r="M13">
        <v>743</v>
      </c>
      <c r="N13">
        <v>75</v>
      </c>
      <c r="O13">
        <v>96700</v>
      </c>
      <c r="P13">
        <v>956</v>
      </c>
      <c r="Q13">
        <v>3</v>
      </c>
      <c r="R13">
        <v>0</v>
      </c>
      <c r="S13">
        <v>5</v>
      </c>
      <c r="T13" t="s">
        <v>2692</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2694</v>
      </c>
      <c r="B14">
        <v>1980</v>
      </c>
      <c r="C14" t="s">
        <v>171</v>
      </c>
      <c r="D14" t="s">
        <v>346</v>
      </c>
      <c r="E14" t="str">
        <f t="shared" si="0"/>
        <v>City of Alturas</v>
      </c>
      <c r="F14">
        <v>50</v>
      </c>
      <c r="G14" t="s">
        <v>2695</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2696</v>
      </c>
      <c r="B15">
        <v>1980</v>
      </c>
      <c r="C15" t="s">
        <v>171</v>
      </c>
      <c r="D15" t="s">
        <v>2697</v>
      </c>
      <c r="E15" t="str">
        <f t="shared" si="0"/>
        <v>City of Alum Rock</v>
      </c>
      <c r="F15">
        <v>55</v>
      </c>
      <c r="G15" t="s">
        <v>2698</v>
      </c>
      <c r="H15">
        <v>16890</v>
      </c>
      <c r="I15">
        <v>16890</v>
      </c>
      <c r="J15">
        <v>0</v>
      </c>
      <c r="K15">
        <v>0</v>
      </c>
      <c r="L15">
        <v>5441</v>
      </c>
      <c r="M15">
        <v>4474</v>
      </c>
      <c r="N15">
        <v>967</v>
      </c>
      <c r="O15">
        <v>79100</v>
      </c>
      <c r="P15">
        <v>5169</v>
      </c>
      <c r="Q15">
        <v>365</v>
      </c>
      <c r="R15">
        <v>19</v>
      </c>
      <c r="S15">
        <v>5</v>
      </c>
      <c r="T15" t="s">
        <v>2697</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2699</v>
      </c>
      <c r="B16">
        <v>1980</v>
      </c>
      <c r="C16" t="s">
        <v>171</v>
      </c>
      <c r="D16" t="s">
        <v>348</v>
      </c>
      <c r="E16" t="str">
        <f t="shared" si="0"/>
        <v>City of Amador City</v>
      </c>
      <c r="F16">
        <v>65</v>
      </c>
      <c r="G16" t="s">
        <v>2700</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2701</v>
      </c>
      <c r="B17">
        <v>1980</v>
      </c>
      <c r="C17" t="s">
        <v>171</v>
      </c>
      <c r="D17" t="s">
        <v>350</v>
      </c>
      <c r="E17" t="str">
        <f t="shared" si="0"/>
        <v>City of American Canyon</v>
      </c>
      <c r="F17">
        <v>67</v>
      </c>
      <c r="G17" t="s">
        <v>2702</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2703</v>
      </c>
      <c r="B18">
        <v>1980</v>
      </c>
      <c r="C18" t="s">
        <v>171</v>
      </c>
      <c r="D18" t="s">
        <v>352</v>
      </c>
      <c r="E18" t="str">
        <f t="shared" si="0"/>
        <v>City of Anaheim</v>
      </c>
      <c r="F18">
        <v>70</v>
      </c>
      <c r="G18" t="s">
        <v>2704</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2705</v>
      </c>
      <c r="B19">
        <v>1980</v>
      </c>
      <c r="C19" t="s">
        <v>171</v>
      </c>
      <c r="D19" t="s">
        <v>354</v>
      </c>
      <c r="E19" t="str">
        <f t="shared" si="0"/>
        <v>City of Anderson</v>
      </c>
      <c r="F19">
        <v>75</v>
      </c>
      <c r="G19" t="s">
        <v>2706</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2707</v>
      </c>
      <c r="B20">
        <v>1980</v>
      </c>
      <c r="C20" t="s">
        <v>171</v>
      </c>
      <c r="D20" t="s">
        <v>356</v>
      </c>
      <c r="E20" t="str">
        <f t="shared" si="0"/>
        <v>City of Angels</v>
      </c>
      <c r="F20">
        <v>80</v>
      </c>
      <c r="G20" t="s">
        <v>2708</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2709</v>
      </c>
      <c r="B21">
        <v>1980</v>
      </c>
      <c r="C21" t="s">
        <v>171</v>
      </c>
      <c r="D21" t="s">
        <v>2710</v>
      </c>
      <c r="E21" t="str">
        <f t="shared" si="0"/>
        <v>City of Angwin</v>
      </c>
      <c r="F21">
        <v>83</v>
      </c>
      <c r="G21" t="s">
        <v>2711</v>
      </c>
      <c r="H21">
        <v>3526</v>
      </c>
      <c r="I21">
        <v>0</v>
      </c>
      <c r="J21">
        <v>3526</v>
      </c>
      <c r="K21">
        <v>0</v>
      </c>
      <c r="L21">
        <v>782</v>
      </c>
      <c r="M21">
        <v>402</v>
      </c>
      <c r="N21">
        <v>380</v>
      </c>
      <c r="O21">
        <v>84400</v>
      </c>
      <c r="P21">
        <v>567</v>
      </c>
      <c r="Q21">
        <v>193</v>
      </c>
      <c r="R21">
        <v>6</v>
      </c>
      <c r="S21">
        <v>43</v>
      </c>
      <c r="T21" t="s">
        <v>2710</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2712</v>
      </c>
      <c r="B22">
        <v>1980</v>
      </c>
      <c r="C22" t="s">
        <v>171</v>
      </c>
      <c r="D22" t="s">
        <v>358</v>
      </c>
      <c r="E22" t="str">
        <f t="shared" si="0"/>
        <v>City of Antioch</v>
      </c>
      <c r="F22">
        <v>85</v>
      </c>
      <c r="G22" t="s">
        <v>2713</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2714</v>
      </c>
      <c r="B23">
        <v>1980</v>
      </c>
      <c r="C23" t="s">
        <v>171</v>
      </c>
      <c r="D23" t="s">
        <v>360</v>
      </c>
      <c r="E23" t="str">
        <f t="shared" si="0"/>
        <v>City of Apple Valley</v>
      </c>
      <c r="F23">
        <v>90</v>
      </c>
      <c r="G23" t="s">
        <v>2715</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2716</v>
      </c>
      <c r="B24">
        <v>1980</v>
      </c>
      <c r="C24" t="s">
        <v>171</v>
      </c>
      <c r="D24" t="s">
        <v>2717</v>
      </c>
      <c r="E24" t="str">
        <f t="shared" si="0"/>
        <v>City of Aptos</v>
      </c>
      <c r="F24">
        <v>92</v>
      </c>
      <c r="G24" t="s">
        <v>2718</v>
      </c>
      <c r="H24">
        <v>7039</v>
      </c>
      <c r="I24">
        <v>7039</v>
      </c>
      <c r="J24">
        <v>0</v>
      </c>
      <c r="K24">
        <v>0</v>
      </c>
      <c r="L24">
        <v>2885</v>
      </c>
      <c r="M24">
        <v>1892</v>
      </c>
      <c r="N24">
        <v>993</v>
      </c>
      <c r="O24">
        <v>106300</v>
      </c>
      <c r="P24">
        <v>2522</v>
      </c>
      <c r="Q24">
        <v>354</v>
      </c>
      <c r="R24">
        <v>98</v>
      </c>
      <c r="S24">
        <v>281</v>
      </c>
      <c r="T24" t="s">
        <v>2717</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2719</v>
      </c>
      <c r="B25">
        <v>1980</v>
      </c>
      <c r="C25" t="s">
        <v>171</v>
      </c>
      <c r="D25" t="s">
        <v>2720</v>
      </c>
      <c r="E25" t="str">
        <f t="shared" si="0"/>
        <v>City of Arbuckle</v>
      </c>
      <c r="F25">
        <v>100</v>
      </c>
      <c r="G25" t="s">
        <v>2721</v>
      </c>
      <c r="H25">
        <v>1306</v>
      </c>
      <c r="I25">
        <v>0</v>
      </c>
      <c r="J25">
        <v>0</v>
      </c>
      <c r="K25">
        <v>1306</v>
      </c>
      <c r="L25">
        <v>453</v>
      </c>
      <c r="M25">
        <v>265</v>
      </c>
      <c r="N25">
        <v>188</v>
      </c>
      <c r="O25">
        <v>43500</v>
      </c>
      <c r="P25">
        <v>377</v>
      </c>
      <c r="Q25">
        <v>47</v>
      </c>
      <c r="R25">
        <v>36</v>
      </c>
      <c r="S25">
        <v>19</v>
      </c>
      <c r="T25" t="s">
        <v>2720</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2722</v>
      </c>
      <c r="B26">
        <v>1980</v>
      </c>
      <c r="C26" t="s">
        <v>171</v>
      </c>
      <c r="D26" t="s">
        <v>362</v>
      </c>
      <c r="E26" t="str">
        <f t="shared" si="0"/>
        <v>City of Arcadia</v>
      </c>
      <c r="F26">
        <v>105</v>
      </c>
      <c r="G26" t="s">
        <v>2723</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2724</v>
      </c>
      <c r="B27">
        <v>1980</v>
      </c>
      <c r="C27" t="s">
        <v>171</v>
      </c>
      <c r="D27" t="s">
        <v>364</v>
      </c>
      <c r="E27" t="str">
        <f t="shared" si="0"/>
        <v>City of Arcata</v>
      </c>
      <c r="F27">
        <v>110</v>
      </c>
      <c r="G27" t="s">
        <v>2725</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2726</v>
      </c>
      <c r="B28">
        <v>1980</v>
      </c>
      <c r="C28" t="s">
        <v>171</v>
      </c>
      <c r="D28" t="s">
        <v>2727</v>
      </c>
      <c r="E28" t="str">
        <f t="shared" si="0"/>
        <v>City of Arden-Arcade</v>
      </c>
      <c r="F28">
        <v>115</v>
      </c>
      <c r="G28" t="s">
        <v>2728</v>
      </c>
      <c r="H28">
        <v>87570</v>
      </c>
      <c r="I28">
        <v>87570</v>
      </c>
      <c r="J28">
        <v>0</v>
      </c>
      <c r="K28">
        <v>0</v>
      </c>
      <c r="L28">
        <v>38681</v>
      </c>
      <c r="M28">
        <v>19298</v>
      </c>
      <c r="N28">
        <v>19383</v>
      </c>
      <c r="O28">
        <v>75100</v>
      </c>
      <c r="P28">
        <v>26989</v>
      </c>
      <c r="Q28">
        <v>4010</v>
      </c>
      <c r="R28">
        <v>9811</v>
      </c>
      <c r="S28">
        <v>408</v>
      </c>
      <c r="T28" t="s">
        <v>2727</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2729</v>
      </c>
      <c r="B29">
        <v>1980</v>
      </c>
      <c r="C29" t="s">
        <v>171</v>
      </c>
      <c r="D29" t="s">
        <v>2730</v>
      </c>
      <c r="E29" t="str">
        <f t="shared" si="0"/>
        <v>City of Armona</v>
      </c>
      <c r="F29">
        <v>125</v>
      </c>
      <c r="G29" t="s">
        <v>2731</v>
      </c>
      <c r="H29">
        <v>2644</v>
      </c>
      <c r="I29">
        <v>0</v>
      </c>
      <c r="J29">
        <v>2644</v>
      </c>
      <c r="K29">
        <v>0</v>
      </c>
      <c r="L29">
        <v>837</v>
      </c>
      <c r="M29">
        <v>545</v>
      </c>
      <c r="N29">
        <v>292</v>
      </c>
      <c r="O29">
        <v>41100</v>
      </c>
      <c r="P29">
        <v>821</v>
      </c>
      <c r="Q29">
        <v>36</v>
      </c>
      <c r="R29">
        <v>2</v>
      </c>
      <c r="S29">
        <v>9</v>
      </c>
      <c r="T29" t="s">
        <v>2730</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2732</v>
      </c>
      <c r="B30">
        <v>1980</v>
      </c>
      <c r="C30" t="s">
        <v>171</v>
      </c>
      <c r="D30" t="s">
        <v>2733</v>
      </c>
      <c r="E30" t="str">
        <f t="shared" si="0"/>
        <v>City of Arnold</v>
      </c>
      <c r="F30">
        <v>128</v>
      </c>
      <c r="G30" t="s">
        <v>2734</v>
      </c>
      <c r="H30">
        <v>2385</v>
      </c>
      <c r="I30">
        <v>0</v>
      </c>
      <c r="J30">
        <v>0</v>
      </c>
      <c r="K30">
        <v>2385</v>
      </c>
      <c r="L30">
        <v>932</v>
      </c>
      <c r="M30">
        <v>775</v>
      </c>
      <c r="N30">
        <v>157</v>
      </c>
      <c r="O30">
        <v>75200</v>
      </c>
      <c r="P30">
        <v>2440</v>
      </c>
      <c r="Q30">
        <v>34</v>
      </c>
      <c r="R30">
        <v>12</v>
      </c>
      <c r="S30">
        <v>90</v>
      </c>
      <c r="T30" t="s">
        <v>2733</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2735</v>
      </c>
      <c r="B31">
        <v>1980</v>
      </c>
      <c r="C31" t="s">
        <v>171</v>
      </c>
      <c r="D31" t="s">
        <v>366</v>
      </c>
      <c r="E31" t="str">
        <f t="shared" si="0"/>
        <v>City of Arroyo Grande</v>
      </c>
      <c r="F31">
        <v>130</v>
      </c>
      <c r="G31" t="s">
        <v>2736</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2737</v>
      </c>
      <c r="B32">
        <v>1980</v>
      </c>
      <c r="C32" t="s">
        <v>171</v>
      </c>
      <c r="D32" t="s">
        <v>368</v>
      </c>
      <c r="E32" t="str">
        <f t="shared" si="0"/>
        <v>City of Artesia</v>
      </c>
      <c r="F32">
        <v>135</v>
      </c>
      <c r="G32" t="s">
        <v>2738</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2739</v>
      </c>
      <c r="B33">
        <v>1980</v>
      </c>
      <c r="C33" t="s">
        <v>171</v>
      </c>
      <c r="D33" t="s">
        <v>370</v>
      </c>
      <c r="E33" t="str">
        <f t="shared" si="0"/>
        <v>City of Arvin</v>
      </c>
      <c r="F33">
        <v>139</v>
      </c>
      <c r="G33" t="s">
        <v>2740</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2741</v>
      </c>
      <c r="B34">
        <v>1980</v>
      </c>
      <c r="C34" t="s">
        <v>171</v>
      </c>
      <c r="D34" t="s">
        <v>2742</v>
      </c>
      <c r="E34" t="str">
        <f t="shared" si="0"/>
        <v>City of Ashland</v>
      </c>
      <c r="F34">
        <v>143</v>
      </c>
      <c r="G34" t="s">
        <v>2743</v>
      </c>
      <c r="H34">
        <v>13893</v>
      </c>
      <c r="I34">
        <v>13893</v>
      </c>
      <c r="J34">
        <v>0</v>
      </c>
      <c r="K34">
        <v>0</v>
      </c>
      <c r="L34">
        <v>5968</v>
      </c>
      <c r="M34">
        <v>2452</v>
      </c>
      <c r="N34">
        <v>3516</v>
      </c>
      <c r="O34">
        <v>66200</v>
      </c>
      <c r="P34">
        <v>3997</v>
      </c>
      <c r="Q34">
        <v>665</v>
      </c>
      <c r="R34">
        <v>1401</v>
      </c>
      <c r="S34">
        <v>147</v>
      </c>
      <c r="T34" t="s">
        <v>2742</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2744</v>
      </c>
      <c r="B35">
        <v>1980</v>
      </c>
      <c r="C35" t="s">
        <v>171</v>
      </c>
      <c r="D35" t="s">
        <v>372</v>
      </c>
      <c r="E35" t="str">
        <f t="shared" si="0"/>
        <v>City of Atascadero</v>
      </c>
      <c r="F35">
        <v>145</v>
      </c>
      <c r="G35" t="s">
        <v>2745</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2746</v>
      </c>
      <c r="B36">
        <v>1980</v>
      </c>
      <c r="C36" t="s">
        <v>171</v>
      </c>
      <c r="D36" t="s">
        <v>374</v>
      </c>
      <c r="E36" t="str">
        <f t="shared" si="0"/>
        <v>City of Atherton</v>
      </c>
      <c r="F36">
        <v>150</v>
      </c>
      <c r="G36" t="s">
        <v>2747</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2748</v>
      </c>
      <c r="B37">
        <v>1980</v>
      </c>
      <c r="C37" t="s">
        <v>171</v>
      </c>
      <c r="D37" t="s">
        <v>376</v>
      </c>
      <c r="E37" t="str">
        <f t="shared" si="0"/>
        <v>City of Atwater</v>
      </c>
      <c r="F37">
        <v>155</v>
      </c>
      <c r="G37" t="s">
        <v>2749</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2750</v>
      </c>
      <c r="B38">
        <v>1980</v>
      </c>
      <c r="C38" t="s">
        <v>171</v>
      </c>
      <c r="D38" t="s">
        <v>378</v>
      </c>
      <c r="E38" t="str">
        <f t="shared" si="0"/>
        <v>City of Auburn</v>
      </c>
      <c r="F38">
        <v>160</v>
      </c>
      <c r="G38" t="s">
        <v>2751</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2752</v>
      </c>
      <c r="B39">
        <v>1980</v>
      </c>
      <c r="C39" t="s">
        <v>171</v>
      </c>
      <c r="D39" t="s">
        <v>2753</v>
      </c>
      <c r="E39" t="str">
        <f t="shared" si="0"/>
        <v>City of August</v>
      </c>
      <c r="F39">
        <v>162</v>
      </c>
      <c r="G39" t="s">
        <v>2754</v>
      </c>
      <c r="H39">
        <v>5445</v>
      </c>
      <c r="I39">
        <v>5445</v>
      </c>
      <c r="J39">
        <v>0</v>
      </c>
      <c r="K39">
        <v>0</v>
      </c>
      <c r="L39">
        <v>2137</v>
      </c>
      <c r="M39">
        <v>1255</v>
      </c>
      <c r="N39">
        <v>882</v>
      </c>
      <c r="O39">
        <v>28400</v>
      </c>
      <c r="P39">
        <v>1845</v>
      </c>
      <c r="Q39">
        <v>161</v>
      </c>
      <c r="R39">
        <v>48</v>
      </c>
      <c r="S39">
        <v>240</v>
      </c>
      <c r="T39" t="s">
        <v>2753</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2755</v>
      </c>
      <c r="B40">
        <v>1980</v>
      </c>
      <c r="C40" t="s">
        <v>171</v>
      </c>
      <c r="D40" t="s">
        <v>380</v>
      </c>
      <c r="E40" t="str">
        <f t="shared" si="0"/>
        <v>City of Avalon</v>
      </c>
      <c r="F40">
        <v>165</v>
      </c>
      <c r="G40" t="s">
        <v>2756</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2757</v>
      </c>
      <c r="B41">
        <v>1980</v>
      </c>
      <c r="C41" t="s">
        <v>171</v>
      </c>
      <c r="D41" t="s">
        <v>382</v>
      </c>
      <c r="E41" t="str">
        <f t="shared" si="0"/>
        <v>City of Avenal</v>
      </c>
      <c r="F41">
        <v>170</v>
      </c>
      <c r="G41" t="s">
        <v>2758</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2759</v>
      </c>
      <c r="B42">
        <v>1980</v>
      </c>
      <c r="C42" t="s">
        <v>171</v>
      </c>
      <c r="D42" t="s">
        <v>2760</v>
      </c>
      <c r="E42" t="str">
        <f t="shared" si="0"/>
        <v>City of Avocado Heights</v>
      </c>
      <c r="F42">
        <v>172</v>
      </c>
      <c r="G42" t="s">
        <v>2761</v>
      </c>
      <c r="H42">
        <v>11721</v>
      </c>
      <c r="I42">
        <v>11721</v>
      </c>
      <c r="J42">
        <v>0</v>
      </c>
      <c r="K42">
        <v>0</v>
      </c>
      <c r="L42">
        <v>3194</v>
      </c>
      <c r="M42">
        <v>2619</v>
      </c>
      <c r="N42">
        <v>575</v>
      </c>
      <c r="O42">
        <v>86800</v>
      </c>
      <c r="P42">
        <v>3100</v>
      </c>
      <c r="Q42">
        <v>146</v>
      </c>
      <c r="R42">
        <v>11</v>
      </c>
      <c r="S42">
        <v>48</v>
      </c>
      <c r="T42" t="s">
        <v>2760</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2762</v>
      </c>
      <c r="B43">
        <v>1980</v>
      </c>
      <c r="C43" t="s">
        <v>171</v>
      </c>
      <c r="D43" t="s">
        <v>384</v>
      </c>
      <c r="E43" t="str">
        <f t="shared" si="0"/>
        <v>City of Azusa</v>
      </c>
      <c r="F43">
        <v>175</v>
      </c>
      <c r="G43" t="s">
        <v>2763</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2764</v>
      </c>
      <c r="B44">
        <v>1980</v>
      </c>
      <c r="C44" t="s">
        <v>171</v>
      </c>
      <c r="D44" t="s">
        <v>386</v>
      </c>
      <c r="E44" t="str">
        <f t="shared" si="0"/>
        <v>City of Bakersfield</v>
      </c>
      <c r="F44">
        <v>180</v>
      </c>
      <c r="G44" t="s">
        <v>2765</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2766</v>
      </c>
      <c r="B45">
        <v>1980</v>
      </c>
      <c r="C45" t="s">
        <v>171</v>
      </c>
      <c r="D45" t="s">
        <v>2767</v>
      </c>
      <c r="E45" t="str">
        <f t="shared" si="0"/>
        <v>City of Baldwin Park</v>
      </c>
      <c r="F45">
        <v>185</v>
      </c>
      <c r="G45" t="s">
        <v>2768</v>
      </c>
      <c r="H45">
        <v>50554</v>
      </c>
      <c r="I45">
        <v>50554</v>
      </c>
      <c r="J45">
        <v>0</v>
      </c>
      <c r="K45">
        <v>0</v>
      </c>
      <c r="L45">
        <v>13923</v>
      </c>
      <c r="M45">
        <v>8782</v>
      </c>
      <c r="N45">
        <v>5141</v>
      </c>
      <c r="O45">
        <v>61300</v>
      </c>
      <c r="P45">
        <v>11500</v>
      </c>
      <c r="Q45">
        <v>1236</v>
      </c>
      <c r="R45">
        <v>1150</v>
      </c>
      <c r="S45">
        <v>467</v>
      </c>
      <c r="T45" t="s">
        <v>2767</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2769</v>
      </c>
      <c r="B46">
        <v>1980</v>
      </c>
      <c r="C46" t="s">
        <v>171</v>
      </c>
      <c r="D46" t="s">
        <v>388</v>
      </c>
      <c r="E46" t="str">
        <f t="shared" si="0"/>
        <v>City of Banning</v>
      </c>
      <c r="F46">
        <v>190</v>
      </c>
      <c r="G46" t="s">
        <v>2770</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2771</v>
      </c>
      <c r="B47">
        <v>1980</v>
      </c>
      <c r="C47" t="s">
        <v>171</v>
      </c>
      <c r="D47" t="s">
        <v>390</v>
      </c>
      <c r="E47" t="str">
        <f t="shared" si="0"/>
        <v>City of Barstow</v>
      </c>
      <c r="F47">
        <v>195</v>
      </c>
      <c r="G47" t="s">
        <v>2772</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2773</v>
      </c>
      <c r="B48">
        <v>1980</v>
      </c>
      <c r="C48" t="s">
        <v>171</v>
      </c>
      <c r="D48" t="s">
        <v>2774</v>
      </c>
      <c r="E48" t="str">
        <f t="shared" si="0"/>
        <v>City of Baywood-Los Osos</v>
      </c>
      <c r="F48">
        <v>202</v>
      </c>
      <c r="G48" t="s">
        <v>2775</v>
      </c>
      <c r="H48">
        <v>10933</v>
      </c>
      <c r="I48">
        <v>0</v>
      </c>
      <c r="J48">
        <v>10933</v>
      </c>
      <c r="K48">
        <v>0</v>
      </c>
      <c r="L48">
        <v>4401</v>
      </c>
      <c r="M48">
        <v>2904</v>
      </c>
      <c r="N48">
        <v>1497</v>
      </c>
      <c r="O48">
        <v>78600</v>
      </c>
      <c r="P48">
        <v>3828</v>
      </c>
      <c r="Q48">
        <v>386</v>
      </c>
      <c r="R48">
        <v>132</v>
      </c>
      <c r="S48">
        <v>403</v>
      </c>
      <c r="T48" t="s">
        <v>2774</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2776</v>
      </c>
      <c r="B49">
        <v>1980</v>
      </c>
      <c r="C49" t="s">
        <v>171</v>
      </c>
      <c r="D49" t="s">
        <v>2777</v>
      </c>
      <c r="E49" t="str">
        <f t="shared" si="0"/>
        <v>City of Beale AFB East</v>
      </c>
      <c r="F49">
        <v>203</v>
      </c>
      <c r="G49" t="s">
        <v>2778</v>
      </c>
      <c r="H49">
        <v>6329</v>
      </c>
      <c r="I49">
        <v>0</v>
      </c>
      <c r="J49">
        <v>6329</v>
      </c>
      <c r="K49">
        <v>0</v>
      </c>
      <c r="L49">
        <v>1840</v>
      </c>
      <c r="M49">
        <v>123</v>
      </c>
      <c r="N49">
        <v>1717</v>
      </c>
      <c r="O49">
        <v>44600</v>
      </c>
      <c r="P49">
        <v>1502</v>
      </c>
      <c r="Q49">
        <v>386</v>
      </c>
      <c r="R49">
        <v>1</v>
      </c>
      <c r="S49">
        <v>32</v>
      </c>
      <c r="T49" t="s">
        <v>2777</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2779</v>
      </c>
      <c r="B50">
        <v>1980</v>
      </c>
      <c r="C50" t="s">
        <v>171</v>
      </c>
      <c r="D50" t="s">
        <v>392</v>
      </c>
      <c r="E50" t="str">
        <f t="shared" si="0"/>
        <v>City of Beaumont</v>
      </c>
      <c r="F50">
        <v>205</v>
      </c>
      <c r="G50" t="s">
        <v>2780</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2781</v>
      </c>
      <c r="B51">
        <v>1980</v>
      </c>
      <c r="C51" t="s">
        <v>171</v>
      </c>
      <c r="D51" t="s">
        <v>2782</v>
      </c>
      <c r="E51" t="str">
        <f t="shared" si="0"/>
        <v>City of Bell</v>
      </c>
      <c r="F51">
        <v>210</v>
      </c>
      <c r="G51" t="s">
        <v>2783</v>
      </c>
      <c r="H51">
        <v>25450</v>
      </c>
      <c r="I51">
        <v>25450</v>
      </c>
      <c r="J51">
        <v>0</v>
      </c>
      <c r="K51">
        <v>0</v>
      </c>
      <c r="L51">
        <v>8855</v>
      </c>
      <c r="M51">
        <v>3010</v>
      </c>
      <c r="N51">
        <v>5845</v>
      </c>
      <c r="O51">
        <v>64600</v>
      </c>
      <c r="P51">
        <v>4365</v>
      </c>
      <c r="Q51">
        <v>3332</v>
      </c>
      <c r="R51">
        <v>1127</v>
      </c>
      <c r="S51">
        <v>422</v>
      </c>
      <c r="T51" t="s">
        <v>2782</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2784</v>
      </c>
      <c r="B52">
        <v>1980</v>
      </c>
      <c r="C52" t="s">
        <v>171</v>
      </c>
      <c r="D52" t="s">
        <v>396</v>
      </c>
      <c r="E52" t="str">
        <f t="shared" si="0"/>
        <v>City of Bellflower</v>
      </c>
      <c r="F52">
        <v>215</v>
      </c>
      <c r="G52" t="s">
        <v>2785</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2786</v>
      </c>
      <c r="B53">
        <v>1980</v>
      </c>
      <c r="C53" t="s">
        <v>171</v>
      </c>
      <c r="D53" t="s">
        <v>394</v>
      </c>
      <c r="E53" t="str">
        <f t="shared" si="0"/>
        <v>City of Bell Gardens</v>
      </c>
      <c r="F53">
        <v>220</v>
      </c>
      <c r="G53" t="s">
        <v>2787</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2788</v>
      </c>
      <c r="B54">
        <v>1980</v>
      </c>
      <c r="C54" t="s">
        <v>171</v>
      </c>
      <c r="D54" t="s">
        <v>398</v>
      </c>
      <c r="E54" t="str">
        <f t="shared" si="0"/>
        <v>City of Belmont</v>
      </c>
      <c r="F54">
        <v>225</v>
      </c>
      <c r="G54" t="s">
        <v>2789</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2790</v>
      </c>
      <c r="B55">
        <v>1980</v>
      </c>
      <c r="C55" t="s">
        <v>171</v>
      </c>
      <c r="D55" t="s">
        <v>2791</v>
      </c>
      <c r="E55" t="str">
        <f t="shared" si="0"/>
        <v>City of Belvedere</v>
      </c>
      <c r="F55">
        <v>230</v>
      </c>
      <c r="G55" t="s">
        <v>2792</v>
      </c>
      <c r="H55">
        <v>2401</v>
      </c>
      <c r="I55">
        <v>2401</v>
      </c>
      <c r="J55">
        <v>0</v>
      </c>
      <c r="K55">
        <v>0</v>
      </c>
      <c r="L55">
        <v>947</v>
      </c>
      <c r="M55">
        <v>718</v>
      </c>
      <c r="N55">
        <v>229</v>
      </c>
      <c r="O55">
        <v>200100</v>
      </c>
      <c r="P55">
        <v>926</v>
      </c>
      <c r="Q55">
        <v>56</v>
      </c>
      <c r="R55">
        <v>11</v>
      </c>
      <c r="S55">
        <v>0</v>
      </c>
      <c r="T55" t="s">
        <v>2791</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2793</v>
      </c>
      <c r="B56">
        <v>1980</v>
      </c>
      <c r="C56" t="s">
        <v>171</v>
      </c>
      <c r="D56" t="s">
        <v>400</v>
      </c>
      <c r="E56" t="str">
        <f t="shared" si="0"/>
        <v>City of Benicia</v>
      </c>
      <c r="F56">
        <v>235</v>
      </c>
      <c r="G56" t="s">
        <v>2794</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2795</v>
      </c>
      <c r="B57">
        <v>1980</v>
      </c>
      <c r="C57" t="s">
        <v>171</v>
      </c>
      <c r="D57" t="s">
        <v>2796</v>
      </c>
      <c r="E57" t="str">
        <f t="shared" si="0"/>
        <v>City of Ben Lomond</v>
      </c>
      <c r="F57">
        <v>240</v>
      </c>
      <c r="G57" t="s">
        <v>2797</v>
      </c>
      <c r="H57">
        <v>7238</v>
      </c>
      <c r="I57">
        <v>7238</v>
      </c>
      <c r="J57">
        <v>0</v>
      </c>
      <c r="K57">
        <v>0</v>
      </c>
      <c r="L57">
        <v>2615</v>
      </c>
      <c r="M57">
        <v>1910</v>
      </c>
      <c r="N57">
        <v>705</v>
      </c>
      <c r="O57">
        <v>95200</v>
      </c>
      <c r="P57">
        <v>2521</v>
      </c>
      <c r="Q57">
        <v>369</v>
      </c>
      <c r="R57">
        <v>40</v>
      </c>
      <c r="S57">
        <v>37</v>
      </c>
      <c r="T57" t="s">
        <v>2796</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2798</v>
      </c>
      <c r="B58">
        <v>1980</v>
      </c>
      <c r="C58" t="s">
        <v>171</v>
      </c>
      <c r="D58" t="s">
        <v>402</v>
      </c>
      <c r="E58" t="str">
        <f t="shared" si="0"/>
        <v>City of Berkeley</v>
      </c>
      <c r="F58">
        <v>245</v>
      </c>
      <c r="G58" t="s">
        <v>2799</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2800</v>
      </c>
      <c r="B59">
        <v>1980</v>
      </c>
      <c r="C59" t="s">
        <v>171</v>
      </c>
      <c r="D59" t="s">
        <v>2801</v>
      </c>
      <c r="E59" t="str">
        <f t="shared" si="0"/>
        <v>City of Bethel Island</v>
      </c>
      <c r="F59">
        <v>249</v>
      </c>
      <c r="G59" t="s">
        <v>2802</v>
      </c>
      <c r="H59">
        <v>1774</v>
      </c>
      <c r="I59">
        <v>0</v>
      </c>
      <c r="J59">
        <v>0</v>
      </c>
      <c r="K59">
        <v>1774</v>
      </c>
      <c r="L59">
        <v>819</v>
      </c>
      <c r="M59">
        <v>627</v>
      </c>
      <c r="N59">
        <v>192</v>
      </c>
      <c r="O59">
        <v>96300</v>
      </c>
      <c r="P59">
        <v>604</v>
      </c>
      <c r="Q59">
        <v>79</v>
      </c>
      <c r="R59">
        <v>4</v>
      </c>
      <c r="S59">
        <v>322</v>
      </c>
      <c r="T59" t="s">
        <v>2801</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2803</v>
      </c>
      <c r="B60">
        <v>1980</v>
      </c>
      <c r="C60" t="s">
        <v>171</v>
      </c>
      <c r="D60" t="s">
        <v>404</v>
      </c>
      <c r="E60" t="str">
        <f t="shared" si="0"/>
        <v>City of Beverly Hills</v>
      </c>
      <c r="F60">
        <v>250</v>
      </c>
      <c r="G60" t="s">
        <v>2804</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2805</v>
      </c>
      <c r="B61">
        <v>1980</v>
      </c>
      <c r="C61" t="s">
        <v>171</v>
      </c>
      <c r="D61" t="s">
        <v>2806</v>
      </c>
      <c r="E61" t="str">
        <f t="shared" si="0"/>
        <v>City of Big Bear</v>
      </c>
      <c r="F61">
        <v>253</v>
      </c>
      <c r="G61" t="s">
        <v>2807</v>
      </c>
      <c r="H61">
        <v>11151</v>
      </c>
      <c r="I61">
        <v>0</v>
      </c>
      <c r="J61">
        <v>11151</v>
      </c>
      <c r="K61">
        <v>0</v>
      </c>
      <c r="L61">
        <v>4410</v>
      </c>
      <c r="M61">
        <v>3024</v>
      </c>
      <c r="N61">
        <v>1386</v>
      </c>
      <c r="O61">
        <v>76400</v>
      </c>
      <c r="P61">
        <v>14775</v>
      </c>
      <c r="Q61">
        <v>803</v>
      </c>
      <c r="R61">
        <v>282</v>
      </c>
      <c r="S61">
        <v>603</v>
      </c>
      <c r="T61" t="s">
        <v>2806</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2808</v>
      </c>
      <c r="B62">
        <v>1980</v>
      </c>
      <c r="C62" t="s">
        <v>171</v>
      </c>
      <c r="D62" t="s">
        <v>408</v>
      </c>
      <c r="E62" t="str">
        <f t="shared" si="0"/>
        <v>City of Biggs</v>
      </c>
      <c r="F62">
        <v>265</v>
      </c>
      <c r="G62" t="s">
        <v>2809</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2810</v>
      </c>
      <c r="B63">
        <v>1980</v>
      </c>
      <c r="C63" t="s">
        <v>171</v>
      </c>
      <c r="D63" t="s">
        <v>2811</v>
      </c>
      <c r="E63" t="str">
        <f t="shared" si="0"/>
        <v>City of Big Pine</v>
      </c>
      <c r="F63">
        <v>268</v>
      </c>
      <c r="G63" t="s">
        <v>2812</v>
      </c>
      <c r="H63">
        <v>1510</v>
      </c>
      <c r="I63">
        <v>0</v>
      </c>
      <c r="J63">
        <v>0</v>
      </c>
      <c r="K63">
        <v>1510</v>
      </c>
      <c r="L63">
        <v>552</v>
      </c>
      <c r="M63">
        <v>421</v>
      </c>
      <c r="N63">
        <v>131</v>
      </c>
      <c r="O63">
        <v>77000</v>
      </c>
      <c r="P63">
        <v>453</v>
      </c>
      <c r="Q63">
        <v>49</v>
      </c>
      <c r="R63">
        <v>2</v>
      </c>
      <c r="S63">
        <v>106</v>
      </c>
      <c r="T63" t="s">
        <v>2811</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2813</v>
      </c>
      <c r="B64">
        <v>1980</v>
      </c>
      <c r="C64" t="s">
        <v>171</v>
      </c>
      <c r="D64" t="s">
        <v>410</v>
      </c>
      <c r="E64" t="str">
        <f t="shared" si="0"/>
        <v>City of Bishop</v>
      </c>
      <c r="F64">
        <v>275</v>
      </c>
      <c r="G64" t="s">
        <v>2814</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2815</v>
      </c>
      <c r="B65">
        <v>1980</v>
      </c>
      <c r="C65" t="s">
        <v>171</v>
      </c>
      <c r="D65" t="s">
        <v>2816</v>
      </c>
      <c r="E65" t="str">
        <f t="shared" si="0"/>
        <v>City of Bloomington</v>
      </c>
      <c r="F65">
        <v>277</v>
      </c>
      <c r="G65" t="s">
        <v>2817</v>
      </c>
      <c r="H65">
        <v>12781</v>
      </c>
      <c r="I65">
        <v>12781</v>
      </c>
      <c r="J65">
        <v>0</v>
      </c>
      <c r="K65">
        <v>0</v>
      </c>
      <c r="L65">
        <v>4002</v>
      </c>
      <c r="M65">
        <v>3107</v>
      </c>
      <c r="N65">
        <v>895</v>
      </c>
      <c r="O65">
        <v>48500</v>
      </c>
      <c r="P65">
        <v>3600</v>
      </c>
      <c r="Q65">
        <v>254</v>
      </c>
      <c r="R65">
        <v>17</v>
      </c>
      <c r="S65">
        <v>391</v>
      </c>
      <c r="T65" t="s">
        <v>2816</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2818</v>
      </c>
      <c r="B66">
        <v>1980</v>
      </c>
      <c r="C66" t="s">
        <v>171</v>
      </c>
      <c r="D66" t="s">
        <v>412</v>
      </c>
      <c r="E66" t="str">
        <f t="shared" si="0"/>
        <v>City of Blue Lake</v>
      </c>
      <c r="F66">
        <v>280</v>
      </c>
      <c r="G66" t="s">
        <v>2819</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2820</v>
      </c>
      <c r="B67">
        <v>1980</v>
      </c>
      <c r="C67" t="s">
        <v>171</v>
      </c>
      <c r="D67" t="s">
        <v>414</v>
      </c>
      <c r="E67" t="str">
        <f t="shared" si="0"/>
        <v>City of Blythe</v>
      </c>
      <c r="F67">
        <v>290</v>
      </c>
      <c r="G67" t="s">
        <v>2821</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2822</v>
      </c>
      <c r="B68">
        <v>1980</v>
      </c>
      <c r="C68" t="s">
        <v>171</v>
      </c>
      <c r="D68" t="s">
        <v>2823</v>
      </c>
      <c r="E68" t="str">
        <f t="shared" si="0"/>
        <v>City of Bodfish</v>
      </c>
      <c r="F68">
        <v>292</v>
      </c>
      <c r="G68" t="s">
        <v>2824</v>
      </c>
      <c r="H68">
        <v>1379</v>
      </c>
      <c r="I68">
        <v>0</v>
      </c>
      <c r="J68">
        <v>0</v>
      </c>
      <c r="K68">
        <v>1379</v>
      </c>
      <c r="L68">
        <v>604</v>
      </c>
      <c r="M68">
        <v>528</v>
      </c>
      <c r="N68">
        <v>76</v>
      </c>
      <c r="O68">
        <v>43000</v>
      </c>
      <c r="P68">
        <v>327</v>
      </c>
      <c r="Q68">
        <v>22</v>
      </c>
      <c r="R68">
        <v>0</v>
      </c>
      <c r="S68">
        <v>543</v>
      </c>
      <c r="T68" t="s">
        <v>2823</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2825</v>
      </c>
      <c r="B69">
        <v>1980</v>
      </c>
      <c r="C69" t="s">
        <v>171</v>
      </c>
      <c r="D69" t="s">
        <v>2826</v>
      </c>
      <c r="E69" t="str">
        <f t="shared" ref="E69:E132" si="1">_xlfn.CONCAT("City of ",D69)</f>
        <v>City of Bolinas</v>
      </c>
      <c r="F69">
        <v>293</v>
      </c>
      <c r="G69" t="s">
        <v>2827</v>
      </c>
      <c r="H69">
        <v>1225</v>
      </c>
      <c r="I69">
        <v>0</v>
      </c>
      <c r="J69">
        <v>0</v>
      </c>
      <c r="K69">
        <v>1225</v>
      </c>
      <c r="L69">
        <v>519</v>
      </c>
      <c r="M69">
        <v>286</v>
      </c>
      <c r="N69">
        <v>233</v>
      </c>
      <c r="O69">
        <v>103000</v>
      </c>
      <c r="P69">
        <v>490</v>
      </c>
      <c r="Q69">
        <v>70</v>
      </c>
      <c r="R69">
        <v>0</v>
      </c>
      <c r="S69">
        <v>5</v>
      </c>
      <c r="T69" t="s">
        <v>2826</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2828</v>
      </c>
      <c r="B70">
        <v>1980</v>
      </c>
      <c r="C70" t="s">
        <v>171</v>
      </c>
      <c r="D70" t="s">
        <v>2829</v>
      </c>
      <c r="E70" t="str">
        <f t="shared" si="1"/>
        <v>City of Bonadelle Ranchos-Madera Ranchos</v>
      </c>
      <c r="F70">
        <v>296</v>
      </c>
      <c r="G70" t="s">
        <v>2830</v>
      </c>
      <c r="H70">
        <v>3272</v>
      </c>
      <c r="I70">
        <v>0</v>
      </c>
      <c r="J70">
        <v>3272</v>
      </c>
      <c r="K70">
        <v>0</v>
      </c>
      <c r="L70">
        <v>959</v>
      </c>
      <c r="M70">
        <v>934</v>
      </c>
      <c r="N70">
        <v>25</v>
      </c>
      <c r="O70">
        <v>82200</v>
      </c>
      <c r="P70">
        <v>1051</v>
      </c>
      <c r="Q70">
        <v>15</v>
      </c>
      <c r="R70">
        <v>0</v>
      </c>
      <c r="S70">
        <v>2</v>
      </c>
      <c r="T70" t="s">
        <v>2829</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2831</v>
      </c>
      <c r="B71">
        <v>1980</v>
      </c>
      <c r="C71" t="s">
        <v>171</v>
      </c>
      <c r="D71" t="s">
        <v>2832</v>
      </c>
      <c r="E71" t="str">
        <f t="shared" si="1"/>
        <v>City of Bonita</v>
      </c>
      <c r="F71">
        <v>297</v>
      </c>
      <c r="G71" t="s">
        <v>2833</v>
      </c>
      <c r="H71">
        <v>6257</v>
      </c>
      <c r="I71">
        <v>6257</v>
      </c>
      <c r="J71">
        <v>0</v>
      </c>
      <c r="K71">
        <v>0</v>
      </c>
      <c r="L71">
        <v>2086</v>
      </c>
      <c r="M71">
        <v>1737</v>
      </c>
      <c r="N71">
        <v>349</v>
      </c>
      <c r="O71">
        <v>134700</v>
      </c>
      <c r="P71">
        <v>2053</v>
      </c>
      <c r="Q71">
        <v>70</v>
      </c>
      <c r="R71">
        <v>87</v>
      </c>
      <c r="S71">
        <v>15</v>
      </c>
      <c r="T71" t="s">
        <v>2832</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2834</v>
      </c>
      <c r="B72">
        <v>1980</v>
      </c>
      <c r="C72" t="s">
        <v>171</v>
      </c>
      <c r="D72" t="s">
        <v>2835</v>
      </c>
      <c r="E72" t="str">
        <f t="shared" si="1"/>
        <v>City of Boron</v>
      </c>
      <c r="F72">
        <v>302</v>
      </c>
      <c r="G72" t="s">
        <v>2836</v>
      </c>
      <c r="H72">
        <v>2040</v>
      </c>
      <c r="I72">
        <v>0</v>
      </c>
      <c r="J72">
        <v>0</v>
      </c>
      <c r="K72">
        <v>2040</v>
      </c>
      <c r="L72">
        <v>774</v>
      </c>
      <c r="M72">
        <v>458</v>
      </c>
      <c r="N72">
        <v>316</v>
      </c>
      <c r="O72">
        <v>33400</v>
      </c>
      <c r="P72">
        <v>691</v>
      </c>
      <c r="Q72">
        <v>53</v>
      </c>
      <c r="R72">
        <v>17</v>
      </c>
      <c r="S72">
        <v>108</v>
      </c>
      <c r="T72" t="s">
        <v>2835</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2837</v>
      </c>
      <c r="B73">
        <v>1980</v>
      </c>
      <c r="C73" t="s">
        <v>171</v>
      </c>
      <c r="D73" t="s">
        <v>2838</v>
      </c>
      <c r="E73" t="str">
        <f t="shared" si="1"/>
        <v>City of Borrego Springs</v>
      </c>
      <c r="F73">
        <v>303</v>
      </c>
      <c r="G73" t="s">
        <v>2839</v>
      </c>
      <c r="H73">
        <v>1405</v>
      </c>
      <c r="I73">
        <v>0</v>
      </c>
      <c r="J73">
        <v>0</v>
      </c>
      <c r="K73">
        <v>1405</v>
      </c>
      <c r="L73">
        <v>603</v>
      </c>
      <c r="M73">
        <v>422</v>
      </c>
      <c r="N73">
        <v>181</v>
      </c>
      <c r="O73">
        <v>80600</v>
      </c>
      <c r="P73">
        <v>722</v>
      </c>
      <c r="Q73">
        <v>93</v>
      </c>
      <c r="R73">
        <v>125</v>
      </c>
      <c r="S73">
        <v>302</v>
      </c>
      <c r="T73" t="s">
        <v>2838</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2840</v>
      </c>
      <c r="B74">
        <v>1980</v>
      </c>
      <c r="C74" t="s">
        <v>171</v>
      </c>
      <c r="D74" t="s">
        <v>2841</v>
      </c>
      <c r="E74" t="str">
        <f t="shared" si="1"/>
        <v>City of Boulder Creek</v>
      </c>
      <c r="F74">
        <v>305</v>
      </c>
      <c r="G74" t="s">
        <v>2842</v>
      </c>
      <c r="H74">
        <v>5662</v>
      </c>
      <c r="I74">
        <v>5662</v>
      </c>
      <c r="J74">
        <v>0</v>
      </c>
      <c r="K74">
        <v>0</v>
      </c>
      <c r="L74">
        <v>2259</v>
      </c>
      <c r="M74">
        <v>1515</v>
      </c>
      <c r="N74">
        <v>744</v>
      </c>
      <c r="O74">
        <v>82800</v>
      </c>
      <c r="P74">
        <v>2418</v>
      </c>
      <c r="Q74">
        <v>327</v>
      </c>
      <c r="R74">
        <v>57</v>
      </c>
      <c r="S74">
        <v>41</v>
      </c>
      <c r="T74" t="s">
        <v>2841</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2843</v>
      </c>
      <c r="B75">
        <v>1980</v>
      </c>
      <c r="C75" t="s">
        <v>171</v>
      </c>
      <c r="D75" t="s">
        <v>2844</v>
      </c>
      <c r="E75" t="str">
        <f t="shared" si="1"/>
        <v>City of Boyes Hot Springs</v>
      </c>
      <c r="F75">
        <v>308</v>
      </c>
      <c r="G75" t="s">
        <v>2845</v>
      </c>
      <c r="H75">
        <v>4177</v>
      </c>
      <c r="I75">
        <v>0</v>
      </c>
      <c r="J75">
        <v>4177</v>
      </c>
      <c r="K75">
        <v>0</v>
      </c>
      <c r="L75">
        <v>1895</v>
      </c>
      <c r="M75">
        <v>998</v>
      </c>
      <c r="N75">
        <v>897</v>
      </c>
      <c r="O75">
        <v>71300</v>
      </c>
      <c r="P75">
        <v>1632</v>
      </c>
      <c r="Q75">
        <v>223</v>
      </c>
      <c r="R75">
        <v>88</v>
      </c>
      <c r="S75">
        <v>117</v>
      </c>
      <c r="T75" t="s">
        <v>2844</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2846</v>
      </c>
      <c r="B76">
        <v>1980</v>
      </c>
      <c r="C76" t="s">
        <v>171</v>
      </c>
      <c r="D76" t="s">
        <v>416</v>
      </c>
      <c r="E76" t="str">
        <f t="shared" si="1"/>
        <v>City of Bradbury</v>
      </c>
      <c r="F76">
        <v>315</v>
      </c>
      <c r="G76" t="s">
        <v>2847</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2848</v>
      </c>
      <c r="B77">
        <v>1980</v>
      </c>
      <c r="C77" t="s">
        <v>171</v>
      </c>
      <c r="D77" t="s">
        <v>418</v>
      </c>
      <c r="E77" t="str">
        <f t="shared" si="1"/>
        <v>City of Brawley</v>
      </c>
      <c r="F77">
        <v>320</v>
      </c>
      <c r="G77" t="s">
        <v>2849</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2850</v>
      </c>
      <c r="B78">
        <v>1980</v>
      </c>
      <c r="C78" t="s">
        <v>171</v>
      </c>
      <c r="D78" t="s">
        <v>420</v>
      </c>
      <c r="E78" t="str">
        <f t="shared" si="1"/>
        <v>City of Brea</v>
      </c>
      <c r="F78">
        <v>325</v>
      </c>
      <c r="G78" t="s">
        <v>2851</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2852</v>
      </c>
      <c r="B79">
        <v>1980</v>
      </c>
      <c r="C79" t="s">
        <v>171</v>
      </c>
      <c r="D79" t="s">
        <v>422</v>
      </c>
      <c r="E79" t="str">
        <f t="shared" si="1"/>
        <v>City of Brentwood</v>
      </c>
      <c r="F79">
        <v>327</v>
      </c>
      <c r="G79" t="s">
        <v>2853</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2854</v>
      </c>
      <c r="B80">
        <v>1980</v>
      </c>
      <c r="C80" t="s">
        <v>171</v>
      </c>
      <c r="D80" t="s">
        <v>424</v>
      </c>
      <c r="E80" t="str">
        <f t="shared" si="1"/>
        <v>City of Brisbane</v>
      </c>
      <c r="F80">
        <v>328</v>
      </c>
      <c r="G80" t="s">
        <v>2855</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2856</v>
      </c>
      <c r="B81">
        <v>1980</v>
      </c>
      <c r="C81" t="s">
        <v>171</v>
      </c>
      <c r="D81" t="s">
        <v>2857</v>
      </c>
      <c r="E81" t="str">
        <f t="shared" si="1"/>
        <v>City of Broderick-Bryte</v>
      </c>
      <c r="F81">
        <v>332</v>
      </c>
      <c r="G81" t="s">
        <v>2858</v>
      </c>
      <c r="H81">
        <v>10194</v>
      </c>
      <c r="I81">
        <v>10194</v>
      </c>
      <c r="J81">
        <v>0</v>
      </c>
      <c r="K81">
        <v>0</v>
      </c>
      <c r="L81">
        <v>3962</v>
      </c>
      <c r="M81">
        <v>1855</v>
      </c>
      <c r="N81">
        <v>2107</v>
      </c>
      <c r="O81">
        <v>38500</v>
      </c>
      <c r="P81">
        <v>2766</v>
      </c>
      <c r="Q81">
        <v>524</v>
      </c>
      <c r="R81">
        <v>761</v>
      </c>
      <c r="S81">
        <v>280</v>
      </c>
      <c r="T81" t="s">
        <v>2857</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2859</v>
      </c>
      <c r="B82">
        <v>1980</v>
      </c>
      <c r="C82" t="s">
        <v>171</v>
      </c>
      <c r="D82" t="s">
        <v>426</v>
      </c>
      <c r="E82" t="str">
        <f t="shared" si="1"/>
        <v>City of Buellton</v>
      </c>
      <c r="F82">
        <v>334</v>
      </c>
      <c r="G82" t="s">
        <v>2860</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2861</v>
      </c>
      <c r="B83">
        <v>1980</v>
      </c>
      <c r="C83" t="s">
        <v>171</v>
      </c>
      <c r="D83" t="s">
        <v>428</v>
      </c>
      <c r="E83" t="str">
        <f t="shared" si="1"/>
        <v>City of Buena Park</v>
      </c>
      <c r="F83">
        <v>335</v>
      </c>
      <c r="G83" t="s">
        <v>2862</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2863</v>
      </c>
      <c r="B84">
        <v>1980</v>
      </c>
      <c r="C84" t="s">
        <v>171</v>
      </c>
      <c r="D84" t="s">
        <v>430</v>
      </c>
      <c r="E84" t="str">
        <f t="shared" si="1"/>
        <v>City of Burbank</v>
      </c>
      <c r="F84">
        <v>340</v>
      </c>
      <c r="G84" t="s">
        <v>2864</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2865</v>
      </c>
      <c r="B85">
        <v>1980</v>
      </c>
      <c r="C85" t="s">
        <v>171</v>
      </c>
      <c r="D85" t="s">
        <v>2866</v>
      </c>
      <c r="E85" t="str">
        <f t="shared" si="1"/>
        <v>City of Burlingame</v>
      </c>
      <c r="F85">
        <v>345</v>
      </c>
      <c r="G85" t="s">
        <v>2867</v>
      </c>
      <c r="H85">
        <v>26173</v>
      </c>
      <c r="I85">
        <v>26173</v>
      </c>
      <c r="J85">
        <v>0</v>
      </c>
      <c r="K85">
        <v>0</v>
      </c>
      <c r="L85">
        <v>12356</v>
      </c>
      <c r="M85">
        <v>5785</v>
      </c>
      <c r="N85">
        <v>6571</v>
      </c>
      <c r="O85">
        <v>151000</v>
      </c>
      <c r="P85">
        <v>7225</v>
      </c>
      <c r="Q85">
        <v>2504</v>
      </c>
      <c r="R85">
        <v>2913</v>
      </c>
      <c r="S85">
        <v>9</v>
      </c>
      <c r="T85" t="s">
        <v>2866</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2868</v>
      </c>
      <c r="B86">
        <v>1980</v>
      </c>
      <c r="C86" t="s">
        <v>171</v>
      </c>
      <c r="D86" t="s">
        <v>2869</v>
      </c>
      <c r="E86" t="str">
        <f t="shared" si="1"/>
        <v>City of Burney</v>
      </c>
      <c r="F86">
        <v>350</v>
      </c>
      <c r="G86" t="s">
        <v>2870</v>
      </c>
      <c r="H86">
        <v>3187</v>
      </c>
      <c r="I86">
        <v>0</v>
      </c>
      <c r="J86">
        <v>3187</v>
      </c>
      <c r="K86">
        <v>0</v>
      </c>
      <c r="L86">
        <v>1115</v>
      </c>
      <c r="M86">
        <v>804</v>
      </c>
      <c r="N86">
        <v>311</v>
      </c>
      <c r="O86">
        <v>50200</v>
      </c>
      <c r="P86">
        <v>1004</v>
      </c>
      <c r="Q86">
        <v>100</v>
      </c>
      <c r="R86">
        <v>64</v>
      </c>
      <c r="S86">
        <v>68</v>
      </c>
      <c r="T86" t="s">
        <v>2869</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2871</v>
      </c>
      <c r="B87">
        <v>1980</v>
      </c>
      <c r="C87" t="s">
        <v>171</v>
      </c>
      <c r="D87" t="s">
        <v>2872</v>
      </c>
      <c r="E87" t="str">
        <f t="shared" si="1"/>
        <v>City of Buttonwillow</v>
      </c>
      <c r="F87">
        <v>356</v>
      </c>
      <c r="G87" t="s">
        <v>2873</v>
      </c>
      <c r="H87">
        <v>1350</v>
      </c>
      <c r="I87">
        <v>0</v>
      </c>
      <c r="J87">
        <v>0</v>
      </c>
      <c r="K87">
        <v>1350</v>
      </c>
      <c r="L87">
        <v>437</v>
      </c>
      <c r="M87">
        <v>249</v>
      </c>
      <c r="N87">
        <v>188</v>
      </c>
      <c r="O87">
        <v>40800</v>
      </c>
      <c r="P87">
        <v>390</v>
      </c>
      <c r="Q87">
        <v>51</v>
      </c>
      <c r="R87">
        <v>2</v>
      </c>
      <c r="S87">
        <v>12</v>
      </c>
      <c r="T87" t="s">
        <v>2872</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2874</v>
      </c>
      <c r="B88">
        <v>1980</v>
      </c>
      <c r="C88" t="s">
        <v>171</v>
      </c>
      <c r="D88" t="s">
        <v>434</v>
      </c>
      <c r="E88" t="str">
        <f t="shared" si="1"/>
        <v>City of Calexico</v>
      </c>
      <c r="F88">
        <v>365</v>
      </c>
      <c r="G88" t="s">
        <v>2875</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2876</v>
      </c>
      <c r="B89">
        <v>1980</v>
      </c>
      <c r="C89" t="s">
        <v>171</v>
      </c>
      <c r="D89" t="s">
        <v>2877</v>
      </c>
      <c r="E89" t="str">
        <f t="shared" si="1"/>
        <v>City of California City</v>
      </c>
      <c r="F89">
        <v>367</v>
      </c>
      <c r="G89" t="s">
        <v>2878</v>
      </c>
      <c r="H89">
        <v>2743</v>
      </c>
      <c r="I89">
        <v>0</v>
      </c>
      <c r="J89">
        <v>2743</v>
      </c>
      <c r="K89">
        <v>0</v>
      </c>
      <c r="L89">
        <v>990</v>
      </c>
      <c r="M89">
        <v>676</v>
      </c>
      <c r="N89">
        <v>314</v>
      </c>
      <c r="O89">
        <v>49000</v>
      </c>
      <c r="P89">
        <v>849</v>
      </c>
      <c r="Q89">
        <v>118</v>
      </c>
      <c r="R89">
        <v>27</v>
      </c>
      <c r="S89">
        <v>134</v>
      </c>
      <c r="T89" t="s">
        <v>2877</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2879</v>
      </c>
      <c r="B90">
        <v>1980</v>
      </c>
      <c r="C90" t="s">
        <v>171</v>
      </c>
      <c r="D90" t="s">
        <v>439</v>
      </c>
      <c r="E90" t="str">
        <f t="shared" si="1"/>
        <v>City of Calipatria</v>
      </c>
      <c r="F90">
        <v>370</v>
      </c>
      <c r="G90" t="s">
        <v>2880</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2881</v>
      </c>
      <c r="B91">
        <v>1980</v>
      </c>
      <c r="C91" t="s">
        <v>171</v>
      </c>
      <c r="D91" t="s">
        <v>441</v>
      </c>
      <c r="E91" t="str">
        <f t="shared" si="1"/>
        <v>City of Calistoga</v>
      </c>
      <c r="F91">
        <v>375</v>
      </c>
      <c r="G91" t="s">
        <v>2882</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2883</v>
      </c>
      <c r="B92">
        <v>1980</v>
      </c>
      <c r="C92" t="s">
        <v>171</v>
      </c>
      <c r="D92" t="s">
        <v>2884</v>
      </c>
      <c r="E92" t="str">
        <f t="shared" si="1"/>
        <v>City of Calwa</v>
      </c>
      <c r="F92">
        <v>377</v>
      </c>
      <c r="G92" t="s">
        <v>2885</v>
      </c>
      <c r="H92">
        <v>6640</v>
      </c>
      <c r="I92">
        <v>6640</v>
      </c>
      <c r="J92">
        <v>0</v>
      </c>
      <c r="K92">
        <v>0</v>
      </c>
      <c r="L92">
        <v>1870</v>
      </c>
      <c r="M92">
        <v>1245</v>
      </c>
      <c r="N92">
        <v>625</v>
      </c>
      <c r="O92">
        <v>41400</v>
      </c>
      <c r="P92">
        <v>1625</v>
      </c>
      <c r="Q92">
        <v>210</v>
      </c>
      <c r="R92">
        <v>14</v>
      </c>
      <c r="S92">
        <v>187</v>
      </c>
      <c r="T92" t="s">
        <v>2884</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2886</v>
      </c>
      <c r="B93">
        <v>1980</v>
      </c>
      <c r="C93" t="s">
        <v>171</v>
      </c>
      <c r="D93" t="s">
        <v>443</v>
      </c>
      <c r="E93" t="str">
        <f t="shared" si="1"/>
        <v>City of Camarillo</v>
      </c>
      <c r="F93">
        <v>379</v>
      </c>
      <c r="G93" t="s">
        <v>2887</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2888</v>
      </c>
      <c r="B94">
        <v>1980</v>
      </c>
      <c r="C94" t="s">
        <v>171</v>
      </c>
      <c r="D94" t="s">
        <v>2889</v>
      </c>
      <c r="E94" t="str">
        <f t="shared" si="1"/>
        <v>City of Camarillo Heights</v>
      </c>
      <c r="F94">
        <v>385</v>
      </c>
      <c r="G94" t="s">
        <v>2890</v>
      </c>
      <c r="H94">
        <v>6341</v>
      </c>
      <c r="I94">
        <v>6341</v>
      </c>
      <c r="J94">
        <v>0</v>
      </c>
      <c r="K94">
        <v>0</v>
      </c>
      <c r="L94">
        <v>2047</v>
      </c>
      <c r="M94">
        <v>1803</v>
      </c>
      <c r="N94">
        <v>244</v>
      </c>
      <c r="O94">
        <v>147200</v>
      </c>
      <c r="P94">
        <v>2025</v>
      </c>
      <c r="Q94">
        <v>67</v>
      </c>
      <c r="R94">
        <v>0</v>
      </c>
      <c r="S94">
        <v>0</v>
      </c>
      <c r="T94" t="s">
        <v>2889</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2891</v>
      </c>
      <c r="B95">
        <v>1980</v>
      </c>
      <c r="C95" t="s">
        <v>171</v>
      </c>
      <c r="D95" t="s">
        <v>2892</v>
      </c>
      <c r="E95" t="str">
        <f t="shared" si="1"/>
        <v>City of Cambria</v>
      </c>
      <c r="F95">
        <v>386</v>
      </c>
      <c r="G95" t="s">
        <v>2893</v>
      </c>
      <c r="H95">
        <v>3061</v>
      </c>
      <c r="I95">
        <v>0</v>
      </c>
      <c r="J95">
        <v>3061</v>
      </c>
      <c r="K95">
        <v>0</v>
      </c>
      <c r="L95">
        <v>1413</v>
      </c>
      <c r="M95">
        <v>980</v>
      </c>
      <c r="N95">
        <v>433</v>
      </c>
      <c r="O95">
        <v>92300</v>
      </c>
      <c r="P95">
        <v>1714</v>
      </c>
      <c r="Q95">
        <v>90</v>
      </c>
      <c r="R95">
        <v>15</v>
      </c>
      <c r="S95">
        <v>54</v>
      </c>
      <c r="T95" t="s">
        <v>2892</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2894</v>
      </c>
      <c r="B96">
        <v>1980</v>
      </c>
      <c r="C96" t="s">
        <v>171</v>
      </c>
      <c r="D96" t="s">
        <v>2895</v>
      </c>
      <c r="E96" t="str">
        <f t="shared" si="1"/>
        <v>City of Cameron Park</v>
      </c>
      <c r="F96">
        <v>388</v>
      </c>
      <c r="G96" t="s">
        <v>2896</v>
      </c>
      <c r="H96">
        <v>5607</v>
      </c>
      <c r="I96">
        <v>0</v>
      </c>
      <c r="J96">
        <v>5607</v>
      </c>
      <c r="K96">
        <v>0</v>
      </c>
      <c r="L96">
        <v>1924</v>
      </c>
      <c r="M96">
        <v>1679</v>
      </c>
      <c r="N96">
        <v>245</v>
      </c>
      <c r="O96">
        <v>93200</v>
      </c>
      <c r="P96">
        <v>1933</v>
      </c>
      <c r="Q96">
        <v>73</v>
      </c>
      <c r="R96">
        <v>97</v>
      </c>
      <c r="S96">
        <v>167</v>
      </c>
      <c r="T96" t="s">
        <v>2895</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2897</v>
      </c>
      <c r="B97">
        <v>1980</v>
      </c>
      <c r="C97" t="s">
        <v>171</v>
      </c>
      <c r="D97" t="s">
        <v>445</v>
      </c>
      <c r="E97" t="str">
        <f t="shared" si="1"/>
        <v>City of Campbell</v>
      </c>
      <c r="F97">
        <v>390</v>
      </c>
      <c r="G97" t="s">
        <v>2898</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2899</v>
      </c>
      <c r="B98">
        <v>1980</v>
      </c>
      <c r="C98" t="s">
        <v>171</v>
      </c>
      <c r="D98" t="s">
        <v>2900</v>
      </c>
      <c r="E98" t="str">
        <f t="shared" si="1"/>
        <v>City of Camp Pendleton North</v>
      </c>
      <c r="F98">
        <v>392</v>
      </c>
      <c r="G98" t="s">
        <v>2901</v>
      </c>
      <c r="H98">
        <v>2065</v>
      </c>
      <c r="I98">
        <v>0</v>
      </c>
      <c r="J98">
        <v>0</v>
      </c>
      <c r="K98">
        <v>2065</v>
      </c>
      <c r="L98">
        <v>595</v>
      </c>
      <c r="M98">
        <v>1</v>
      </c>
      <c r="N98">
        <v>594</v>
      </c>
      <c r="O98">
        <v>0</v>
      </c>
      <c r="P98">
        <v>284</v>
      </c>
      <c r="Q98">
        <v>331</v>
      </c>
      <c r="R98">
        <v>4</v>
      </c>
      <c r="S98">
        <v>0</v>
      </c>
      <c r="T98" t="s">
        <v>2900</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2902</v>
      </c>
      <c r="B99">
        <v>1980</v>
      </c>
      <c r="C99" t="s">
        <v>171</v>
      </c>
      <c r="D99" t="s">
        <v>2903</v>
      </c>
      <c r="E99" t="str">
        <f t="shared" si="1"/>
        <v>City of Camp Pendleton South</v>
      </c>
      <c r="F99">
        <v>393</v>
      </c>
      <c r="G99" t="s">
        <v>2904</v>
      </c>
      <c r="H99">
        <v>7952</v>
      </c>
      <c r="I99">
        <v>7952</v>
      </c>
      <c r="J99">
        <v>0</v>
      </c>
      <c r="K99">
        <v>0</v>
      </c>
      <c r="L99">
        <v>1657</v>
      </c>
      <c r="M99">
        <v>5</v>
      </c>
      <c r="N99">
        <v>1652</v>
      </c>
      <c r="O99">
        <v>90000</v>
      </c>
      <c r="P99">
        <v>925</v>
      </c>
      <c r="Q99">
        <v>787</v>
      </c>
      <c r="R99">
        <v>22</v>
      </c>
      <c r="S99">
        <v>0</v>
      </c>
      <c r="T99" t="s">
        <v>2903</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2905</v>
      </c>
      <c r="B100">
        <v>1980</v>
      </c>
      <c r="C100" t="s">
        <v>171</v>
      </c>
      <c r="D100" t="s">
        <v>2906</v>
      </c>
      <c r="E100" t="str">
        <f t="shared" si="1"/>
        <v>City of Canyon Country</v>
      </c>
      <c r="F100">
        <v>396</v>
      </c>
      <c r="G100" t="s">
        <v>2907</v>
      </c>
      <c r="H100">
        <v>15728</v>
      </c>
      <c r="I100">
        <v>0</v>
      </c>
      <c r="J100">
        <v>15728</v>
      </c>
      <c r="K100">
        <v>0</v>
      </c>
      <c r="L100">
        <v>4839</v>
      </c>
      <c r="M100">
        <v>3862</v>
      </c>
      <c r="N100">
        <v>977</v>
      </c>
      <c r="O100">
        <v>85200</v>
      </c>
      <c r="P100">
        <v>4301</v>
      </c>
      <c r="Q100">
        <v>89</v>
      </c>
      <c r="R100">
        <v>245</v>
      </c>
      <c r="S100">
        <v>596</v>
      </c>
      <c r="T100" t="s">
        <v>2906</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2908</v>
      </c>
      <c r="B101">
        <v>1980</v>
      </c>
      <c r="C101" t="s">
        <v>171</v>
      </c>
      <c r="D101" t="s">
        <v>447</v>
      </c>
      <c r="E101" t="str">
        <f t="shared" si="1"/>
        <v>City of Canyon Lake</v>
      </c>
      <c r="F101">
        <v>397</v>
      </c>
      <c r="G101" t="s">
        <v>2909</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2910</v>
      </c>
      <c r="B102">
        <v>1980</v>
      </c>
      <c r="C102" t="s">
        <v>171</v>
      </c>
      <c r="D102" t="s">
        <v>2911</v>
      </c>
      <c r="E102" t="str">
        <f t="shared" si="1"/>
        <v>City of Capistrano Beach</v>
      </c>
      <c r="F102">
        <v>398</v>
      </c>
      <c r="G102" t="s">
        <v>2912</v>
      </c>
      <c r="H102">
        <v>6168</v>
      </c>
      <c r="I102">
        <v>6168</v>
      </c>
      <c r="J102">
        <v>0</v>
      </c>
      <c r="K102">
        <v>0</v>
      </c>
      <c r="L102">
        <v>2335</v>
      </c>
      <c r="M102">
        <v>1508</v>
      </c>
      <c r="N102">
        <v>827</v>
      </c>
      <c r="O102">
        <v>125200</v>
      </c>
      <c r="P102">
        <v>1974</v>
      </c>
      <c r="Q102">
        <v>484</v>
      </c>
      <c r="R102">
        <v>25</v>
      </c>
      <c r="S102">
        <v>148</v>
      </c>
      <c r="T102" t="s">
        <v>2911</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2913</v>
      </c>
      <c r="B103">
        <v>1980</v>
      </c>
      <c r="C103" t="s">
        <v>171</v>
      </c>
      <c r="D103" t="s">
        <v>449</v>
      </c>
      <c r="E103" t="str">
        <f t="shared" si="1"/>
        <v>City of Capitola</v>
      </c>
      <c r="F103">
        <v>400</v>
      </c>
      <c r="G103" t="s">
        <v>2914</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2915</v>
      </c>
      <c r="B104">
        <v>1980</v>
      </c>
      <c r="C104" t="s">
        <v>171</v>
      </c>
      <c r="D104" t="s">
        <v>2916</v>
      </c>
      <c r="E104" t="str">
        <f t="shared" si="1"/>
        <v>City of Cardiff-By-The-Sea</v>
      </c>
      <c r="F104">
        <v>403</v>
      </c>
      <c r="G104" t="s">
        <v>2917</v>
      </c>
      <c r="H104">
        <v>10054</v>
      </c>
      <c r="I104">
        <v>10054</v>
      </c>
      <c r="J104">
        <v>0</v>
      </c>
      <c r="K104">
        <v>0</v>
      </c>
      <c r="L104">
        <v>3892</v>
      </c>
      <c r="M104">
        <v>2336</v>
      </c>
      <c r="N104">
        <v>1556</v>
      </c>
      <c r="O104">
        <v>119500</v>
      </c>
      <c r="P104">
        <v>3564</v>
      </c>
      <c r="Q104">
        <v>525</v>
      </c>
      <c r="R104">
        <v>21</v>
      </c>
      <c r="S104">
        <v>2</v>
      </c>
      <c r="T104" t="s">
        <v>2916</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2918</v>
      </c>
      <c r="B105">
        <v>1980</v>
      </c>
      <c r="C105" t="s">
        <v>171</v>
      </c>
      <c r="D105" t="s">
        <v>451</v>
      </c>
      <c r="E105" t="str">
        <f t="shared" si="1"/>
        <v>City of Carlsbad</v>
      </c>
      <c r="F105">
        <v>405</v>
      </c>
      <c r="G105" t="s">
        <v>2919</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2920</v>
      </c>
      <c r="B106">
        <v>1980</v>
      </c>
      <c r="C106" t="s">
        <v>171</v>
      </c>
      <c r="D106" t="s">
        <v>2921</v>
      </c>
      <c r="E106" t="str">
        <f t="shared" si="1"/>
        <v>City of Carmel-By-The-Sea</v>
      </c>
      <c r="F106">
        <v>410</v>
      </c>
      <c r="G106" t="s">
        <v>2922</v>
      </c>
      <c r="H106">
        <v>4707</v>
      </c>
      <c r="I106">
        <v>4707</v>
      </c>
      <c r="J106">
        <v>0</v>
      </c>
      <c r="K106">
        <v>0</v>
      </c>
      <c r="L106">
        <v>2560</v>
      </c>
      <c r="M106">
        <v>1363</v>
      </c>
      <c r="N106">
        <v>1197</v>
      </c>
      <c r="O106">
        <v>155900</v>
      </c>
      <c r="P106">
        <v>2551</v>
      </c>
      <c r="Q106">
        <v>497</v>
      </c>
      <c r="R106">
        <v>76</v>
      </c>
      <c r="S106">
        <v>0</v>
      </c>
      <c r="T106" t="s">
        <v>2921</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2923</v>
      </c>
      <c r="B107">
        <v>1980</v>
      </c>
      <c r="C107" t="s">
        <v>171</v>
      </c>
      <c r="D107" t="s">
        <v>2924</v>
      </c>
      <c r="E107" t="str">
        <f t="shared" si="1"/>
        <v>City of Carmel Valley</v>
      </c>
      <c r="F107">
        <v>420</v>
      </c>
      <c r="G107" t="s">
        <v>2925</v>
      </c>
      <c r="H107">
        <v>4013</v>
      </c>
      <c r="I107">
        <v>0</v>
      </c>
      <c r="J107">
        <v>4013</v>
      </c>
      <c r="K107">
        <v>0</v>
      </c>
      <c r="L107">
        <v>1600</v>
      </c>
      <c r="M107">
        <v>1132</v>
      </c>
      <c r="N107">
        <v>468</v>
      </c>
      <c r="O107">
        <v>148100</v>
      </c>
      <c r="P107">
        <v>1480</v>
      </c>
      <c r="Q107">
        <v>229</v>
      </c>
      <c r="R107">
        <v>45</v>
      </c>
      <c r="S107">
        <v>5</v>
      </c>
      <c r="T107" t="s">
        <v>2924</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2926</v>
      </c>
      <c r="B108">
        <v>1980</v>
      </c>
      <c r="C108" t="s">
        <v>171</v>
      </c>
      <c r="D108" t="s">
        <v>2927</v>
      </c>
      <c r="E108" t="str">
        <f t="shared" si="1"/>
        <v>City of Carmichael</v>
      </c>
      <c r="F108">
        <v>430</v>
      </c>
      <c r="G108" t="s">
        <v>2928</v>
      </c>
      <c r="H108">
        <v>43108</v>
      </c>
      <c r="I108">
        <v>43108</v>
      </c>
      <c r="J108">
        <v>0</v>
      </c>
      <c r="K108">
        <v>0</v>
      </c>
      <c r="L108">
        <v>16485</v>
      </c>
      <c r="M108">
        <v>10295</v>
      </c>
      <c r="N108">
        <v>6190</v>
      </c>
      <c r="O108">
        <v>81200</v>
      </c>
      <c r="P108">
        <v>13276</v>
      </c>
      <c r="Q108">
        <v>1431</v>
      </c>
      <c r="R108">
        <v>2661</v>
      </c>
      <c r="S108">
        <v>10</v>
      </c>
      <c r="T108" t="s">
        <v>2927</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2929</v>
      </c>
      <c r="B109">
        <v>1980</v>
      </c>
      <c r="C109" t="s">
        <v>171</v>
      </c>
      <c r="D109" t="s">
        <v>455</v>
      </c>
      <c r="E109" t="str">
        <f t="shared" si="1"/>
        <v>City of Carpinteria</v>
      </c>
      <c r="F109">
        <v>433</v>
      </c>
      <c r="G109" t="s">
        <v>2930</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2931</v>
      </c>
      <c r="B110">
        <v>1980</v>
      </c>
      <c r="C110" t="s">
        <v>171</v>
      </c>
      <c r="D110" t="s">
        <v>457</v>
      </c>
      <c r="E110" t="str">
        <f t="shared" si="1"/>
        <v>City of Carson</v>
      </c>
      <c r="F110">
        <v>440</v>
      </c>
      <c r="G110" t="s">
        <v>2932</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2933</v>
      </c>
      <c r="B111">
        <v>1980</v>
      </c>
      <c r="C111" t="s">
        <v>171</v>
      </c>
      <c r="D111" t="s">
        <v>2934</v>
      </c>
      <c r="E111" t="str">
        <f t="shared" si="1"/>
        <v>City of Caruthers</v>
      </c>
      <c r="F111">
        <v>442</v>
      </c>
      <c r="G111" t="s">
        <v>2935</v>
      </c>
      <c r="H111">
        <v>1514</v>
      </c>
      <c r="I111">
        <v>0</v>
      </c>
      <c r="J111">
        <v>0</v>
      </c>
      <c r="K111">
        <v>1514</v>
      </c>
      <c r="L111">
        <v>503</v>
      </c>
      <c r="M111">
        <v>351</v>
      </c>
      <c r="N111">
        <v>152</v>
      </c>
      <c r="O111">
        <v>45500</v>
      </c>
      <c r="P111">
        <v>479</v>
      </c>
      <c r="Q111">
        <v>37</v>
      </c>
      <c r="R111">
        <v>0</v>
      </c>
      <c r="S111">
        <v>8</v>
      </c>
      <c r="T111" t="s">
        <v>2934</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2936</v>
      </c>
      <c r="B112">
        <v>1980</v>
      </c>
      <c r="C112" t="s">
        <v>171</v>
      </c>
      <c r="D112" t="s">
        <v>2937</v>
      </c>
      <c r="E112" t="str">
        <f t="shared" si="1"/>
        <v>City of Casa de Oro-Mount Helix</v>
      </c>
      <c r="F112">
        <v>446</v>
      </c>
      <c r="G112" t="s">
        <v>2938</v>
      </c>
      <c r="H112">
        <v>19651</v>
      </c>
      <c r="I112">
        <v>19651</v>
      </c>
      <c r="J112">
        <v>0</v>
      </c>
      <c r="K112">
        <v>0</v>
      </c>
      <c r="L112">
        <v>6423</v>
      </c>
      <c r="M112">
        <v>5431</v>
      </c>
      <c r="N112">
        <v>992</v>
      </c>
      <c r="O112">
        <v>140100</v>
      </c>
      <c r="P112">
        <v>5978</v>
      </c>
      <c r="Q112">
        <v>366</v>
      </c>
      <c r="R112">
        <v>398</v>
      </c>
      <c r="S112">
        <v>3</v>
      </c>
      <c r="T112" t="s">
        <v>2937</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2939</v>
      </c>
      <c r="B113">
        <v>1980</v>
      </c>
      <c r="C113" t="s">
        <v>171</v>
      </c>
      <c r="D113" t="s">
        <v>2940</v>
      </c>
      <c r="E113" t="str">
        <f t="shared" si="1"/>
        <v>City of Casitas Springs</v>
      </c>
      <c r="F113">
        <v>451</v>
      </c>
      <c r="G113" t="s">
        <v>2941</v>
      </c>
      <c r="H113">
        <v>1038</v>
      </c>
      <c r="I113">
        <v>0</v>
      </c>
      <c r="J113">
        <v>0</v>
      </c>
      <c r="K113">
        <v>1038</v>
      </c>
      <c r="L113">
        <v>417</v>
      </c>
      <c r="M113">
        <v>263</v>
      </c>
      <c r="N113">
        <v>154</v>
      </c>
      <c r="O113">
        <v>64000</v>
      </c>
      <c r="P113">
        <v>302</v>
      </c>
      <c r="Q113">
        <v>54</v>
      </c>
      <c r="R113">
        <v>0</v>
      </c>
      <c r="S113">
        <v>74</v>
      </c>
      <c r="T113" t="s">
        <v>2940</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2942</v>
      </c>
      <c r="B114">
        <v>1980</v>
      </c>
      <c r="C114" t="s">
        <v>171</v>
      </c>
      <c r="D114" t="s">
        <v>2943</v>
      </c>
      <c r="E114" t="str">
        <f t="shared" si="1"/>
        <v>City of Castle Park-Otay</v>
      </c>
      <c r="F114">
        <v>453</v>
      </c>
      <c r="G114" t="s">
        <v>2944</v>
      </c>
      <c r="H114">
        <v>21049</v>
      </c>
      <c r="I114">
        <v>21049</v>
      </c>
      <c r="J114">
        <v>0</v>
      </c>
      <c r="K114">
        <v>0</v>
      </c>
      <c r="L114">
        <v>7887</v>
      </c>
      <c r="M114">
        <v>3511</v>
      </c>
      <c r="N114">
        <v>4376</v>
      </c>
      <c r="O114">
        <v>68800</v>
      </c>
      <c r="P114">
        <v>3733</v>
      </c>
      <c r="Q114">
        <v>671</v>
      </c>
      <c r="R114">
        <v>2435</v>
      </c>
      <c r="S114">
        <v>1405</v>
      </c>
      <c r="T114" t="s">
        <v>2943</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2945</v>
      </c>
      <c r="B115">
        <v>1980</v>
      </c>
      <c r="C115" t="s">
        <v>171</v>
      </c>
      <c r="D115" t="s">
        <v>2946</v>
      </c>
      <c r="E115" t="str">
        <f t="shared" si="1"/>
        <v>City of Castro Valley</v>
      </c>
      <c r="F115">
        <v>455</v>
      </c>
      <c r="G115" t="s">
        <v>2947</v>
      </c>
      <c r="H115">
        <v>44011</v>
      </c>
      <c r="I115">
        <v>44011</v>
      </c>
      <c r="J115">
        <v>0</v>
      </c>
      <c r="K115">
        <v>0</v>
      </c>
      <c r="L115">
        <v>17303</v>
      </c>
      <c r="M115">
        <v>11874</v>
      </c>
      <c r="N115">
        <v>5429</v>
      </c>
      <c r="O115">
        <v>94800</v>
      </c>
      <c r="P115">
        <v>14572</v>
      </c>
      <c r="Q115">
        <v>910</v>
      </c>
      <c r="R115">
        <v>1988</v>
      </c>
      <c r="S115">
        <v>321</v>
      </c>
      <c r="T115" t="s">
        <v>2946</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2948</v>
      </c>
      <c r="B116">
        <v>1980</v>
      </c>
      <c r="C116" t="s">
        <v>171</v>
      </c>
      <c r="D116" t="s">
        <v>2949</v>
      </c>
      <c r="E116" t="str">
        <f t="shared" si="1"/>
        <v>City of Castroville</v>
      </c>
      <c r="F116">
        <v>460</v>
      </c>
      <c r="G116" t="s">
        <v>2950</v>
      </c>
      <c r="H116">
        <v>4396</v>
      </c>
      <c r="I116">
        <v>0</v>
      </c>
      <c r="J116">
        <v>4396</v>
      </c>
      <c r="K116">
        <v>0</v>
      </c>
      <c r="L116">
        <v>1167</v>
      </c>
      <c r="M116">
        <v>567</v>
      </c>
      <c r="N116">
        <v>600</v>
      </c>
      <c r="O116">
        <v>62100</v>
      </c>
      <c r="P116">
        <v>992</v>
      </c>
      <c r="Q116">
        <v>154</v>
      </c>
      <c r="R116">
        <v>66</v>
      </c>
      <c r="S116">
        <v>40</v>
      </c>
      <c r="T116" t="s">
        <v>2949</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2951</v>
      </c>
      <c r="B117">
        <v>1980</v>
      </c>
      <c r="C117" t="s">
        <v>171</v>
      </c>
      <c r="D117" t="s">
        <v>459</v>
      </c>
      <c r="E117" t="str">
        <f t="shared" si="1"/>
        <v>City of Cathedral City</v>
      </c>
      <c r="F117">
        <v>465</v>
      </c>
      <c r="G117" t="s">
        <v>2952</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2953</v>
      </c>
      <c r="B118">
        <v>1980</v>
      </c>
      <c r="C118" t="s">
        <v>171</v>
      </c>
      <c r="D118" t="s">
        <v>2954</v>
      </c>
      <c r="E118" t="str">
        <f t="shared" si="1"/>
        <v>City of Cayucos</v>
      </c>
      <c r="F118">
        <v>467</v>
      </c>
      <c r="G118" t="s">
        <v>2955</v>
      </c>
      <c r="H118">
        <v>2301</v>
      </c>
      <c r="I118">
        <v>0</v>
      </c>
      <c r="J118">
        <v>0</v>
      </c>
      <c r="K118">
        <v>2301</v>
      </c>
      <c r="L118">
        <v>1146</v>
      </c>
      <c r="M118">
        <v>679</v>
      </c>
      <c r="N118">
        <v>467</v>
      </c>
      <c r="O118">
        <v>89300</v>
      </c>
      <c r="P118">
        <v>1350</v>
      </c>
      <c r="Q118">
        <v>293</v>
      </c>
      <c r="R118">
        <v>58</v>
      </c>
      <c r="S118">
        <v>98</v>
      </c>
      <c r="T118" t="s">
        <v>2954</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2956</v>
      </c>
      <c r="B119">
        <v>1980</v>
      </c>
      <c r="C119" t="s">
        <v>171</v>
      </c>
      <c r="D119" t="s">
        <v>2957</v>
      </c>
      <c r="E119" t="str">
        <f t="shared" si="1"/>
        <v>City of Central Valley</v>
      </c>
      <c r="F119">
        <v>475</v>
      </c>
      <c r="G119" t="s">
        <v>2958</v>
      </c>
      <c r="H119">
        <v>3424</v>
      </c>
      <c r="I119">
        <v>3424</v>
      </c>
      <c r="J119">
        <v>0</v>
      </c>
      <c r="K119">
        <v>0</v>
      </c>
      <c r="L119">
        <v>1296</v>
      </c>
      <c r="M119">
        <v>888</v>
      </c>
      <c r="N119">
        <v>408</v>
      </c>
      <c r="O119">
        <v>43600</v>
      </c>
      <c r="P119">
        <v>1159</v>
      </c>
      <c r="Q119">
        <v>101</v>
      </c>
      <c r="R119">
        <v>17</v>
      </c>
      <c r="S119">
        <v>143</v>
      </c>
      <c r="T119" t="s">
        <v>2957</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2959</v>
      </c>
      <c r="B120">
        <v>1980</v>
      </c>
      <c r="C120" t="s">
        <v>171</v>
      </c>
      <c r="D120" t="s">
        <v>461</v>
      </c>
      <c r="E120" t="str">
        <f t="shared" si="1"/>
        <v>City of Ceres</v>
      </c>
      <c r="F120">
        <v>480</v>
      </c>
      <c r="G120" t="s">
        <v>2960</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2961</v>
      </c>
      <c r="B121">
        <v>1980</v>
      </c>
      <c r="C121" t="s">
        <v>171</v>
      </c>
      <c r="D121" t="s">
        <v>463</v>
      </c>
      <c r="E121" t="str">
        <f t="shared" si="1"/>
        <v>City of Cerritos</v>
      </c>
      <c r="F121">
        <v>487</v>
      </c>
      <c r="G121" t="s">
        <v>2962</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2963</v>
      </c>
      <c r="B122">
        <v>1980</v>
      </c>
      <c r="C122" t="s">
        <v>171</v>
      </c>
      <c r="D122" t="s">
        <v>2964</v>
      </c>
      <c r="E122" t="str">
        <f t="shared" si="1"/>
        <v>City of Charter Oak</v>
      </c>
      <c r="F122">
        <v>489</v>
      </c>
      <c r="G122" t="s">
        <v>2965</v>
      </c>
      <c r="H122">
        <v>6840</v>
      </c>
      <c r="I122">
        <v>6840</v>
      </c>
      <c r="J122">
        <v>0</v>
      </c>
      <c r="K122">
        <v>0</v>
      </c>
      <c r="L122">
        <v>2412</v>
      </c>
      <c r="M122">
        <v>1913</v>
      </c>
      <c r="N122">
        <v>499</v>
      </c>
      <c r="O122">
        <v>73900</v>
      </c>
      <c r="P122">
        <v>1786</v>
      </c>
      <c r="Q122">
        <v>141</v>
      </c>
      <c r="R122">
        <v>189</v>
      </c>
      <c r="S122">
        <v>427</v>
      </c>
      <c r="T122" t="s">
        <v>2964</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2966</v>
      </c>
      <c r="B123">
        <v>1980</v>
      </c>
      <c r="C123" t="s">
        <v>171</v>
      </c>
      <c r="D123" t="s">
        <v>2967</v>
      </c>
      <c r="E123" t="str">
        <f t="shared" si="1"/>
        <v>City of Chemeketa Park-Redwood Estates</v>
      </c>
      <c r="F123">
        <v>490</v>
      </c>
      <c r="G123" t="s">
        <v>2968</v>
      </c>
      <c r="H123">
        <v>1847</v>
      </c>
      <c r="I123">
        <v>0</v>
      </c>
      <c r="J123">
        <v>0</v>
      </c>
      <c r="K123">
        <v>1847</v>
      </c>
      <c r="L123">
        <v>715</v>
      </c>
      <c r="M123">
        <v>569</v>
      </c>
      <c r="N123">
        <v>146</v>
      </c>
      <c r="O123">
        <v>108100</v>
      </c>
      <c r="P123">
        <v>695</v>
      </c>
      <c r="Q123">
        <v>61</v>
      </c>
      <c r="R123">
        <v>0</v>
      </c>
      <c r="S123">
        <v>5</v>
      </c>
      <c r="T123" t="s">
        <v>2967</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2969</v>
      </c>
      <c r="B124">
        <v>1980</v>
      </c>
      <c r="C124" t="s">
        <v>171</v>
      </c>
      <c r="D124" t="s">
        <v>2970</v>
      </c>
      <c r="E124" t="str">
        <f t="shared" si="1"/>
        <v>City of Cherryland</v>
      </c>
      <c r="F124">
        <v>492</v>
      </c>
      <c r="G124" t="s">
        <v>2971</v>
      </c>
      <c r="H124">
        <v>9425</v>
      </c>
      <c r="I124">
        <v>9425</v>
      </c>
      <c r="J124">
        <v>0</v>
      </c>
      <c r="K124">
        <v>0</v>
      </c>
      <c r="L124">
        <v>3923</v>
      </c>
      <c r="M124">
        <v>1364</v>
      </c>
      <c r="N124">
        <v>2559</v>
      </c>
      <c r="O124">
        <v>69800</v>
      </c>
      <c r="P124">
        <v>3342</v>
      </c>
      <c r="Q124">
        <v>363</v>
      </c>
      <c r="R124">
        <v>335</v>
      </c>
      <c r="S124">
        <v>38</v>
      </c>
      <c r="T124" t="s">
        <v>2970</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2972</v>
      </c>
      <c r="B125">
        <v>1980</v>
      </c>
      <c r="C125" t="s">
        <v>171</v>
      </c>
      <c r="D125" t="s">
        <v>2973</v>
      </c>
      <c r="E125" t="str">
        <f t="shared" si="1"/>
        <v>City of Cherry Valley</v>
      </c>
      <c r="F125">
        <v>493</v>
      </c>
      <c r="G125" t="s">
        <v>2974</v>
      </c>
      <c r="H125">
        <v>5012</v>
      </c>
      <c r="I125">
        <v>0</v>
      </c>
      <c r="J125">
        <v>5012</v>
      </c>
      <c r="K125">
        <v>0</v>
      </c>
      <c r="L125">
        <v>1852</v>
      </c>
      <c r="M125">
        <v>1584</v>
      </c>
      <c r="N125">
        <v>268</v>
      </c>
      <c r="O125">
        <v>67800</v>
      </c>
      <c r="P125">
        <v>1401</v>
      </c>
      <c r="Q125">
        <v>97</v>
      </c>
      <c r="R125">
        <v>8</v>
      </c>
      <c r="S125">
        <v>481</v>
      </c>
      <c r="T125" t="s">
        <v>2973</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2975</v>
      </c>
      <c r="B126">
        <v>1980</v>
      </c>
      <c r="C126" t="s">
        <v>171</v>
      </c>
      <c r="D126" t="s">
        <v>2976</v>
      </c>
      <c r="E126" t="str">
        <f t="shared" si="1"/>
        <v>City of Chester</v>
      </c>
      <c r="F126">
        <v>495</v>
      </c>
      <c r="G126" t="s">
        <v>2977</v>
      </c>
      <c r="H126">
        <v>1756</v>
      </c>
      <c r="I126">
        <v>0</v>
      </c>
      <c r="J126">
        <v>0</v>
      </c>
      <c r="K126">
        <v>1756</v>
      </c>
      <c r="L126">
        <v>655</v>
      </c>
      <c r="M126">
        <v>450</v>
      </c>
      <c r="N126">
        <v>205</v>
      </c>
      <c r="O126">
        <v>64000</v>
      </c>
      <c r="P126">
        <v>629</v>
      </c>
      <c r="Q126">
        <v>71</v>
      </c>
      <c r="R126">
        <v>9</v>
      </c>
      <c r="S126">
        <v>45</v>
      </c>
      <c r="T126" t="s">
        <v>2976</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2978</v>
      </c>
      <c r="B127">
        <v>1980</v>
      </c>
      <c r="C127" t="s">
        <v>171</v>
      </c>
      <c r="D127" t="s">
        <v>465</v>
      </c>
      <c r="E127" t="str">
        <f t="shared" si="1"/>
        <v>City of Chico</v>
      </c>
      <c r="F127">
        <v>500</v>
      </c>
      <c r="G127" t="s">
        <v>2979</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2980</v>
      </c>
      <c r="B128">
        <v>1980</v>
      </c>
      <c r="C128" t="s">
        <v>171</v>
      </c>
      <c r="D128" t="s">
        <v>2981</v>
      </c>
      <c r="E128" t="str">
        <f t="shared" si="1"/>
        <v>City of Chico North</v>
      </c>
      <c r="F128">
        <v>502</v>
      </c>
      <c r="G128" t="s">
        <v>2982</v>
      </c>
      <c r="H128">
        <v>11733</v>
      </c>
      <c r="I128">
        <v>11733</v>
      </c>
      <c r="J128">
        <v>0</v>
      </c>
      <c r="K128">
        <v>0</v>
      </c>
      <c r="L128">
        <v>4870</v>
      </c>
      <c r="M128">
        <v>2914</v>
      </c>
      <c r="N128">
        <v>1956</v>
      </c>
      <c r="O128">
        <v>67400</v>
      </c>
      <c r="P128">
        <v>3070</v>
      </c>
      <c r="Q128">
        <v>621</v>
      </c>
      <c r="R128">
        <v>668</v>
      </c>
      <c r="S128">
        <v>846</v>
      </c>
      <c r="T128" t="s">
        <v>2981</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2983</v>
      </c>
      <c r="B129">
        <v>1980</v>
      </c>
      <c r="C129" t="s">
        <v>171</v>
      </c>
      <c r="D129" t="s">
        <v>2984</v>
      </c>
      <c r="E129" t="str">
        <f t="shared" si="1"/>
        <v>City of Chico West</v>
      </c>
      <c r="F129">
        <v>507</v>
      </c>
      <c r="G129" t="s">
        <v>2985</v>
      </c>
      <c r="H129">
        <v>6378</v>
      </c>
      <c r="I129">
        <v>6378</v>
      </c>
      <c r="J129">
        <v>0</v>
      </c>
      <c r="K129">
        <v>0</v>
      </c>
      <c r="L129">
        <v>2793</v>
      </c>
      <c r="M129">
        <v>1271</v>
      </c>
      <c r="N129">
        <v>1522</v>
      </c>
      <c r="O129">
        <v>62000</v>
      </c>
      <c r="P129">
        <v>1968</v>
      </c>
      <c r="Q129">
        <v>503</v>
      </c>
      <c r="R129">
        <v>314</v>
      </c>
      <c r="S129">
        <v>132</v>
      </c>
      <c r="T129" t="s">
        <v>2984</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2986</v>
      </c>
      <c r="B130">
        <v>1980</v>
      </c>
      <c r="C130" t="s">
        <v>171</v>
      </c>
      <c r="D130" t="s">
        <v>2987</v>
      </c>
      <c r="E130" t="str">
        <f t="shared" si="1"/>
        <v>City of China Lake</v>
      </c>
      <c r="F130">
        <v>508</v>
      </c>
      <c r="G130" t="s">
        <v>2988</v>
      </c>
      <c r="H130">
        <v>4275</v>
      </c>
      <c r="I130">
        <v>0</v>
      </c>
      <c r="J130">
        <v>4275</v>
      </c>
      <c r="K130">
        <v>0</v>
      </c>
      <c r="L130">
        <v>1328</v>
      </c>
      <c r="M130">
        <v>9</v>
      </c>
      <c r="N130">
        <v>1319</v>
      </c>
      <c r="O130">
        <v>137500</v>
      </c>
      <c r="P130">
        <v>816</v>
      </c>
      <c r="Q130">
        <v>703</v>
      </c>
      <c r="R130">
        <v>81</v>
      </c>
      <c r="S130">
        <v>4</v>
      </c>
      <c r="T130" t="s">
        <v>2987</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2989</v>
      </c>
      <c r="B131">
        <v>1980</v>
      </c>
      <c r="C131" t="s">
        <v>171</v>
      </c>
      <c r="D131" t="s">
        <v>467</v>
      </c>
      <c r="E131" t="str">
        <f t="shared" si="1"/>
        <v>City of Chino</v>
      </c>
      <c r="F131">
        <v>510</v>
      </c>
      <c r="G131" t="s">
        <v>2990</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2991</v>
      </c>
      <c r="B132">
        <v>1980</v>
      </c>
      <c r="C132" t="s">
        <v>171</v>
      </c>
      <c r="D132" t="s">
        <v>471</v>
      </c>
      <c r="E132" t="str">
        <f t="shared" si="1"/>
        <v>City of Chowchilla</v>
      </c>
      <c r="F132">
        <v>515</v>
      </c>
      <c r="G132" t="s">
        <v>2992</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2993</v>
      </c>
      <c r="B133">
        <v>1980</v>
      </c>
      <c r="C133" t="s">
        <v>171</v>
      </c>
      <c r="D133" t="s">
        <v>473</v>
      </c>
      <c r="E133" t="str">
        <f t="shared" ref="E133:E196" si="2">_xlfn.CONCAT("City of ",D133)</f>
        <v>City of Chula Vista</v>
      </c>
      <c r="F133">
        <v>525</v>
      </c>
      <c r="G133" t="s">
        <v>2994</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2995</v>
      </c>
      <c r="B134">
        <v>1980</v>
      </c>
      <c r="C134" t="s">
        <v>171</v>
      </c>
      <c r="D134" t="s">
        <v>2996</v>
      </c>
      <c r="E134" t="str">
        <f t="shared" si="2"/>
        <v>City of Citrus</v>
      </c>
      <c r="F134">
        <v>528</v>
      </c>
      <c r="G134" t="s">
        <v>2997</v>
      </c>
      <c r="H134">
        <v>12450</v>
      </c>
      <c r="I134">
        <v>12450</v>
      </c>
      <c r="J134">
        <v>0</v>
      </c>
      <c r="K134">
        <v>0</v>
      </c>
      <c r="L134">
        <v>3769</v>
      </c>
      <c r="M134">
        <v>2810</v>
      </c>
      <c r="N134">
        <v>959</v>
      </c>
      <c r="O134">
        <v>64800</v>
      </c>
      <c r="P134">
        <v>3240</v>
      </c>
      <c r="Q134">
        <v>163</v>
      </c>
      <c r="R134">
        <v>403</v>
      </c>
      <c r="S134">
        <v>114</v>
      </c>
      <c r="T134" t="s">
        <v>2996</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2998</v>
      </c>
      <c r="B135">
        <v>1980</v>
      </c>
      <c r="C135" t="s">
        <v>171</v>
      </c>
      <c r="D135" t="s">
        <v>475</v>
      </c>
      <c r="E135" t="str">
        <f t="shared" si="2"/>
        <v>City of Citrus Heights</v>
      </c>
      <c r="F135">
        <v>530</v>
      </c>
      <c r="G135" t="s">
        <v>2999</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3000</v>
      </c>
      <c r="B136">
        <v>1980</v>
      </c>
      <c r="C136" t="s">
        <v>171</v>
      </c>
      <c r="D136" t="s">
        <v>477</v>
      </c>
      <c r="E136" t="str">
        <f t="shared" si="2"/>
        <v>City of Claremont</v>
      </c>
      <c r="F136">
        <v>535</v>
      </c>
      <c r="G136" t="s">
        <v>3001</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3002</v>
      </c>
      <c r="B137">
        <v>1980</v>
      </c>
      <c r="C137" t="s">
        <v>171</v>
      </c>
      <c r="D137" t="s">
        <v>479</v>
      </c>
      <c r="E137" t="str">
        <f t="shared" si="2"/>
        <v>City of Clayton</v>
      </c>
      <c r="F137">
        <v>537</v>
      </c>
      <c r="G137" t="s">
        <v>3003</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3004</v>
      </c>
      <c r="B138">
        <v>1980</v>
      </c>
      <c r="C138" t="s">
        <v>171</v>
      </c>
      <c r="D138" t="s">
        <v>3005</v>
      </c>
      <c r="E138" t="str">
        <f t="shared" si="2"/>
        <v>City of Clearlake Highlands-Clearlake Park</v>
      </c>
      <c r="F138">
        <v>539</v>
      </c>
      <c r="G138" t="s">
        <v>3006</v>
      </c>
      <c r="H138">
        <v>4983</v>
      </c>
      <c r="I138">
        <v>0</v>
      </c>
      <c r="J138">
        <v>4983</v>
      </c>
      <c r="K138">
        <v>0</v>
      </c>
      <c r="L138">
        <v>2307</v>
      </c>
      <c r="M138">
        <v>1605</v>
      </c>
      <c r="N138">
        <v>702</v>
      </c>
      <c r="O138">
        <v>42300</v>
      </c>
      <c r="P138">
        <v>1842</v>
      </c>
      <c r="Q138">
        <v>388</v>
      </c>
      <c r="R138">
        <v>67</v>
      </c>
      <c r="S138">
        <v>954</v>
      </c>
      <c r="T138" t="s">
        <v>3005</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3007</v>
      </c>
      <c r="B139">
        <v>1980</v>
      </c>
      <c r="C139" t="s">
        <v>171</v>
      </c>
      <c r="D139" t="s">
        <v>3008</v>
      </c>
      <c r="E139" t="str">
        <f t="shared" si="2"/>
        <v>City of Clearlake Oaks</v>
      </c>
      <c r="F139">
        <v>540</v>
      </c>
      <c r="G139" t="s">
        <v>3009</v>
      </c>
      <c r="H139">
        <v>1610</v>
      </c>
      <c r="I139">
        <v>0</v>
      </c>
      <c r="J139">
        <v>0</v>
      </c>
      <c r="K139">
        <v>1610</v>
      </c>
      <c r="L139">
        <v>748</v>
      </c>
      <c r="M139">
        <v>581</v>
      </c>
      <c r="N139">
        <v>167</v>
      </c>
      <c r="O139">
        <v>58600</v>
      </c>
      <c r="P139">
        <v>932</v>
      </c>
      <c r="Q139">
        <v>78</v>
      </c>
      <c r="R139">
        <v>2</v>
      </c>
      <c r="S139">
        <v>306</v>
      </c>
      <c r="T139" t="s">
        <v>3008</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3010</v>
      </c>
      <c r="B140">
        <v>1980</v>
      </c>
      <c r="C140" t="s">
        <v>171</v>
      </c>
      <c r="D140" t="s">
        <v>483</v>
      </c>
      <c r="E140" t="str">
        <f t="shared" si="2"/>
        <v>City of Cloverdale</v>
      </c>
      <c r="F140">
        <v>545</v>
      </c>
      <c r="G140" t="s">
        <v>3011</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3012</v>
      </c>
      <c r="B141">
        <v>1980</v>
      </c>
      <c r="C141" t="s">
        <v>171</v>
      </c>
      <c r="D141" t="s">
        <v>485</v>
      </c>
      <c r="E141" t="str">
        <f t="shared" si="2"/>
        <v>City of Clovis</v>
      </c>
      <c r="F141">
        <v>550</v>
      </c>
      <c r="G141" t="s">
        <v>3013</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3014</v>
      </c>
      <c r="B142">
        <v>1980</v>
      </c>
      <c r="C142" t="s">
        <v>171</v>
      </c>
      <c r="D142" t="s">
        <v>487</v>
      </c>
      <c r="E142" t="str">
        <f t="shared" si="2"/>
        <v>City of Coachella</v>
      </c>
      <c r="F142">
        <v>555</v>
      </c>
      <c r="G142" t="s">
        <v>3015</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3016</v>
      </c>
      <c r="B143">
        <v>1980</v>
      </c>
      <c r="C143" t="s">
        <v>171</v>
      </c>
      <c r="D143" t="s">
        <v>489</v>
      </c>
      <c r="E143" t="str">
        <f t="shared" si="2"/>
        <v>City of Coalinga</v>
      </c>
      <c r="F143">
        <v>560</v>
      </c>
      <c r="G143" t="s">
        <v>3017</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3018</v>
      </c>
      <c r="B144">
        <v>1980</v>
      </c>
      <c r="C144" t="s">
        <v>171</v>
      </c>
      <c r="D144" t="s">
        <v>491</v>
      </c>
      <c r="E144" t="str">
        <f t="shared" si="2"/>
        <v>City of Colfax</v>
      </c>
      <c r="F144">
        <v>565</v>
      </c>
      <c r="G144" t="s">
        <v>3019</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3020</v>
      </c>
      <c r="B145">
        <v>1980</v>
      </c>
      <c r="C145" t="s">
        <v>171</v>
      </c>
      <c r="D145" t="s">
        <v>3021</v>
      </c>
      <c r="E145" t="str">
        <f t="shared" si="2"/>
        <v>City of Colma</v>
      </c>
      <c r="F145">
        <v>575</v>
      </c>
      <c r="G145" t="s">
        <v>3022</v>
      </c>
      <c r="H145">
        <v>395</v>
      </c>
      <c r="I145">
        <v>395</v>
      </c>
      <c r="J145">
        <v>0</v>
      </c>
      <c r="K145">
        <v>0</v>
      </c>
      <c r="L145">
        <v>161</v>
      </c>
      <c r="M145">
        <v>54</v>
      </c>
      <c r="N145">
        <v>107</v>
      </c>
      <c r="O145">
        <v>75300</v>
      </c>
      <c r="P145">
        <v>119</v>
      </c>
      <c r="Q145">
        <v>47</v>
      </c>
      <c r="R145">
        <v>0</v>
      </c>
      <c r="S145">
        <v>0</v>
      </c>
      <c r="T145" t="s">
        <v>3021</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3023</v>
      </c>
      <c r="B146">
        <v>1980</v>
      </c>
      <c r="C146" t="s">
        <v>171</v>
      </c>
      <c r="D146" t="s">
        <v>493</v>
      </c>
      <c r="E146" t="str">
        <f t="shared" si="2"/>
        <v>City of Colton</v>
      </c>
      <c r="F146">
        <v>580</v>
      </c>
      <c r="G146" t="s">
        <v>3024</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3025</v>
      </c>
      <c r="B147">
        <v>1980</v>
      </c>
      <c r="C147" t="s">
        <v>171</v>
      </c>
      <c r="D147" t="s">
        <v>495</v>
      </c>
      <c r="E147" t="str">
        <f t="shared" si="2"/>
        <v>City of Colusa</v>
      </c>
      <c r="F147">
        <v>585</v>
      </c>
      <c r="G147" t="s">
        <v>3026</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3027</v>
      </c>
      <c r="B148">
        <v>1980</v>
      </c>
      <c r="C148" t="s">
        <v>171</v>
      </c>
      <c r="D148" t="s">
        <v>497</v>
      </c>
      <c r="E148" t="str">
        <f t="shared" si="2"/>
        <v>City of Commerce</v>
      </c>
      <c r="F148">
        <v>587</v>
      </c>
      <c r="G148" t="s">
        <v>3028</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3029</v>
      </c>
      <c r="B149">
        <v>1980</v>
      </c>
      <c r="C149" t="s">
        <v>171</v>
      </c>
      <c r="D149" t="s">
        <v>499</v>
      </c>
      <c r="E149" t="str">
        <f t="shared" si="2"/>
        <v>City of Compton</v>
      </c>
      <c r="F149">
        <v>590</v>
      </c>
      <c r="G149" t="s">
        <v>3030</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3031</v>
      </c>
      <c r="B150">
        <v>1980</v>
      </c>
      <c r="C150" t="s">
        <v>171</v>
      </c>
      <c r="D150" t="s">
        <v>501</v>
      </c>
      <c r="E150" t="str">
        <f t="shared" si="2"/>
        <v>City of Concord</v>
      </c>
      <c r="F150">
        <v>595</v>
      </c>
      <c r="G150" t="s">
        <v>3032</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3033</v>
      </c>
      <c r="B151">
        <v>1980</v>
      </c>
      <c r="C151" t="s">
        <v>171</v>
      </c>
      <c r="D151" t="s">
        <v>503</v>
      </c>
      <c r="E151" t="str">
        <f t="shared" si="2"/>
        <v>City of Corcoran</v>
      </c>
      <c r="F151">
        <v>600</v>
      </c>
      <c r="G151" t="s">
        <v>3034</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3035</v>
      </c>
      <c r="B152">
        <v>1980</v>
      </c>
      <c r="C152" t="s">
        <v>171</v>
      </c>
      <c r="D152" t="s">
        <v>505</v>
      </c>
      <c r="E152" t="str">
        <f t="shared" si="2"/>
        <v>City of Corning</v>
      </c>
      <c r="F152">
        <v>605</v>
      </c>
      <c r="G152" t="s">
        <v>3036</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3037</v>
      </c>
      <c r="B153">
        <v>1980</v>
      </c>
      <c r="C153" t="s">
        <v>171</v>
      </c>
      <c r="D153" t="s">
        <v>507</v>
      </c>
      <c r="E153" t="str">
        <f t="shared" si="2"/>
        <v>City of Corona</v>
      </c>
      <c r="F153">
        <v>610</v>
      </c>
      <c r="G153" t="s">
        <v>3038</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3039</v>
      </c>
      <c r="B154">
        <v>1980</v>
      </c>
      <c r="C154" t="s">
        <v>171</v>
      </c>
      <c r="D154" t="s">
        <v>509</v>
      </c>
      <c r="E154" t="str">
        <f t="shared" si="2"/>
        <v>City of Coronado</v>
      </c>
      <c r="F154">
        <v>615</v>
      </c>
      <c r="G154" t="s">
        <v>3040</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3041</v>
      </c>
      <c r="B155">
        <v>1980</v>
      </c>
      <c r="C155" t="s">
        <v>171</v>
      </c>
      <c r="D155" t="s">
        <v>511</v>
      </c>
      <c r="E155" t="str">
        <f t="shared" si="2"/>
        <v>City of Corte Madera</v>
      </c>
      <c r="F155">
        <v>620</v>
      </c>
      <c r="G155" t="s">
        <v>3042</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3043</v>
      </c>
      <c r="B156">
        <v>1980</v>
      </c>
      <c r="C156" t="s">
        <v>171</v>
      </c>
      <c r="D156" t="s">
        <v>513</v>
      </c>
      <c r="E156" t="str">
        <f t="shared" si="2"/>
        <v>City of Costa Mesa</v>
      </c>
      <c r="F156">
        <v>625</v>
      </c>
      <c r="G156" t="s">
        <v>3044</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3045</v>
      </c>
      <c r="B157">
        <v>1980</v>
      </c>
      <c r="C157" t="s">
        <v>171</v>
      </c>
      <c r="D157" t="s">
        <v>515</v>
      </c>
      <c r="E157" t="str">
        <f t="shared" si="2"/>
        <v>City of Cotati</v>
      </c>
      <c r="F157">
        <v>628</v>
      </c>
      <c r="G157" t="s">
        <v>3046</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3047</v>
      </c>
      <c r="B158">
        <v>1980</v>
      </c>
      <c r="C158" t="s">
        <v>171</v>
      </c>
      <c r="D158" t="s">
        <v>3048</v>
      </c>
      <c r="E158" t="str">
        <f t="shared" si="2"/>
        <v>City of Cottonwood</v>
      </c>
      <c r="F158">
        <v>631</v>
      </c>
      <c r="G158" t="s">
        <v>3049</v>
      </c>
      <c r="H158">
        <v>1553</v>
      </c>
      <c r="I158">
        <v>0</v>
      </c>
      <c r="J158">
        <v>0</v>
      </c>
      <c r="K158">
        <v>1553</v>
      </c>
      <c r="L158">
        <v>606</v>
      </c>
      <c r="M158">
        <v>423</v>
      </c>
      <c r="N158">
        <v>183</v>
      </c>
      <c r="O158">
        <v>44300</v>
      </c>
      <c r="P158">
        <v>441</v>
      </c>
      <c r="Q158">
        <v>58</v>
      </c>
      <c r="R158">
        <v>5</v>
      </c>
      <c r="S158">
        <v>146</v>
      </c>
      <c r="T158" t="s">
        <v>3048</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3050</v>
      </c>
      <c r="B159">
        <v>1980</v>
      </c>
      <c r="C159" t="s">
        <v>171</v>
      </c>
      <c r="D159" t="s">
        <v>3051</v>
      </c>
      <c r="E159" t="str">
        <f t="shared" si="2"/>
        <v>City of Country Club</v>
      </c>
      <c r="F159">
        <v>633</v>
      </c>
      <c r="G159" t="s">
        <v>3052</v>
      </c>
      <c r="H159">
        <v>9585</v>
      </c>
      <c r="I159">
        <v>9585</v>
      </c>
      <c r="J159">
        <v>0</v>
      </c>
      <c r="K159">
        <v>0</v>
      </c>
      <c r="L159">
        <v>3686</v>
      </c>
      <c r="M159">
        <v>2916</v>
      </c>
      <c r="N159">
        <v>770</v>
      </c>
      <c r="O159">
        <v>46700</v>
      </c>
      <c r="P159">
        <v>3679</v>
      </c>
      <c r="Q159">
        <v>111</v>
      </c>
      <c r="R159">
        <v>38</v>
      </c>
      <c r="S159">
        <v>3</v>
      </c>
      <c r="T159" t="s">
        <v>3051</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3053</v>
      </c>
      <c r="B160">
        <v>1980</v>
      </c>
      <c r="C160" t="s">
        <v>171</v>
      </c>
      <c r="D160" t="s">
        <v>3054</v>
      </c>
      <c r="E160" t="str">
        <f t="shared" si="2"/>
        <v>City of Covelo</v>
      </c>
      <c r="F160">
        <v>634</v>
      </c>
      <c r="G160" t="s">
        <v>3055</v>
      </c>
      <c r="H160">
        <v>1448</v>
      </c>
      <c r="I160">
        <v>0</v>
      </c>
      <c r="J160">
        <v>0</v>
      </c>
      <c r="K160">
        <v>1448</v>
      </c>
      <c r="L160">
        <v>490</v>
      </c>
      <c r="M160">
        <v>334</v>
      </c>
      <c r="N160">
        <v>156</v>
      </c>
      <c r="O160">
        <v>50600</v>
      </c>
      <c r="P160">
        <v>409</v>
      </c>
      <c r="Q160">
        <v>38</v>
      </c>
      <c r="R160">
        <v>2</v>
      </c>
      <c r="S160">
        <v>118</v>
      </c>
      <c r="T160" t="s">
        <v>3054</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3056</v>
      </c>
      <c r="B161">
        <v>1980</v>
      </c>
      <c r="C161" t="s">
        <v>171</v>
      </c>
      <c r="D161" t="s">
        <v>517</v>
      </c>
      <c r="E161" t="str">
        <f t="shared" si="2"/>
        <v>City of Covina</v>
      </c>
      <c r="F161">
        <v>635</v>
      </c>
      <c r="G161" t="s">
        <v>3057</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3058</v>
      </c>
      <c r="B162">
        <v>1980</v>
      </c>
      <c r="C162" t="s">
        <v>171</v>
      </c>
      <c r="D162" t="s">
        <v>519</v>
      </c>
      <c r="E162" t="str">
        <f t="shared" si="2"/>
        <v>City of Crescent City</v>
      </c>
      <c r="F162">
        <v>640</v>
      </c>
      <c r="G162" t="s">
        <v>3059</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3060</v>
      </c>
      <c r="B163">
        <v>1980</v>
      </c>
      <c r="C163" t="s">
        <v>171</v>
      </c>
      <c r="D163" t="s">
        <v>3061</v>
      </c>
      <c r="E163" t="str">
        <f t="shared" si="2"/>
        <v>City of Crescent North</v>
      </c>
      <c r="F163">
        <v>647</v>
      </c>
      <c r="G163" t="s">
        <v>3062</v>
      </c>
      <c r="H163">
        <v>2846</v>
      </c>
      <c r="I163">
        <v>0</v>
      </c>
      <c r="J163">
        <v>2846</v>
      </c>
      <c r="K163">
        <v>0</v>
      </c>
      <c r="L163">
        <v>1071</v>
      </c>
      <c r="M163">
        <v>734</v>
      </c>
      <c r="N163">
        <v>337</v>
      </c>
      <c r="O163">
        <v>41500</v>
      </c>
      <c r="P163">
        <v>1021</v>
      </c>
      <c r="Q163">
        <v>69</v>
      </c>
      <c r="R163">
        <v>7</v>
      </c>
      <c r="S163">
        <v>72</v>
      </c>
      <c r="T163" t="s">
        <v>3061</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3063</v>
      </c>
      <c r="B164">
        <v>1980</v>
      </c>
      <c r="C164" t="s">
        <v>171</v>
      </c>
      <c r="D164" t="s">
        <v>3064</v>
      </c>
      <c r="E164" t="str">
        <f t="shared" si="2"/>
        <v>City of Crestline</v>
      </c>
      <c r="F164">
        <v>649</v>
      </c>
      <c r="G164" t="s">
        <v>3065</v>
      </c>
      <c r="H164">
        <v>6715</v>
      </c>
      <c r="I164">
        <v>0</v>
      </c>
      <c r="J164">
        <v>6715</v>
      </c>
      <c r="K164">
        <v>0</v>
      </c>
      <c r="L164">
        <v>2475</v>
      </c>
      <c r="M164">
        <v>1859</v>
      </c>
      <c r="N164">
        <v>616</v>
      </c>
      <c r="O164">
        <v>69500</v>
      </c>
      <c r="P164">
        <v>4977</v>
      </c>
      <c r="Q164">
        <v>268</v>
      </c>
      <c r="R164">
        <v>41</v>
      </c>
      <c r="S164">
        <v>126</v>
      </c>
      <c r="T164" t="s">
        <v>3064</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3066</v>
      </c>
      <c r="B165">
        <v>1980</v>
      </c>
      <c r="C165" t="s">
        <v>171</v>
      </c>
      <c r="D165" t="s">
        <v>3067</v>
      </c>
      <c r="E165" t="str">
        <f t="shared" si="2"/>
        <v>City of Cudahy</v>
      </c>
      <c r="F165">
        <v>658</v>
      </c>
      <c r="G165" t="s">
        <v>3068</v>
      </c>
      <c r="H165">
        <v>17984</v>
      </c>
      <c r="I165">
        <v>17984</v>
      </c>
      <c r="J165">
        <v>0</v>
      </c>
      <c r="K165">
        <v>0</v>
      </c>
      <c r="L165">
        <v>5071</v>
      </c>
      <c r="M165">
        <v>939</v>
      </c>
      <c r="N165">
        <v>4132</v>
      </c>
      <c r="O165">
        <v>62800</v>
      </c>
      <c r="P165">
        <v>2912</v>
      </c>
      <c r="Q165">
        <v>842</v>
      </c>
      <c r="R165">
        <v>1157</v>
      </c>
      <c r="S165">
        <v>347</v>
      </c>
      <c r="T165" t="s">
        <v>3067</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3069</v>
      </c>
      <c r="B166">
        <v>1980</v>
      </c>
      <c r="C166" t="s">
        <v>171</v>
      </c>
      <c r="D166" t="s">
        <v>521</v>
      </c>
      <c r="E166" t="str">
        <f t="shared" si="2"/>
        <v>City of Culver City</v>
      </c>
      <c r="F166">
        <v>665</v>
      </c>
      <c r="G166" t="s">
        <v>3070</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3071</v>
      </c>
      <c r="B167">
        <v>1980</v>
      </c>
      <c r="C167" t="s">
        <v>171</v>
      </c>
      <c r="D167" t="s">
        <v>523</v>
      </c>
      <c r="E167" t="str">
        <f t="shared" si="2"/>
        <v>City of Cupertino</v>
      </c>
      <c r="F167">
        <v>670</v>
      </c>
      <c r="G167" t="s">
        <v>3072</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3073</v>
      </c>
      <c r="B168">
        <v>1980</v>
      </c>
      <c r="C168" t="s">
        <v>171</v>
      </c>
      <c r="D168" t="s">
        <v>3074</v>
      </c>
      <c r="E168" t="str">
        <f t="shared" si="2"/>
        <v>City of Cutler</v>
      </c>
      <c r="F168">
        <v>675</v>
      </c>
      <c r="G168" t="s">
        <v>3075</v>
      </c>
      <c r="H168">
        <v>3149</v>
      </c>
      <c r="I168">
        <v>0</v>
      </c>
      <c r="J168">
        <v>3149</v>
      </c>
      <c r="K168">
        <v>0</v>
      </c>
      <c r="L168">
        <v>770</v>
      </c>
      <c r="M168">
        <v>435</v>
      </c>
      <c r="N168">
        <v>335</v>
      </c>
      <c r="O168">
        <v>34600</v>
      </c>
      <c r="P168">
        <v>679</v>
      </c>
      <c r="Q168">
        <v>97</v>
      </c>
      <c r="R168">
        <v>21</v>
      </c>
      <c r="S168">
        <v>2</v>
      </c>
      <c r="T168" t="s">
        <v>3074</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3076</v>
      </c>
      <c r="B169">
        <v>1980</v>
      </c>
      <c r="C169" t="s">
        <v>171</v>
      </c>
      <c r="D169" t="s">
        <v>3077</v>
      </c>
      <c r="E169" t="str">
        <f t="shared" si="2"/>
        <v>City of Cutten</v>
      </c>
      <c r="F169">
        <v>680</v>
      </c>
      <c r="G169" t="s">
        <v>3078</v>
      </c>
      <c r="H169">
        <v>2375</v>
      </c>
      <c r="I169">
        <v>0</v>
      </c>
      <c r="J169">
        <v>0</v>
      </c>
      <c r="K169">
        <v>2375</v>
      </c>
      <c r="L169">
        <v>905</v>
      </c>
      <c r="M169">
        <v>557</v>
      </c>
      <c r="N169">
        <v>348</v>
      </c>
      <c r="O169">
        <v>62400</v>
      </c>
      <c r="P169">
        <v>754</v>
      </c>
      <c r="Q169">
        <v>171</v>
      </c>
      <c r="R169">
        <v>0</v>
      </c>
      <c r="S169">
        <v>2</v>
      </c>
      <c r="T169" t="s">
        <v>3077</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3079</v>
      </c>
      <c r="B170">
        <v>1980</v>
      </c>
      <c r="C170" t="s">
        <v>171</v>
      </c>
      <c r="D170" t="s">
        <v>525</v>
      </c>
      <c r="E170" t="str">
        <f t="shared" si="2"/>
        <v>City of Cypress</v>
      </c>
      <c r="F170">
        <v>685</v>
      </c>
      <c r="G170" t="s">
        <v>3080</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3081</v>
      </c>
      <c r="B171">
        <v>1980</v>
      </c>
      <c r="C171" t="s">
        <v>171</v>
      </c>
      <c r="D171" t="s">
        <v>527</v>
      </c>
      <c r="E171" t="str">
        <f t="shared" si="2"/>
        <v>City of Daly City</v>
      </c>
      <c r="F171">
        <v>700</v>
      </c>
      <c r="G171" t="s">
        <v>3082</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3083</v>
      </c>
      <c r="B172">
        <v>1980</v>
      </c>
      <c r="C172" t="s">
        <v>171</v>
      </c>
      <c r="D172" t="s">
        <v>529</v>
      </c>
      <c r="E172" t="str">
        <f t="shared" si="2"/>
        <v>City of Dana Point</v>
      </c>
      <c r="F172">
        <v>705</v>
      </c>
      <c r="G172" t="s">
        <v>3084</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3085</v>
      </c>
      <c r="B173">
        <v>1980</v>
      </c>
      <c r="C173" t="s">
        <v>171</v>
      </c>
      <c r="D173" t="s">
        <v>531</v>
      </c>
      <c r="E173" t="str">
        <f t="shared" si="2"/>
        <v>City of Danville</v>
      </c>
      <c r="F173">
        <v>706</v>
      </c>
      <c r="G173" t="s">
        <v>3086</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3087</v>
      </c>
      <c r="B174">
        <v>1980</v>
      </c>
      <c r="C174" t="s">
        <v>171</v>
      </c>
      <c r="D174" t="s">
        <v>533</v>
      </c>
      <c r="E174" t="str">
        <f t="shared" si="2"/>
        <v>City of Davis</v>
      </c>
      <c r="F174">
        <v>715</v>
      </c>
      <c r="G174" t="s">
        <v>3088</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3089</v>
      </c>
      <c r="B175">
        <v>1980</v>
      </c>
      <c r="C175" t="s">
        <v>171</v>
      </c>
      <c r="D175" t="s">
        <v>3090</v>
      </c>
      <c r="E175" t="str">
        <f t="shared" si="2"/>
        <v>City of Deer Park</v>
      </c>
      <c r="F175">
        <v>716</v>
      </c>
      <c r="G175" t="s">
        <v>3091</v>
      </c>
      <c r="H175">
        <v>1454</v>
      </c>
      <c r="I175">
        <v>0</v>
      </c>
      <c r="J175">
        <v>0</v>
      </c>
      <c r="K175">
        <v>1454</v>
      </c>
      <c r="L175">
        <v>556</v>
      </c>
      <c r="M175">
        <v>331</v>
      </c>
      <c r="N175">
        <v>225</v>
      </c>
      <c r="O175">
        <v>105500</v>
      </c>
      <c r="P175">
        <v>454</v>
      </c>
      <c r="Q175">
        <v>114</v>
      </c>
      <c r="R175">
        <v>3</v>
      </c>
      <c r="S175">
        <v>11</v>
      </c>
      <c r="T175" t="s">
        <v>3090</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3092</v>
      </c>
      <c r="B176">
        <v>1980</v>
      </c>
      <c r="C176" t="s">
        <v>171</v>
      </c>
      <c r="D176" t="s">
        <v>3093</v>
      </c>
      <c r="E176" t="str">
        <f t="shared" si="2"/>
        <v>City of Del Aire</v>
      </c>
      <c r="F176">
        <v>717</v>
      </c>
      <c r="G176" t="s">
        <v>3094</v>
      </c>
      <c r="H176">
        <v>8487</v>
      </c>
      <c r="I176">
        <v>8487</v>
      </c>
      <c r="J176">
        <v>0</v>
      </c>
      <c r="K176">
        <v>0</v>
      </c>
      <c r="L176">
        <v>2947</v>
      </c>
      <c r="M176">
        <v>2307</v>
      </c>
      <c r="N176">
        <v>640</v>
      </c>
      <c r="O176">
        <v>86200</v>
      </c>
      <c r="P176">
        <v>2823</v>
      </c>
      <c r="Q176">
        <v>111</v>
      </c>
      <c r="R176">
        <v>68</v>
      </c>
      <c r="S176">
        <v>0</v>
      </c>
      <c r="T176" t="s">
        <v>3093</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3095</v>
      </c>
      <c r="B177">
        <v>1980</v>
      </c>
      <c r="C177" t="s">
        <v>171</v>
      </c>
      <c r="D177" t="s">
        <v>535</v>
      </c>
      <c r="E177" t="str">
        <f t="shared" si="2"/>
        <v>City of Delano</v>
      </c>
      <c r="F177">
        <v>725</v>
      </c>
      <c r="G177" t="s">
        <v>3096</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3097</v>
      </c>
      <c r="B178">
        <v>1980</v>
      </c>
      <c r="C178" t="s">
        <v>171</v>
      </c>
      <c r="D178" t="s">
        <v>3098</v>
      </c>
      <c r="E178" t="str">
        <f t="shared" si="2"/>
        <v>City of Delhi</v>
      </c>
      <c r="F178">
        <v>730</v>
      </c>
      <c r="G178" t="s">
        <v>3099</v>
      </c>
      <c r="H178">
        <v>2832</v>
      </c>
      <c r="I178">
        <v>0</v>
      </c>
      <c r="J178">
        <v>2832</v>
      </c>
      <c r="K178">
        <v>0</v>
      </c>
      <c r="L178">
        <v>902</v>
      </c>
      <c r="M178">
        <v>660</v>
      </c>
      <c r="N178">
        <v>242</v>
      </c>
      <c r="O178">
        <v>44100</v>
      </c>
      <c r="P178">
        <v>797</v>
      </c>
      <c r="Q178">
        <v>74</v>
      </c>
      <c r="R178">
        <v>2</v>
      </c>
      <c r="S178">
        <v>92</v>
      </c>
      <c r="T178" t="s">
        <v>3098</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3100</v>
      </c>
      <c r="B179">
        <v>1980</v>
      </c>
      <c r="C179" t="s">
        <v>171</v>
      </c>
      <c r="D179" t="s">
        <v>3101</v>
      </c>
      <c r="E179" t="str">
        <f t="shared" si="2"/>
        <v>City of Del Mar</v>
      </c>
      <c r="F179">
        <v>735</v>
      </c>
      <c r="G179" t="s">
        <v>3102</v>
      </c>
      <c r="H179">
        <v>5017</v>
      </c>
      <c r="I179">
        <v>5017</v>
      </c>
      <c r="J179">
        <v>0</v>
      </c>
      <c r="K179">
        <v>0</v>
      </c>
      <c r="L179">
        <v>2253</v>
      </c>
      <c r="M179">
        <v>1037</v>
      </c>
      <c r="N179">
        <v>1216</v>
      </c>
      <c r="O179">
        <v>200100</v>
      </c>
      <c r="P179">
        <v>1662</v>
      </c>
      <c r="Q179">
        <v>273</v>
      </c>
      <c r="R179">
        <v>471</v>
      </c>
      <c r="S179">
        <v>42</v>
      </c>
      <c r="T179" t="s">
        <v>3101</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3103</v>
      </c>
      <c r="B180">
        <v>1980</v>
      </c>
      <c r="C180" t="s">
        <v>171</v>
      </c>
      <c r="D180" t="s">
        <v>3104</v>
      </c>
      <c r="E180" t="str">
        <f t="shared" si="2"/>
        <v>City of Del Rey</v>
      </c>
      <c r="F180">
        <v>752</v>
      </c>
      <c r="G180" t="s">
        <v>3105</v>
      </c>
      <c r="H180">
        <v>1126</v>
      </c>
      <c r="I180">
        <v>0</v>
      </c>
      <c r="J180">
        <v>0</v>
      </c>
      <c r="K180">
        <v>1126</v>
      </c>
      <c r="L180">
        <v>284</v>
      </c>
      <c r="M180">
        <v>166</v>
      </c>
      <c r="N180">
        <v>118</v>
      </c>
      <c r="O180">
        <v>35000</v>
      </c>
      <c r="P180">
        <v>218</v>
      </c>
      <c r="Q180">
        <v>62</v>
      </c>
      <c r="R180">
        <v>15</v>
      </c>
      <c r="S180">
        <v>2</v>
      </c>
      <c r="T180" t="s">
        <v>3104</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3106</v>
      </c>
      <c r="B181">
        <v>1980</v>
      </c>
      <c r="C181" t="s">
        <v>171</v>
      </c>
      <c r="D181" t="s">
        <v>3107</v>
      </c>
      <c r="E181" t="str">
        <f t="shared" si="2"/>
        <v>City of Del Rey Oaks</v>
      </c>
      <c r="F181">
        <v>755</v>
      </c>
      <c r="G181" t="s">
        <v>3108</v>
      </c>
      <c r="H181">
        <v>1557</v>
      </c>
      <c r="I181">
        <v>1557</v>
      </c>
      <c r="J181">
        <v>0</v>
      </c>
      <c r="K181">
        <v>0</v>
      </c>
      <c r="L181">
        <v>567</v>
      </c>
      <c r="M181">
        <v>476</v>
      </c>
      <c r="N181">
        <v>91</v>
      </c>
      <c r="O181">
        <v>93100</v>
      </c>
      <c r="P181">
        <v>562</v>
      </c>
      <c r="Q181">
        <v>15</v>
      </c>
      <c r="R181">
        <v>0</v>
      </c>
      <c r="S181">
        <v>0</v>
      </c>
      <c r="T181" t="s">
        <v>3107</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3109</v>
      </c>
      <c r="B182">
        <v>1980</v>
      </c>
      <c r="C182" t="s">
        <v>171</v>
      </c>
      <c r="D182" t="s">
        <v>3110</v>
      </c>
      <c r="E182" t="str">
        <f t="shared" si="2"/>
        <v>City of Denair</v>
      </c>
      <c r="F182">
        <v>760</v>
      </c>
      <c r="G182" t="s">
        <v>3111</v>
      </c>
      <c r="H182">
        <v>2892</v>
      </c>
      <c r="I182">
        <v>0</v>
      </c>
      <c r="J182">
        <v>2892</v>
      </c>
      <c r="K182">
        <v>0</v>
      </c>
      <c r="L182">
        <v>907</v>
      </c>
      <c r="M182">
        <v>733</v>
      </c>
      <c r="N182">
        <v>174</v>
      </c>
      <c r="O182">
        <v>58700</v>
      </c>
      <c r="P182">
        <v>853</v>
      </c>
      <c r="Q182">
        <v>26</v>
      </c>
      <c r="R182">
        <v>23</v>
      </c>
      <c r="S182">
        <v>57</v>
      </c>
      <c r="T182" t="s">
        <v>3110</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3112</v>
      </c>
      <c r="B183">
        <v>1980</v>
      </c>
      <c r="C183" t="s">
        <v>171</v>
      </c>
      <c r="D183" t="s">
        <v>537</v>
      </c>
      <c r="E183" t="str">
        <f t="shared" si="2"/>
        <v>City of Desert Hot Springs</v>
      </c>
      <c r="F183">
        <v>765</v>
      </c>
      <c r="G183" t="s">
        <v>3113</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3114</v>
      </c>
      <c r="B184">
        <v>1980</v>
      </c>
      <c r="C184" t="s">
        <v>171</v>
      </c>
      <c r="D184" t="s">
        <v>3115</v>
      </c>
      <c r="E184" t="str">
        <f t="shared" si="2"/>
        <v>City of Desert View Highlands</v>
      </c>
      <c r="F184">
        <v>767</v>
      </c>
      <c r="G184" t="s">
        <v>3116</v>
      </c>
      <c r="H184">
        <v>2175</v>
      </c>
      <c r="I184">
        <v>0</v>
      </c>
      <c r="J184">
        <v>0</v>
      </c>
      <c r="K184">
        <v>2175</v>
      </c>
      <c r="L184">
        <v>727</v>
      </c>
      <c r="M184">
        <v>586</v>
      </c>
      <c r="N184">
        <v>141</v>
      </c>
      <c r="O184">
        <v>66800</v>
      </c>
      <c r="P184">
        <v>719</v>
      </c>
      <c r="Q184">
        <v>33</v>
      </c>
      <c r="R184">
        <v>2</v>
      </c>
      <c r="S184">
        <v>0</v>
      </c>
      <c r="T184" t="s">
        <v>3115</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3117</v>
      </c>
      <c r="B185">
        <v>1980</v>
      </c>
      <c r="C185" t="s">
        <v>171</v>
      </c>
      <c r="D185" t="s">
        <v>539</v>
      </c>
      <c r="E185" t="str">
        <f t="shared" si="2"/>
        <v>City of Diamond Bar</v>
      </c>
      <c r="F185">
        <v>771</v>
      </c>
      <c r="G185" t="s">
        <v>3118</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3119</v>
      </c>
      <c r="B186">
        <v>1980</v>
      </c>
      <c r="C186" t="s">
        <v>171</v>
      </c>
      <c r="D186" t="s">
        <v>3120</v>
      </c>
      <c r="E186" t="str">
        <f t="shared" si="2"/>
        <v>City of Diamond Springs</v>
      </c>
      <c r="F186">
        <v>773</v>
      </c>
      <c r="G186" t="s">
        <v>3121</v>
      </c>
      <c r="H186">
        <v>2287</v>
      </c>
      <c r="I186">
        <v>0</v>
      </c>
      <c r="J186">
        <v>0</v>
      </c>
      <c r="K186">
        <v>2287</v>
      </c>
      <c r="L186">
        <v>876</v>
      </c>
      <c r="M186">
        <v>697</v>
      </c>
      <c r="N186">
        <v>179</v>
      </c>
      <c r="O186">
        <v>66800</v>
      </c>
      <c r="P186">
        <v>680</v>
      </c>
      <c r="Q186">
        <v>33</v>
      </c>
      <c r="R186">
        <v>0</v>
      </c>
      <c r="S186">
        <v>216</v>
      </c>
      <c r="T186" t="s">
        <v>3120</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3122</v>
      </c>
      <c r="B187">
        <v>1980</v>
      </c>
      <c r="C187" t="s">
        <v>171</v>
      </c>
      <c r="D187" t="s">
        <v>541</v>
      </c>
      <c r="E187" t="str">
        <f t="shared" si="2"/>
        <v>City of Dinuba</v>
      </c>
      <c r="F187">
        <v>775</v>
      </c>
      <c r="G187" t="s">
        <v>3123</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3124</v>
      </c>
      <c r="B188">
        <v>1980</v>
      </c>
      <c r="C188" t="s">
        <v>171</v>
      </c>
      <c r="D188" t="s">
        <v>3125</v>
      </c>
      <c r="E188" t="str">
        <f t="shared" si="2"/>
        <v>City of Discovery Bay</v>
      </c>
      <c r="F188">
        <v>777</v>
      </c>
      <c r="G188" t="s">
        <v>3126</v>
      </c>
      <c r="H188">
        <v>1326</v>
      </c>
      <c r="I188">
        <v>0</v>
      </c>
      <c r="J188">
        <v>0</v>
      </c>
      <c r="K188">
        <v>1326</v>
      </c>
      <c r="L188">
        <v>466</v>
      </c>
      <c r="M188">
        <v>435</v>
      </c>
      <c r="N188">
        <v>31</v>
      </c>
      <c r="O188">
        <v>133200</v>
      </c>
      <c r="P188">
        <v>628</v>
      </c>
      <c r="Q188">
        <v>11</v>
      </c>
      <c r="R188">
        <v>0</v>
      </c>
      <c r="S188">
        <v>0</v>
      </c>
      <c r="T188" t="s">
        <v>3125</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3127</v>
      </c>
      <c r="B189">
        <v>1980</v>
      </c>
      <c r="C189" t="s">
        <v>171</v>
      </c>
      <c r="D189" t="s">
        <v>543</v>
      </c>
      <c r="E189" t="str">
        <f t="shared" si="2"/>
        <v>City of Dixon</v>
      </c>
      <c r="F189">
        <v>780</v>
      </c>
      <c r="G189" t="s">
        <v>3128</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3129</v>
      </c>
      <c r="B190">
        <v>1980</v>
      </c>
      <c r="C190" t="s">
        <v>171</v>
      </c>
      <c r="D190" t="s">
        <v>545</v>
      </c>
      <c r="E190" t="str">
        <f t="shared" si="2"/>
        <v>City of Dorris</v>
      </c>
      <c r="F190">
        <v>785</v>
      </c>
      <c r="G190" t="s">
        <v>3130</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3131</v>
      </c>
      <c r="B191">
        <v>1980</v>
      </c>
      <c r="C191" t="s">
        <v>171</v>
      </c>
      <c r="D191" t="s">
        <v>547</v>
      </c>
      <c r="E191" t="str">
        <f t="shared" si="2"/>
        <v>City of Dos Palos</v>
      </c>
      <c r="F191">
        <v>790</v>
      </c>
      <c r="G191" t="s">
        <v>3132</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3133</v>
      </c>
      <c r="B192">
        <v>1980</v>
      </c>
      <c r="C192" t="s">
        <v>171</v>
      </c>
      <c r="D192" t="s">
        <v>549</v>
      </c>
      <c r="E192" t="str">
        <f t="shared" si="2"/>
        <v>City of Downey</v>
      </c>
      <c r="F192">
        <v>795</v>
      </c>
      <c r="G192" t="s">
        <v>3134</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3135</v>
      </c>
      <c r="B193">
        <v>1980</v>
      </c>
      <c r="C193" t="s">
        <v>171</v>
      </c>
      <c r="D193" t="s">
        <v>551</v>
      </c>
      <c r="E193" t="str">
        <f t="shared" si="2"/>
        <v>City of Duarte</v>
      </c>
      <c r="F193">
        <v>800</v>
      </c>
      <c r="G193" t="s">
        <v>3136</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3137</v>
      </c>
      <c r="B194">
        <v>1980</v>
      </c>
      <c r="C194" t="s">
        <v>171</v>
      </c>
      <c r="D194" t="s">
        <v>553</v>
      </c>
      <c r="E194" t="str">
        <f t="shared" si="2"/>
        <v>City of Dublin</v>
      </c>
      <c r="F194">
        <v>802</v>
      </c>
      <c r="G194" t="s">
        <v>3138</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3139</v>
      </c>
      <c r="B195">
        <v>1980</v>
      </c>
      <c r="C195" t="s">
        <v>171</v>
      </c>
      <c r="D195" t="s">
        <v>555</v>
      </c>
      <c r="E195" t="str">
        <f t="shared" si="2"/>
        <v>City of Dunsmuir</v>
      </c>
      <c r="F195">
        <v>805</v>
      </c>
      <c r="G195" t="s">
        <v>3140</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3141</v>
      </c>
      <c r="B196">
        <v>1980</v>
      </c>
      <c r="C196" t="s">
        <v>171</v>
      </c>
      <c r="D196" t="s">
        <v>3142</v>
      </c>
      <c r="E196" t="str">
        <f t="shared" si="2"/>
        <v>City of Eagle Mountain</v>
      </c>
      <c r="F196">
        <v>807</v>
      </c>
      <c r="G196" t="s">
        <v>3143</v>
      </c>
      <c r="H196">
        <v>1890</v>
      </c>
      <c r="I196">
        <v>0</v>
      </c>
      <c r="J196">
        <v>0</v>
      </c>
      <c r="K196">
        <v>1890</v>
      </c>
      <c r="L196">
        <v>514</v>
      </c>
      <c r="M196">
        <v>155</v>
      </c>
      <c r="N196">
        <v>359</v>
      </c>
      <c r="O196">
        <v>20800</v>
      </c>
      <c r="P196">
        <v>375</v>
      </c>
      <c r="Q196">
        <v>22</v>
      </c>
      <c r="R196">
        <v>1</v>
      </c>
      <c r="S196">
        <v>179</v>
      </c>
      <c r="T196" t="s">
        <v>3142</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3144</v>
      </c>
      <c r="B197">
        <v>1980</v>
      </c>
      <c r="C197" t="s">
        <v>171</v>
      </c>
      <c r="D197" t="s">
        <v>3145</v>
      </c>
      <c r="E197" t="str">
        <f t="shared" ref="E197:E260" si="3">_xlfn.CONCAT("City of ",D197)</f>
        <v>City of Earlimart</v>
      </c>
      <c r="F197">
        <v>810</v>
      </c>
      <c r="G197" t="s">
        <v>3146</v>
      </c>
      <c r="H197">
        <v>4578</v>
      </c>
      <c r="I197">
        <v>0</v>
      </c>
      <c r="J197">
        <v>4578</v>
      </c>
      <c r="K197">
        <v>0</v>
      </c>
      <c r="L197">
        <v>1172</v>
      </c>
      <c r="M197">
        <v>682</v>
      </c>
      <c r="N197">
        <v>490</v>
      </c>
      <c r="O197">
        <v>30400</v>
      </c>
      <c r="P197">
        <v>926</v>
      </c>
      <c r="Q197">
        <v>179</v>
      </c>
      <c r="R197">
        <v>29</v>
      </c>
      <c r="S197">
        <v>90</v>
      </c>
      <c r="T197" t="s">
        <v>3145</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3147</v>
      </c>
      <c r="B198">
        <v>1980</v>
      </c>
      <c r="C198" t="s">
        <v>171</v>
      </c>
      <c r="D198" t="s">
        <v>3148</v>
      </c>
      <c r="E198" t="str">
        <f t="shared" si="3"/>
        <v>City of East Blythe</v>
      </c>
      <c r="F198">
        <v>811</v>
      </c>
      <c r="G198" t="s">
        <v>3149</v>
      </c>
      <c r="H198">
        <v>1660</v>
      </c>
      <c r="I198">
        <v>0</v>
      </c>
      <c r="J198">
        <v>0</v>
      </c>
      <c r="K198">
        <v>1660</v>
      </c>
      <c r="L198">
        <v>543</v>
      </c>
      <c r="M198">
        <v>252</v>
      </c>
      <c r="N198">
        <v>291</v>
      </c>
      <c r="O198">
        <v>29700</v>
      </c>
      <c r="P198">
        <v>325</v>
      </c>
      <c r="Q198">
        <v>60</v>
      </c>
      <c r="R198">
        <v>132</v>
      </c>
      <c r="S198">
        <v>145</v>
      </c>
      <c r="T198" t="s">
        <v>3148</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3150</v>
      </c>
      <c r="B199">
        <v>1980</v>
      </c>
      <c r="C199" t="s">
        <v>171</v>
      </c>
      <c r="D199" t="s">
        <v>3151</v>
      </c>
      <c r="E199" t="str">
        <f t="shared" si="3"/>
        <v>City of East Compton</v>
      </c>
      <c r="F199">
        <v>812</v>
      </c>
      <c r="G199" t="s">
        <v>3152</v>
      </c>
      <c r="H199">
        <v>6435</v>
      </c>
      <c r="I199">
        <v>6435</v>
      </c>
      <c r="J199">
        <v>0</v>
      </c>
      <c r="K199">
        <v>0</v>
      </c>
      <c r="L199">
        <v>1695</v>
      </c>
      <c r="M199">
        <v>932</v>
      </c>
      <c r="N199">
        <v>763</v>
      </c>
      <c r="O199">
        <v>44600</v>
      </c>
      <c r="P199">
        <v>1373</v>
      </c>
      <c r="Q199">
        <v>345</v>
      </c>
      <c r="R199">
        <v>58</v>
      </c>
      <c r="S199">
        <v>1</v>
      </c>
      <c r="T199" t="s">
        <v>3151</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3153</v>
      </c>
      <c r="B200">
        <v>1980</v>
      </c>
      <c r="C200" t="s">
        <v>171</v>
      </c>
      <c r="D200" t="s">
        <v>3154</v>
      </c>
      <c r="E200" t="str">
        <f t="shared" si="3"/>
        <v>City of East Hemet</v>
      </c>
      <c r="F200">
        <v>814</v>
      </c>
      <c r="G200" t="s">
        <v>3155</v>
      </c>
      <c r="H200">
        <v>14712</v>
      </c>
      <c r="I200">
        <v>14712</v>
      </c>
      <c r="J200">
        <v>0</v>
      </c>
      <c r="K200">
        <v>0</v>
      </c>
      <c r="L200">
        <v>5328</v>
      </c>
      <c r="M200">
        <v>3824</v>
      </c>
      <c r="N200">
        <v>1504</v>
      </c>
      <c r="O200">
        <v>66700</v>
      </c>
      <c r="P200">
        <v>4757</v>
      </c>
      <c r="Q200">
        <v>499</v>
      </c>
      <c r="R200">
        <v>294</v>
      </c>
      <c r="S200">
        <v>89</v>
      </c>
      <c r="T200" t="s">
        <v>3154</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3156</v>
      </c>
      <c r="B201">
        <v>1980</v>
      </c>
      <c r="C201" t="s">
        <v>171</v>
      </c>
      <c r="D201" t="s">
        <v>3157</v>
      </c>
      <c r="E201" t="str">
        <f t="shared" si="3"/>
        <v>City of East La Mirada</v>
      </c>
      <c r="F201">
        <v>818</v>
      </c>
      <c r="G201" t="s">
        <v>3158</v>
      </c>
      <c r="H201">
        <v>9688</v>
      </c>
      <c r="I201">
        <v>9688</v>
      </c>
      <c r="J201">
        <v>0</v>
      </c>
      <c r="K201">
        <v>0</v>
      </c>
      <c r="L201">
        <v>3336</v>
      </c>
      <c r="M201">
        <v>2228</v>
      </c>
      <c r="N201">
        <v>1108</v>
      </c>
      <c r="O201">
        <v>89200</v>
      </c>
      <c r="P201">
        <v>2511</v>
      </c>
      <c r="Q201">
        <v>202</v>
      </c>
      <c r="R201">
        <v>660</v>
      </c>
      <c r="S201">
        <v>3</v>
      </c>
      <c r="T201" t="s">
        <v>3157</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3159</v>
      </c>
      <c r="B202">
        <v>1980</v>
      </c>
      <c r="C202" t="s">
        <v>171</v>
      </c>
      <c r="D202" t="s">
        <v>3160</v>
      </c>
      <c r="E202" t="str">
        <f t="shared" si="3"/>
        <v>City of East Los Angeles</v>
      </c>
      <c r="F202">
        <v>820</v>
      </c>
      <c r="G202" t="s">
        <v>3161</v>
      </c>
      <c r="H202">
        <v>110017</v>
      </c>
      <c r="I202">
        <v>110017</v>
      </c>
      <c r="J202">
        <v>0</v>
      </c>
      <c r="K202">
        <v>0</v>
      </c>
      <c r="L202">
        <v>29064</v>
      </c>
      <c r="M202">
        <v>11415</v>
      </c>
      <c r="N202">
        <v>17649</v>
      </c>
      <c r="O202">
        <v>55600</v>
      </c>
      <c r="P202">
        <v>24245</v>
      </c>
      <c r="Q202">
        <v>4755</v>
      </c>
      <c r="R202">
        <v>855</v>
      </c>
      <c r="S202">
        <v>31</v>
      </c>
      <c r="T202" t="s">
        <v>3160</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3162</v>
      </c>
      <c r="B203">
        <v>1980</v>
      </c>
      <c r="C203" t="s">
        <v>171</v>
      </c>
      <c r="D203" t="s">
        <v>3163</v>
      </c>
      <c r="E203" t="str">
        <f t="shared" si="3"/>
        <v>City of Easton</v>
      </c>
      <c r="F203">
        <v>825</v>
      </c>
      <c r="G203" t="s">
        <v>3164</v>
      </c>
      <c r="H203">
        <v>1710</v>
      </c>
      <c r="I203">
        <v>0</v>
      </c>
      <c r="J203">
        <v>0</v>
      </c>
      <c r="K203">
        <v>1710</v>
      </c>
      <c r="L203">
        <v>571</v>
      </c>
      <c r="M203">
        <v>427</v>
      </c>
      <c r="N203">
        <v>144</v>
      </c>
      <c r="O203">
        <v>55900</v>
      </c>
      <c r="P203">
        <v>529</v>
      </c>
      <c r="Q203">
        <v>49</v>
      </c>
      <c r="R203">
        <v>1</v>
      </c>
      <c r="S203">
        <v>10</v>
      </c>
      <c r="T203" t="s">
        <v>3163</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3165</v>
      </c>
      <c r="B204">
        <v>1980</v>
      </c>
      <c r="C204" t="s">
        <v>171</v>
      </c>
      <c r="D204" t="s">
        <v>3166</v>
      </c>
      <c r="E204" t="str">
        <f t="shared" si="3"/>
        <v>City of East Palo Alto</v>
      </c>
      <c r="F204">
        <v>827</v>
      </c>
      <c r="G204" t="s">
        <v>3167</v>
      </c>
      <c r="H204">
        <v>18191</v>
      </c>
      <c r="I204">
        <v>18191</v>
      </c>
      <c r="J204">
        <v>0</v>
      </c>
      <c r="K204">
        <v>0</v>
      </c>
      <c r="L204">
        <v>6476</v>
      </c>
      <c r="M204">
        <v>2912</v>
      </c>
      <c r="N204">
        <v>3564</v>
      </c>
      <c r="O204">
        <v>61800</v>
      </c>
      <c r="P204">
        <v>4127</v>
      </c>
      <c r="Q204">
        <v>655</v>
      </c>
      <c r="R204">
        <v>1840</v>
      </c>
      <c r="S204">
        <v>159</v>
      </c>
      <c r="T204" t="s">
        <v>3166</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3168</v>
      </c>
      <c r="B205">
        <v>1980</v>
      </c>
      <c r="C205" t="s">
        <v>171</v>
      </c>
      <c r="D205" t="s">
        <v>3169</v>
      </c>
      <c r="E205" t="str">
        <f t="shared" si="3"/>
        <v>City of East Porterville</v>
      </c>
      <c r="F205">
        <v>830</v>
      </c>
      <c r="G205" t="s">
        <v>3170</v>
      </c>
      <c r="H205">
        <v>5218</v>
      </c>
      <c r="I205">
        <v>0</v>
      </c>
      <c r="J205">
        <v>5218</v>
      </c>
      <c r="K205">
        <v>0</v>
      </c>
      <c r="L205">
        <v>1645</v>
      </c>
      <c r="M205">
        <v>975</v>
      </c>
      <c r="N205">
        <v>670</v>
      </c>
      <c r="O205">
        <v>32000</v>
      </c>
      <c r="P205">
        <v>1347</v>
      </c>
      <c r="Q205">
        <v>254</v>
      </c>
      <c r="R205">
        <v>18</v>
      </c>
      <c r="S205">
        <v>158</v>
      </c>
      <c r="T205" t="s">
        <v>3169</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3171</v>
      </c>
      <c r="B206">
        <v>1980</v>
      </c>
      <c r="C206" t="s">
        <v>171</v>
      </c>
      <c r="D206" t="s">
        <v>3172</v>
      </c>
      <c r="E206" t="str">
        <f t="shared" si="3"/>
        <v>City of Edgemont</v>
      </c>
      <c r="F206">
        <v>844</v>
      </c>
      <c r="G206" t="s">
        <v>3173</v>
      </c>
      <c r="H206">
        <v>5215</v>
      </c>
      <c r="I206">
        <v>5215</v>
      </c>
      <c r="J206">
        <v>0</v>
      </c>
      <c r="K206">
        <v>0</v>
      </c>
      <c r="L206">
        <v>1796</v>
      </c>
      <c r="M206">
        <v>681</v>
      </c>
      <c r="N206">
        <v>1115</v>
      </c>
      <c r="O206">
        <v>58100</v>
      </c>
      <c r="P206">
        <v>1322</v>
      </c>
      <c r="Q206">
        <v>458</v>
      </c>
      <c r="R206">
        <v>195</v>
      </c>
      <c r="S206">
        <v>66</v>
      </c>
      <c r="T206" t="s">
        <v>3172</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3174</v>
      </c>
      <c r="B207">
        <v>1980</v>
      </c>
      <c r="C207" t="s">
        <v>171</v>
      </c>
      <c r="D207" t="s">
        <v>3175</v>
      </c>
      <c r="E207" t="str">
        <f t="shared" si="3"/>
        <v>City of Edwards AFB</v>
      </c>
      <c r="F207">
        <v>847</v>
      </c>
      <c r="G207" t="s">
        <v>3176</v>
      </c>
      <c r="H207">
        <v>8554</v>
      </c>
      <c r="I207">
        <v>0</v>
      </c>
      <c r="J207">
        <v>8554</v>
      </c>
      <c r="K207">
        <v>0</v>
      </c>
      <c r="L207">
        <v>2157</v>
      </c>
      <c r="M207">
        <v>125</v>
      </c>
      <c r="N207">
        <v>2032</v>
      </c>
      <c r="O207">
        <v>33500</v>
      </c>
      <c r="P207">
        <v>2003</v>
      </c>
      <c r="Q207">
        <v>187</v>
      </c>
      <c r="R207">
        <v>80</v>
      </c>
      <c r="S207">
        <v>81</v>
      </c>
      <c r="T207" t="s">
        <v>3175</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3177</v>
      </c>
      <c r="B208">
        <v>1980</v>
      </c>
      <c r="C208" t="s">
        <v>171</v>
      </c>
      <c r="D208" t="s">
        <v>559</v>
      </c>
      <c r="E208" t="str">
        <f t="shared" si="3"/>
        <v>City of El Cajon</v>
      </c>
      <c r="F208">
        <v>850</v>
      </c>
      <c r="G208" t="s">
        <v>3178</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3179</v>
      </c>
      <c r="B209">
        <v>1980</v>
      </c>
      <c r="C209" t="s">
        <v>171</v>
      </c>
      <c r="D209" t="s">
        <v>561</v>
      </c>
      <c r="E209" t="str">
        <f t="shared" si="3"/>
        <v>City of El Centro</v>
      </c>
      <c r="F209">
        <v>855</v>
      </c>
      <c r="G209" t="s">
        <v>3180</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3181</v>
      </c>
      <c r="B210">
        <v>1980</v>
      </c>
      <c r="C210" t="s">
        <v>171</v>
      </c>
      <c r="D210" t="s">
        <v>563</v>
      </c>
      <c r="E210" t="str">
        <f t="shared" si="3"/>
        <v>City of El Cerrito</v>
      </c>
      <c r="F210">
        <v>860</v>
      </c>
      <c r="G210" t="s">
        <v>3182</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3183</v>
      </c>
      <c r="B211">
        <v>1980</v>
      </c>
      <c r="C211" t="s">
        <v>171</v>
      </c>
      <c r="D211" t="s">
        <v>3184</v>
      </c>
      <c r="E211" t="str">
        <f t="shared" si="3"/>
        <v>City of El Dorado Hills</v>
      </c>
      <c r="F211">
        <v>861</v>
      </c>
      <c r="G211" t="s">
        <v>3185</v>
      </c>
      <c r="H211">
        <v>3453</v>
      </c>
      <c r="I211">
        <v>0</v>
      </c>
      <c r="J211">
        <v>3453</v>
      </c>
      <c r="K211">
        <v>0</v>
      </c>
      <c r="L211">
        <v>1035</v>
      </c>
      <c r="M211">
        <v>964</v>
      </c>
      <c r="N211">
        <v>71</v>
      </c>
      <c r="O211">
        <v>98200</v>
      </c>
      <c r="P211">
        <v>1085</v>
      </c>
      <c r="Q211">
        <v>10</v>
      </c>
      <c r="R211">
        <v>0</v>
      </c>
      <c r="S211">
        <v>0</v>
      </c>
      <c r="T211" t="s">
        <v>3184</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3186</v>
      </c>
      <c r="B212">
        <v>1980</v>
      </c>
      <c r="C212" t="s">
        <v>171</v>
      </c>
      <c r="D212" t="s">
        <v>3187</v>
      </c>
      <c r="E212" t="str">
        <f t="shared" si="3"/>
        <v>City of El Granada</v>
      </c>
      <c r="F212">
        <v>864</v>
      </c>
      <c r="G212" t="s">
        <v>3188</v>
      </c>
      <c r="H212">
        <v>3582</v>
      </c>
      <c r="I212">
        <v>0</v>
      </c>
      <c r="J212">
        <v>3582</v>
      </c>
      <c r="K212">
        <v>0</v>
      </c>
      <c r="L212">
        <v>1274</v>
      </c>
      <c r="M212">
        <v>933</v>
      </c>
      <c r="N212">
        <v>341</v>
      </c>
      <c r="O212">
        <v>122900</v>
      </c>
      <c r="P212">
        <v>1125</v>
      </c>
      <c r="Q212">
        <v>155</v>
      </c>
      <c r="R212">
        <v>30</v>
      </c>
      <c r="S212">
        <v>10</v>
      </c>
      <c r="T212" t="s">
        <v>3187</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3189</v>
      </c>
      <c r="B213">
        <v>1980</v>
      </c>
      <c r="C213" t="s">
        <v>171</v>
      </c>
      <c r="D213" t="s">
        <v>569</v>
      </c>
      <c r="E213" t="str">
        <f t="shared" si="3"/>
        <v>City of Elk Grove</v>
      </c>
      <c r="F213">
        <v>870</v>
      </c>
      <c r="G213" t="s">
        <v>3190</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3191</v>
      </c>
      <c r="B214">
        <v>1980</v>
      </c>
      <c r="C214" t="s">
        <v>171</v>
      </c>
      <c r="D214" t="s">
        <v>565</v>
      </c>
      <c r="E214" t="str">
        <f t="shared" si="3"/>
        <v>City of El Monte</v>
      </c>
      <c r="F214">
        <v>880</v>
      </c>
      <c r="G214" t="s">
        <v>3192</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3193</v>
      </c>
      <c r="B215">
        <v>1980</v>
      </c>
      <c r="C215" t="s">
        <v>171</v>
      </c>
      <c r="D215" t="s">
        <v>3194</v>
      </c>
      <c r="E215" t="str">
        <f t="shared" si="3"/>
        <v>City of El Paso de Robles</v>
      </c>
      <c r="F215">
        <v>885</v>
      </c>
      <c r="G215" t="s">
        <v>3195</v>
      </c>
      <c r="H215">
        <v>9163</v>
      </c>
      <c r="I215">
        <v>0</v>
      </c>
      <c r="J215">
        <v>9163</v>
      </c>
      <c r="K215">
        <v>0</v>
      </c>
      <c r="L215">
        <v>3631</v>
      </c>
      <c r="M215">
        <v>1985</v>
      </c>
      <c r="N215">
        <v>1646</v>
      </c>
      <c r="O215">
        <v>65800</v>
      </c>
      <c r="P215">
        <v>3036</v>
      </c>
      <c r="Q215">
        <v>514</v>
      </c>
      <c r="R215">
        <v>330</v>
      </c>
      <c r="S215">
        <v>106</v>
      </c>
      <c r="T215" t="s">
        <v>3194</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3196</v>
      </c>
      <c r="B216">
        <v>1980</v>
      </c>
      <c r="C216" t="s">
        <v>171</v>
      </c>
      <c r="D216" t="s">
        <v>3197</v>
      </c>
      <c r="E216" t="str">
        <f t="shared" si="3"/>
        <v>City of El Rio</v>
      </c>
      <c r="F216">
        <v>890</v>
      </c>
      <c r="G216" t="s">
        <v>3198</v>
      </c>
      <c r="H216">
        <v>5674</v>
      </c>
      <c r="I216">
        <v>5674</v>
      </c>
      <c r="J216">
        <v>0</v>
      </c>
      <c r="K216">
        <v>0</v>
      </c>
      <c r="L216">
        <v>1597</v>
      </c>
      <c r="M216">
        <v>1107</v>
      </c>
      <c r="N216">
        <v>490</v>
      </c>
      <c r="O216">
        <v>65900</v>
      </c>
      <c r="P216">
        <v>1328</v>
      </c>
      <c r="Q216">
        <v>151</v>
      </c>
      <c r="R216">
        <v>7</v>
      </c>
      <c r="S216">
        <v>151</v>
      </c>
      <c r="T216" t="s">
        <v>3197</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3199</v>
      </c>
      <c r="B217">
        <v>1980</v>
      </c>
      <c r="C217" t="s">
        <v>171</v>
      </c>
      <c r="D217" t="s">
        <v>567</v>
      </c>
      <c r="E217" t="str">
        <f t="shared" si="3"/>
        <v>City of El Segundo</v>
      </c>
      <c r="F217">
        <v>895</v>
      </c>
      <c r="G217" t="s">
        <v>3200</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3201</v>
      </c>
      <c r="B218">
        <v>1980</v>
      </c>
      <c r="C218" t="s">
        <v>171</v>
      </c>
      <c r="D218" t="s">
        <v>3202</v>
      </c>
      <c r="E218" t="str">
        <f t="shared" si="3"/>
        <v>City of El Sobrante</v>
      </c>
      <c r="F218">
        <v>902</v>
      </c>
      <c r="G218" t="s">
        <v>3203</v>
      </c>
      <c r="H218">
        <v>10535</v>
      </c>
      <c r="I218">
        <v>10535</v>
      </c>
      <c r="J218">
        <v>0</v>
      </c>
      <c r="K218">
        <v>0</v>
      </c>
      <c r="L218">
        <v>4170</v>
      </c>
      <c r="M218">
        <v>2770</v>
      </c>
      <c r="N218">
        <v>1400</v>
      </c>
      <c r="O218">
        <v>76500</v>
      </c>
      <c r="P218">
        <v>3329</v>
      </c>
      <c r="Q218">
        <v>429</v>
      </c>
      <c r="R218">
        <v>478</v>
      </c>
      <c r="S218">
        <v>58</v>
      </c>
      <c r="T218" t="s">
        <v>3202</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3204</v>
      </c>
      <c r="B219">
        <v>1980</v>
      </c>
      <c r="C219" t="s">
        <v>171</v>
      </c>
      <c r="D219" t="s">
        <v>3205</v>
      </c>
      <c r="E219" t="str">
        <f t="shared" si="3"/>
        <v>City of El Toro</v>
      </c>
      <c r="F219">
        <v>903</v>
      </c>
      <c r="G219" t="s">
        <v>3206</v>
      </c>
      <c r="H219">
        <v>38153</v>
      </c>
      <c r="I219">
        <v>38153</v>
      </c>
      <c r="J219">
        <v>0</v>
      </c>
      <c r="K219">
        <v>0</v>
      </c>
      <c r="L219">
        <v>12158</v>
      </c>
      <c r="M219">
        <v>9896</v>
      </c>
      <c r="N219">
        <v>2262</v>
      </c>
      <c r="O219">
        <v>132800</v>
      </c>
      <c r="P219">
        <v>10483</v>
      </c>
      <c r="Q219">
        <v>598</v>
      </c>
      <c r="R219">
        <v>864</v>
      </c>
      <c r="S219">
        <v>1055</v>
      </c>
      <c r="T219" t="s">
        <v>3205</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3207</v>
      </c>
      <c r="B220">
        <v>1980</v>
      </c>
      <c r="C220" t="s">
        <v>171</v>
      </c>
      <c r="D220" t="s">
        <v>3208</v>
      </c>
      <c r="E220" t="str">
        <f t="shared" si="3"/>
        <v>City of El Toro Station</v>
      </c>
      <c r="F220">
        <v>904</v>
      </c>
      <c r="G220" t="s">
        <v>3209</v>
      </c>
      <c r="H220">
        <v>7632</v>
      </c>
      <c r="I220">
        <v>7632</v>
      </c>
      <c r="J220">
        <v>0</v>
      </c>
      <c r="K220">
        <v>0</v>
      </c>
      <c r="L220">
        <v>1236</v>
      </c>
      <c r="M220">
        <v>2</v>
      </c>
      <c r="N220">
        <v>1234</v>
      </c>
      <c r="O220">
        <v>0</v>
      </c>
      <c r="P220">
        <v>930</v>
      </c>
      <c r="Q220">
        <v>311</v>
      </c>
      <c r="R220">
        <v>12</v>
      </c>
      <c r="S220">
        <v>1</v>
      </c>
      <c r="T220" t="s">
        <v>3208</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3210</v>
      </c>
      <c r="B221">
        <v>1980</v>
      </c>
      <c r="C221" t="s">
        <v>171</v>
      </c>
      <c r="D221" t="s">
        <v>3211</v>
      </c>
      <c r="E221" t="str">
        <f t="shared" si="3"/>
        <v>City of El Verano</v>
      </c>
      <c r="F221">
        <v>905</v>
      </c>
      <c r="G221" t="s">
        <v>3212</v>
      </c>
      <c r="H221">
        <v>2384</v>
      </c>
      <c r="I221">
        <v>0</v>
      </c>
      <c r="J221">
        <v>0</v>
      </c>
      <c r="K221">
        <v>2384</v>
      </c>
      <c r="L221">
        <v>931</v>
      </c>
      <c r="M221">
        <v>524</v>
      </c>
      <c r="N221">
        <v>407</v>
      </c>
      <c r="O221">
        <v>79100</v>
      </c>
      <c r="P221">
        <v>865</v>
      </c>
      <c r="Q221">
        <v>135</v>
      </c>
      <c r="R221">
        <v>2</v>
      </c>
      <c r="S221">
        <v>3</v>
      </c>
      <c r="T221" t="s">
        <v>3211</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3213</v>
      </c>
      <c r="B222">
        <v>1980</v>
      </c>
      <c r="C222" t="s">
        <v>171</v>
      </c>
      <c r="D222" t="s">
        <v>571</v>
      </c>
      <c r="E222" t="str">
        <f t="shared" si="3"/>
        <v>City of Emeryville</v>
      </c>
      <c r="F222">
        <v>910</v>
      </c>
      <c r="G222" t="s">
        <v>3214</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3215</v>
      </c>
      <c r="B223">
        <v>1980</v>
      </c>
      <c r="C223" t="s">
        <v>171</v>
      </c>
      <c r="D223" t="s">
        <v>573</v>
      </c>
      <c r="E223" t="str">
        <f t="shared" si="3"/>
        <v>City of Encinitas</v>
      </c>
      <c r="F223">
        <v>920</v>
      </c>
      <c r="G223" t="s">
        <v>3216</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3217</v>
      </c>
      <c r="B224">
        <v>1980</v>
      </c>
      <c r="C224" t="s">
        <v>171</v>
      </c>
      <c r="D224" t="s">
        <v>575</v>
      </c>
      <c r="E224" t="str">
        <f t="shared" si="3"/>
        <v>City of Escalon</v>
      </c>
      <c r="F224">
        <v>930</v>
      </c>
      <c r="G224" t="s">
        <v>3218</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3219</v>
      </c>
      <c r="B225">
        <v>1980</v>
      </c>
      <c r="C225" t="s">
        <v>171</v>
      </c>
      <c r="D225" t="s">
        <v>577</v>
      </c>
      <c r="E225" t="str">
        <f t="shared" si="3"/>
        <v>City of Escondido</v>
      </c>
      <c r="F225">
        <v>935</v>
      </c>
      <c r="G225" t="s">
        <v>3220</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3221</v>
      </c>
      <c r="B226">
        <v>1980</v>
      </c>
      <c r="C226" t="s">
        <v>171</v>
      </c>
      <c r="D226" t="s">
        <v>3222</v>
      </c>
      <c r="E226" t="str">
        <f t="shared" si="3"/>
        <v>City of Esparto</v>
      </c>
      <c r="F226">
        <v>937</v>
      </c>
      <c r="G226" t="s">
        <v>3223</v>
      </c>
      <c r="H226">
        <v>1303</v>
      </c>
      <c r="I226">
        <v>0</v>
      </c>
      <c r="J226">
        <v>0</v>
      </c>
      <c r="K226">
        <v>1303</v>
      </c>
      <c r="L226">
        <v>447</v>
      </c>
      <c r="M226">
        <v>339</v>
      </c>
      <c r="N226">
        <v>108</v>
      </c>
      <c r="O226">
        <v>47200</v>
      </c>
      <c r="P226">
        <v>369</v>
      </c>
      <c r="Q226">
        <v>24</v>
      </c>
      <c r="R226">
        <v>1</v>
      </c>
      <c r="S226">
        <v>68</v>
      </c>
      <c r="T226" t="s">
        <v>3222</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3224</v>
      </c>
      <c r="B227">
        <v>1980</v>
      </c>
      <c r="C227" t="s">
        <v>171</v>
      </c>
      <c r="D227" t="s">
        <v>579</v>
      </c>
      <c r="E227" t="str">
        <f t="shared" si="3"/>
        <v>City of Etna</v>
      </c>
      <c r="F227">
        <v>940</v>
      </c>
      <c r="G227" t="s">
        <v>3225</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3226</v>
      </c>
      <c r="B228">
        <v>1980</v>
      </c>
      <c r="C228" t="s">
        <v>171</v>
      </c>
      <c r="D228" t="s">
        <v>581</v>
      </c>
      <c r="E228" t="str">
        <f t="shared" si="3"/>
        <v>City of Eureka</v>
      </c>
      <c r="F228">
        <v>945</v>
      </c>
      <c r="G228" t="s">
        <v>3227</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3228</v>
      </c>
      <c r="B229">
        <v>1980</v>
      </c>
      <c r="C229" t="s">
        <v>171</v>
      </c>
      <c r="D229" t="s">
        <v>583</v>
      </c>
      <c r="E229" t="str">
        <f t="shared" si="3"/>
        <v>City of Exeter</v>
      </c>
      <c r="F229">
        <v>950</v>
      </c>
      <c r="G229" t="s">
        <v>3229</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3230</v>
      </c>
      <c r="B230">
        <v>1980</v>
      </c>
      <c r="C230" t="s">
        <v>171</v>
      </c>
      <c r="D230" t="s">
        <v>585</v>
      </c>
      <c r="E230" t="str">
        <f t="shared" si="3"/>
        <v>City of Fairfax</v>
      </c>
      <c r="F230">
        <v>955</v>
      </c>
      <c r="G230" t="s">
        <v>3231</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3232</v>
      </c>
      <c r="B231">
        <v>1980</v>
      </c>
      <c r="C231" t="s">
        <v>171</v>
      </c>
      <c r="D231" t="s">
        <v>587</v>
      </c>
      <c r="E231" t="str">
        <f t="shared" si="3"/>
        <v>City of Fairfield</v>
      </c>
      <c r="F231">
        <v>960</v>
      </c>
      <c r="G231" t="s">
        <v>3233</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3234</v>
      </c>
      <c r="B232">
        <v>1980</v>
      </c>
      <c r="C232" t="s">
        <v>171</v>
      </c>
      <c r="D232" t="s">
        <v>3235</v>
      </c>
      <c r="E232" t="str">
        <f t="shared" si="3"/>
        <v>City of Fair Oaks</v>
      </c>
      <c r="F232">
        <v>965</v>
      </c>
      <c r="G232" t="s">
        <v>3236</v>
      </c>
      <c r="H232">
        <v>22602</v>
      </c>
      <c r="I232">
        <v>22602</v>
      </c>
      <c r="J232">
        <v>0</v>
      </c>
      <c r="K232">
        <v>0</v>
      </c>
      <c r="L232">
        <v>8035</v>
      </c>
      <c r="M232">
        <v>5941</v>
      </c>
      <c r="N232">
        <v>2094</v>
      </c>
      <c r="O232">
        <v>99400</v>
      </c>
      <c r="P232">
        <v>7411</v>
      </c>
      <c r="Q232">
        <v>479</v>
      </c>
      <c r="R232">
        <v>674</v>
      </c>
      <c r="S232">
        <v>11</v>
      </c>
      <c r="T232" t="s">
        <v>3235</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3237</v>
      </c>
      <c r="B233">
        <v>1980</v>
      </c>
      <c r="C233" t="s">
        <v>171</v>
      </c>
      <c r="D233" t="s">
        <v>3238</v>
      </c>
      <c r="E233" t="str">
        <f t="shared" si="3"/>
        <v>City of Fallbrook</v>
      </c>
      <c r="F233">
        <v>980</v>
      </c>
      <c r="G233" t="s">
        <v>3239</v>
      </c>
      <c r="H233">
        <v>14041</v>
      </c>
      <c r="I233">
        <v>0</v>
      </c>
      <c r="J233">
        <v>14041</v>
      </c>
      <c r="K233">
        <v>0</v>
      </c>
      <c r="L233">
        <v>4961</v>
      </c>
      <c r="M233">
        <v>2995</v>
      </c>
      <c r="N233">
        <v>1966</v>
      </c>
      <c r="O233">
        <v>89000</v>
      </c>
      <c r="P233">
        <v>3785</v>
      </c>
      <c r="Q233">
        <v>470</v>
      </c>
      <c r="R233">
        <v>549</v>
      </c>
      <c r="S233">
        <v>523</v>
      </c>
      <c r="T233" t="s">
        <v>3238</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3240</v>
      </c>
      <c r="B234">
        <v>1980</v>
      </c>
      <c r="C234" t="s">
        <v>171</v>
      </c>
      <c r="D234" t="s">
        <v>589</v>
      </c>
      <c r="E234" t="str">
        <f t="shared" si="3"/>
        <v>City of Farmersville</v>
      </c>
      <c r="F234">
        <v>986</v>
      </c>
      <c r="G234" t="s">
        <v>3241</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3242</v>
      </c>
      <c r="B235">
        <v>1980</v>
      </c>
      <c r="C235" t="s">
        <v>171</v>
      </c>
      <c r="D235" t="s">
        <v>3243</v>
      </c>
      <c r="E235" t="str">
        <f t="shared" si="3"/>
        <v>City of Felton</v>
      </c>
      <c r="F235">
        <v>995</v>
      </c>
      <c r="G235" t="s">
        <v>3244</v>
      </c>
      <c r="H235">
        <v>4564</v>
      </c>
      <c r="I235">
        <v>4564</v>
      </c>
      <c r="J235">
        <v>0</v>
      </c>
      <c r="K235">
        <v>0</v>
      </c>
      <c r="L235">
        <v>1874</v>
      </c>
      <c r="M235">
        <v>1191</v>
      </c>
      <c r="N235">
        <v>683</v>
      </c>
      <c r="O235">
        <v>85800</v>
      </c>
      <c r="P235">
        <v>1742</v>
      </c>
      <c r="Q235">
        <v>269</v>
      </c>
      <c r="R235">
        <v>16</v>
      </c>
      <c r="S235">
        <v>110</v>
      </c>
      <c r="T235" t="s">
        <v>3243</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3245</v>
      </c>
      <c r="B236">
        <v>1980</v>
      </c>
      <c r="C236" t="s">
        <v>171</v>
      </c>
      <c r="D236" t="s">
        <v>591</v>
      </c>
      <c r="E236" t="str">
        <f t="shared" si="3"/>
        <v>City of Ferndale</v>
      </c>
      <c r="F236">
        <v>1000</v>
      </c>
      <c r="G236" t="s">
        <v>3246</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3247</v>
      </c>
      <c r="B237">
        <v>1980</v>
      </c>
      <c r="C237" t="s">
        <v>171</v>
      </c>
      <c r="D237" t="s">
        <v>3248</v>
      </c>
      <c r="E237" t="str">
        <f t="shared" si="3"/>
        <v>City of Fetters Hot Springs-Agua Caliente</v>
      </c>
      <c r="F237">
        <v>1002</v>
      </c>
      <c r="G237" t="s">
        <v>3249</v>
      </c>
      <c r="H237">
        <v>1675</v>
      </c>
      <c r="I237">
        <v>0</v>
      </c>
      <c r="J237">
        <v>0</v>
      </c>
      <c r="K237">
        <v>1675</v>
      </c>
      <c r="L237">
        <v>719</v>
      </c>
      <c r="M237">
        <v>471</v>
      </c>
      <c r="N237">
        <v>248</v>
      </c>
      <c r="O237">
        <v>71900</v>
      </c>
      <c r="P237">
        <v>525</v>
      </c>
      <c r="Q237">
        <v>95</v>
      </c>
      <c r="R237">
        <v>20</v>
      </c>
      <c r="S237">
        <v>145</v>
      </c>
      <c r="T237" t="s">
        <v>3248</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3250</v>
      </c>
      <c r="B238">
        <v>1980</v>
      </c>
      <c r="C238" t="s">
        <v>171</v>
      </c>
      <c r="D238" t="s">
        <v>593</v>
      </c>
      <c r="E238" t="str">
        <f t="shared" si="3"/>
        <v>City of Fillmore</v>
      </c>
      <c r="F238">
        <v>1010</v>
      </c>
      <c r="G238" t="s">
        <v>3251</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3252</v>
      </c>
      <c r="B239">
        <v>1980</v>
      </c>
      <c r="C239" t="s">
        <v>171</v>
      </c>
      <c r="D239" t="s">
        <v>595</v>
      </c>
      <c r="E239" t="str">
        <f t="shared" si="3"/>
        <v>City of Firebaugh</v>
      </c>
      <c r="F239">
        <v>1015</v>
      </c>
      <c r="G239" t="s">
        <v>3253</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3254</v>
      </c>
      <c r="B240">
        <v>1980</v>
      </c>
      <c r="C240" t="s">
        <v>171</v>
      </c>
      <c r="D240" t="s">
        <v>3255</v>
      </c>
      <c r="E240" t="str">
        <f t="shared" si="3"/>
        <v>City of Florence-Graham</v>
      </c>
      <c r="F240">
        <v>1020</v>
      </c>
      <c r="G240" t="s">
        <v>3256</v>
      </c>
      <c r="H240">
        <v>48662</v>
      </c>
      <c r="I240">
        <v>48662</v>
      </c>
      <c r="J240">
        <v>0</v>
      </c>
      <c r="K240">
        <v>0</v>
      </c>
      <c r="L240">
        <v>12825</v>
      </c>
      <c r="M240">
        <v>4771</v>
      </c>
      <c r="N240">
        <v>8054</v>
      </c>
      <c r="O240">
        <v>35700</v>
      </c>
      <c r="P240">
        <v>9724</v>
      </c>
      <c r="Q240">
        <v>3026</v>
      </c>
      <c r="R240">
        <v>504</v>
      </c>
      <c r="S240">
        <v>163</v>
      </c>
      <c r="T240" t="s">
        <v>3255</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3257</v>
      </c>
      <c r="B241">
        <v>1980</v>
      </c>
      <c r="C241" t="s">
        <v>171</v>
      </c>
      <c r="D241" t="s">
        <v>3258</v>
      </c>
      <c r="E241" t="str">
        <f t="shared" si="3"/>
        <v>City of Florin</v>
      </c>
      <c r="F241">
        <v>1023</v>
      </c>
      <c r="G241" t="s">
        <v>3259</v>
      </c>
      <c r="H241">
        <v>16523</v>
      </c>
      <c r="I241">
        <v>16523</v>
      </c>
      <c r="J241">
        <v>0</v>
      </c>
      <c r="K241">
        <v>0</v>
      </c>
      <c r="L241">
        <v>6025</v>
      </c>
      <c r="M241">
        <v>4222</v>
      </c>
      <c r="N241">
        <v>1803</v>
      </c>
      <c r="O241">
        <v>60500</v>
      </c>
      <c r="P241">
        <v>4432</v>
      </c>
      <c r="Q241">
        <v>346</v>
      </c>
      <c r="R241">
        <v>543</v>
      </c>
      <c r="S241">
        <v>1264</v>
      </c>
      <c r="T241" t="s">
        <v>3258</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3260</v>
      </c>
      <c r="B242">
        <v>1980</v>
      </c>
      <c r="C242" t="s">
        <v>171</v>
      </c>
      <c r="D242" t="s">
        <v>597</v>
      </c>
      <c r="E242" t="str">
        <f t="shared" si="3"/>
        <v>City of Folsom</v>
      </c>
      <c r="F242">
        <v>1025</v>
      </c>
      <c r="G242" t="s">
        <v>3261</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3262</v>
      </c>
      <c r="B243">
        <v>1980</v>
      </c>
      <c r="C243" t="s">
        <v>171</v>
      </c>
      <c r="D243" t="s">
        <v>599</v>
      </c>
      <c r="E243" t="str">
        <f t="shared" si="3"/>
        <v>City of Fontana</v>
      </c>
      <c r="F243">
        <v>1030</v>
      </c>
      <c r="G243" t="s">
        <v>3263</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3264</v>
      </c>
      <c r="B244">
        <v>1980</v>
      </c>
      <c r="C244" t="s">
        <v>171</v>
      </c>
      <c r="D244" t="s">
        <v>3265</v>
      </c>
      <c r="E244" t="str">
        <f t="shared" si="3"/>
        <v>City of Foothill Farms</v>
      </c>
      <c r="F244">
        <v>1032</v>
      </c>
      <c r="G244" t="s">
        <v>3266</v>
      </c>
      <c r="H244">
        <v>13700</v>
      </c>
      <c r="I244">
        <v>13700</v>
      </c>
      <c r="J244">
        <v>0</v>
      </c>
      <c r="K244">
        <v>0</v>
      </c>
      <c r="L244">
        <v>4924</v>
      </c>
      <c r="M244">
        <v>3522</v>
      </c>
      <c r="N244">
        <v>1402</v>
      </c>
      <c r="O244">
        <v>65400</v>
      </c>
      <c r="P244">
        <v>4014</v>
      </c>
      <c r="Q244">
        <v>891</v>
      </c>
      <c r="R244">
        <v>78</v>
      </c>
      <c r="S244">
        <v>181</v>
      </c>
      <c r="T244" t="s">
        <v>3265</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3267</v>
      </c>
      <c r="B245">
        <v>1980</v>
      </c>
      <c r="C245" t="s">
        <v>171</v>
      </c>
      <c r="D245" t="s">
        <v>3268</v>
      </c>
      <c r="E245" t="str">
        <f t="shared" si="3"/>
        <v>City of Ford City</v>
      </c>
      <c r="F245">
        <v>1035</v>
      </c>
      <c r="G245" t="s">
        <v>3269</v>
      </c>
      <c r="H245">
        <v>3392</v>
      </c>
      <c r="I245">
        <v>0</v>
      </c>
      <c r="J245">
        <v>3392</v>
      </c>
      <c r="K245">
        <v>0</v>
      </c>
      <c r="L245">
        <v>1323</v>
      </c>
      <c r="M245">
        <v>900</v>
      </c>
      <c r="N245">
        <v>423</v>
      </c>
      <c r="O245">
        <v>33300</v>
      </c>
      <c r="P245">
        <v>1149</v>
      </c>
      <c r="Q245">
        <v>199</v>
      </c>
      <c r="R245">
        <v>10</v>
      </c>
      <c r="S245">
        <v>35</v>
      </c>
      <c r="T245" t="s">
        <v>3268</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3270</v>
      </c>
      <c r="B246">
        <v>1980</v>
      </c>
      <c r="C246" t="s">
        <v>171</v>
      </c>
      <c r="D246" t="s">
        <v>3271</v>
      </c>
      <c r="E246" t="str">
        <f t="shared" si="3"/>
        <v>City of Foresthill</v>
      </c>
      <c r="F246">
        <v>1039</v>
      </c>
      <c r="G246" t="s">
        <v>3272</v>
      </c>
      <c r="H246">
        <v>1304</v>
      </c>
      <c r="I246">
        <v>0</v>
      </c>
      <c r="J246">
        <v>0</v>
      </c>
      <c r="K246">
        <v>1304</v>
      </c>
      <c r="L246">
        <v>464</v>
      </c>
      <c r="M246">
        <v>344</v>
      </c>
      <c r="N246">
        <v>120</v>
      </c>
      <c r="O246">
        <v>60100</v>
      </c>
      <c r="P246">
        <v>324</v>
      </c>
      <c r="Q246">
        <v>30</v>
      </c>
      <c r="R246">
        <v>2</v>
      </c>
      <c r="S246">
        <v>140</v>
      </c>
      <c r="T246" t="s">
        <v>3271</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3273</v>
      </c>
      <c r="B247">
        <v>1980</v>
      </c>
      <c r="C247" t="s">
        <v>171</v>
      </c>
      <c r="D247" t="s">
        <v>601</v>
      </c>
      <c r="E247" t="str">
        <f t="shared" si="3"/>
        <v>City of Fort Bragg</v>
      </c>
      <c r="F247">
        <v>1050</v>
      </c>
      <c r="G247" t="s">
        <v>3274</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3275</v>
      </c>
      <c r="B248">
        <v>1980</v>
      </c>
      <c r="C248" t="s">
        <v>171</v>
      </c>
      <c r="D248" t="s">
        <v>603</v>
      </c>
      <c r="E248" t="str">
        <f t="shared" si="3"/>
        <v>City of Fort Jones</v>
      </c>
      <c r="F248">
        <v>1055</v>
      </c>
      <c r="G248" t="s">
        <v>3276</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3277</v>
      </c>
      <c r="B249">
        <v>1980</v>
      </c>
      <c r="C249" t="s">
        <v>171</v>
      </c>
      <c r="D249" t="s">
        <v>605</v>
      </c>
      <c r="E249" t="str">
        <f t="shared" si="3"/>
        <v>City of Fortuna</v>
      </c>
      <c r="F249">
        <v>1060</v>
      </c>
      <c r="G249" t="s">
        <v>3278</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3279</v>
      </c>
      <c r="B250">
        <v>1980</v>
      </c>
      <c r="C250" t="s">
        <v>171</v>
      </c>
      <c r="D250" t="s">
        <v>607</v>
      </c>
      <c r="E250" t="str">
        <f t="shared" si="3"/>
        <v>City of Foster City</v>
      </c>
      <c r="F250">
        <v>1062</v>
      </c>
      <c r="G250" t="s">
        <v>3280</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3281</v>
      </c>
      <c r="B251">
        <v>1980</v>
      </c>
      <c r="C251" t="s">
        <v>171</v>
      </c>
      <c r="D251" t="s">
        <v>609</v>
      </c>
      <c r="E251" t="str">
        <f t="shared" si="3"/>
        <v>City of Fountain Valley</v>
      </c>
      <c r="F251">
        <v>1065</v>
      </c>
      <c r="G251" t="s">
        <v>3282</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3283</v>
      </c>
      <c r="B252">
        <v>1980</v>
      </c>
      <c r="C252" t="s">
        <v>171</v>
      </c>
      <c r="D252" t="s">
        <v>611</v>
      </c>
      <c r="E252" t="str">
        <f t="shared" si="3"/>
        <v>City of Fowler</v>
      </c>
      <c r="F252">
        <v>1070</v>
      </c>
      <c r="G252" t="s">
        <v>3284</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3285</v>
      </c>
      <c r="B253">
        <v>1980</v>
      </c>
      <c r="C253" t="s">
        <v>171</v>
      </c>
      <c r="D253" t="s">
        <v>3286</v>
      </c>
      <c r="E253" t="str">
        <f t="shared" si="3"/>
        <v>City of Frazier Park</v>
      </c>
      <c r="F253">
        <v>1072</v>
      </c>
      <c r="G253" t="s">
        <v>3287</v>
      </c>
      <c r="H253">
        <v>1444</v>
      </c>
      <c r="I253">
        <v>0</v>
      </c>
      <c r="J253">
        <v>0</v>
      </c>
      <c r="K253">
        <v>1444</v>
      </c>
      <c r="L253">
        <v>589</v>
      </c>
      <c r="M253">
        <v>429</v>
      </c>
      <c r="N253">
        <v>160</v>
      </c>
      <c r="O253">
        <v>49800</v>
      </c>
      <c r="P253">
        <v>775</v>
      </c>
      <c r="Q253">
        <v>36</v>
      </c>
      <c r="R253">
        <v>0</v>
      </c>
      <c r="S253">
        <v>90</v>
      </c>
      <c r="T253" t="s">
        <v>3286</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3288</v>
      </c>
      <c r="B254">
        <v>1980</v>
      </c>
      <c r="C254" t="s">
        <v>171</v>
      </c>
      <c r="D254" t="s">
        <v>3289</v>
      </c>
      <c r="E254" t="str">
        <f t="shared" si="3"/>
        <v>City of Freedom</v>
      </c>
      <c r="F254">
        <v>1075</v>
      </c>
      <c r="G254" t="s">
        <v>3290</v>
      </c>
      <c r="H254">
        <v>6416</v>
      </c>
      <c r="I254">
        <v>0</v>
      </c>
      <c r="J254">
        <v>6416</v>
      </c>
      <c r="K254">
        <v>0</v>
      </c>
      <c r="L254">
        <v>1977</v>
      </c>
      <c r="M254">
        <v>1298</v>
      </c>
      <c r="N254">
        <v>679</v>
      </c>
      <c r="O254">
        <v>69000</v>
      </c>
      <c r="P254">
        <v>1533</v>
      </c>
      <c r="Q254">
        <v>296</v>
      </c>
      <c r="R254">
        <v>104</v>
      </c>
      <c r="S254">
        <v>133</v>
      </c>
      <c r="T254" t="s">
        <v>3289</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3291</v>
      </c>
      <c r="B255">
        <v>1980</v>
      </c>
      <c r="C255" t="s">
        <v>171</v>
      </c>
      <c r="D255" t="s">
        <v>613</v>
      </c>
      <c r="E255" t="str">
        <f t="shared" si="3"/>
        <v>City of Fremont</v>
      </c>
      <c r="F255">
        <v>1080</v>
      </c>
      <c r="G255" t="s">
        <v>3292</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3293</v>
      </c>
      <c r="B256">
        <v>1980</v>
      </c>
      <c r="C256" t="s">
        <v>171</v>
      </c>
      <c r="D256" t="s">
        <v>614</v>
      </c>
      <c r="E256" t="str">
        <f t="shared" si="3"/>
        <v>City of Fresno</v>
      </c>
      <c r="F256">
        <v>1090</v>
      </c>
      <c r="G256" t="s">
        <v>3294</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3295</v>
      </c>
      <c r="B257">
        <v>1980</v>
      </c>
      <c r="C257" t="s">
        <v>171</v>
      </c>
      <c r="D257" t="s">
        <v>616</v>
      </c>
      <c r="E257" t="str">
        <f t="shared" si="3"/>
        <v>City of Fullerton</v>
      </c>
      <c r="F257">
        <v>1095</v>
      </c>
      <c r="G257" t="s">
        <v>3296</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3297</v>
      </c>
      <c r="B258">
        <v>1980</v>
      </c>
      <c r="C258" t="s">
        <v>171</v>
      </c>
      <c r="D258" t="s">
        <v>618</v>
      </c>
      <c r="E258" t="str">
        <f t="shared" si="3"/>
        <v>City of Galt</v>
      </c>
      <c r="F258">
        <v>1100</v>
      </c>
      <c r="G258" t="s">
        <v>3298</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3299</v>
      </c>
      <c r="B259">
        <v>1980</v>
      </c>
      <c r="C259" t="s">
        <v>171</v>
      </c>
      <c r="D259" t="s">
        <v>622</v>
      </c>
      <c r="E259" t="str">
        <f t="shared" si="3"/>
        <v>City of Gardena</v>
      </c>
      <c r="F259">
        <v>1105</v>
      </c>
      <c r="G259" t="s">
        <v>3300</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3301</v>
      </c>
      <c r="B260">
        <v>1980</v>
      </c>
      <c r="C260" t="s">
        <v>171</v>
      </c>
      <c r="D260" t="s">
        <v>3302</v>
      </c>
      <c r="E260" t="str">
        <f t="shared" si="3"/>
        <v>City of Garden Acres</v>
      </c>
      <c r="F260">
        <v>1107</v>
      </c>
      <c r="G260" t="s">
        <v>3303</v>
      </c>
      <c r="H260">
        <v>7361</v>
      </c>
      <c r="I260">
        <v>7361</v>
      </c>
      <c r="J260">
        <v>0</v>
      </c>
      <c r="K260">
        <v>0</v>
      </c>
      <c r="L260">
        <v>2608</v>
      </c>
      <c r="M260">
        <v>1760</v>
      </c>
      <c r="N260">
        <v>848</v>
      </c>
      <c r="O260">
        <v>30900</v>
      </c>
      <c r="P260">
        <v>2515</v>
      </c>
      <c r="Q260">
        <v>176</v>
      </c>
      <c r="R260">
        <v>2</v>
      </c>
      <c r="S260">
        <v>69</v>
      </c>
      <c r="T260" t="s">
        <v>3302</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3304</v>
      </c>
      <c r="B261">
        <v>1980</v>
      </c>
      <c r="C261" t="s">
        <v>171</v>
      </c>
      <c r="D261" t="s">
        <v>620</v>
      </c>
      <c r="E261" t="str">
        <f t="shared" ref="E261:E324" si="4">_xlfn.CONCAT("City of ",D261)</f>
        <v>City of Garden Grove</v>
      </c>
      <c r="F261">
        <v>1110</v>
      </c>
      <c r="G261" t="s">
        <v>3305</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3306</v>
      </c>
      <c r="B262">
        <v>1980</v>
      </c>
      <c r="C262" t="s">
        <v>171</v>
      </c>
      <c r="D262" t="s">
        <v>3307</v>
      </c>
      <c r="E262" t="str">
        <f t="shared" si="4"/>
        <v>City of George AFB</v>
      </c>
      <c r="F262">
        <v>1111</v>
      </c>
      <c r="G262" t="s">
        <v>3308</v>
      </c>
      <c r="H262">
        <v>7061</v>
      </c>
      <c r="I262">
        <v>0</v>
      </c>
      <c r="J262">
        <v>7061</v>
      </c>
      <c r="K262">
        <v>0</v>
      </c>
      <c r="L262">
        <v>1619</v>
      </c>
      <c r="M262">
        <v>1</v>
      </c>
      <c r="N262">
        <v>1618</v>
      </c>
      <c r="O262">
        <v>0</v>
      </c>
      <c r="P262">
        <v>1569</v>
      </c>
      <c r="Q262">
        <v>59</v>
      </c>
      <c r="R262">
        <v>10</v>
      </c>
      <c r="S262">
        <v>1</v>
      </c>
      <c r="T262" t="s">
        <v>3307</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3309</v>
      </c>
      <c r="B263">
        <v>1980</v>
      </c>
      <c r="C263" t="s">
        <v>171</v>
      </c>
      <c r="D263" t="s">
        <v>624</v>
      </c>
      <c r="E263" t="str">
        <f t="shared" si="4"/>
        <v>City of Gilroy</v>
      </c>
      <c r="F263">
        <v>1115</v>
      </c>
      <c r="G263" t="s">
        <v>3310</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3311</v>
      </c>
      <c r="B264">
        <v>1980</v>
      </c>
      <c r="C264" t="s">
        <v>171</v>
      </c>
      <c r="D264" t="s">
        <v>3312</v>
      </c>
      <c r="E264" t="str">
        <f t="shared" si="4"/>
        <v>City of Glen Avon</v>
      </c>
      <c r="F264">
        <v>1120</v>
      </c>
      <c r="G264" t="s">
        <v>3313</v>
      </c>
      <c r="H264">
        <v>8444</v>
      </c>
      <c r="I264">
        <v>8444</v>
      </c>
      <c r="J264">
        <v>0</v>
      </c>
      <c r="K264">
        <v>0</v>
      </c>
      <c r="L264">
        <v>3354</v>
      </c>
      <c r="M264">
        <v>1632</v>
      </c>
      <c r="N264">
        <v>1722</v>
      </c>
      <c r="O264">
        <v>63500</v>
      </c>
      <c r="P264">
        <v>2427</v>
      </c>
      <c r="Q264">
        <v>212</v>
      </c>
      <c r="R264">
        <v>748</v>
      </c>
      <c r="S264">
        <v>231</v>
      </c>
      <c r="T264" t="s">
        <v>3312</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3314</v>
      </c>
      <c r="B265">
        <v>1980</v>
      </c>
      <c r="C265" t="s">
        <v>171</v>
      </c>
      <c r="D265" t="s">
        <v>626</v>
      </c>
      <c r="E265" t="str">
        <f t="shared" si="4"/>
        <v>City of Glendale</v>
      </c>
      <c r="F265">
        <v>1130</v>
      </c>
      <c r="G265" t="s">
        <v>3315</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3316</v>
      </c>
      <c r="B266">
        <v>1980</v>
      </c>
      <c r="C266" t="s">
        <v>171</v>
      </c>
      <c r="D266" t="s">
        <v>628</v>
      </c>
      <c r="E266" t="str">
        <f t="shared" si="4"/>
        <v>City of Glendora</v>
      </c>
      <c r="F266">
        <v>1135</v>
      </c>
      <c r="G266" t="s">
        <v>3317</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3318</v>
      </c>
      <c r="B267">
        <v>1980</v>
      </c>
      <c r="C267" t="s">
        <v>171</v>
      </c>
      <c r="D267" t="s">
        <v>3319</v>
      </c>
      <c r="E267" t="str">
        <f t="shared" si="4"/>
        <v>City of Glen Ellen</v>
      </c>
      <c r="F267">
        <v>1137</v>
      </c>
      <c r="G267" t="s">
        <v>3320</v>
      </c>
      <c r="H267">
        <v>1014</v>
      </c>
      <c r="I267">
        <v>0</v>
      </c>
      <c r="J267">
        <v>0</v>
      </c>
      <c r="K267">
        <v>1014</v>
      </c>
      <c r="L267">
        <v>429</v>
      </c>
      <c r="M267">
        <v>254</v>
      </c>
      <c r="N267">
        <v>175</v>
      </c>
      <c r="O267">
        <v>84100</v>
      </c>
      <c r="P267">
        <v>407</v>
      </c>
      <c r="Q267">
        <v>51</v>
      </c>
      <c r="R267">
        <v>0</v>
      </c>
      <c r="S267">
        <v>6</v>
      </c>
      <c r="T267" t="s">
        <v>3319</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3321</v>
      </c>
      <c r="B268">
        <v>1980</v>
      </c>
      <c r="C268" t="s">
        <v>171</v>
      </c>
      <c r="D268" t="s">
        <v>632</v>
      </c>
      <c r="E268" t="str">
        <f t="shared" si="4"/>
        <v>City of Gonzales</v>
      </c>
      <c r="F268">
        <v>1140</v>
      </c>
      <c r="G268" t="s">
        <v>3322</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3323</v>
      </c>
      <c r="B269">
        <v>1980</v>
      </c>
      <c r="C269" t="s">
        <v>171</v>
      </c>
      <c r="D269" t="s">
        <v>3324</v>
      </c>
      <c r="E269" t="str">
        <f t="shared" si="4"/>
        <v>City of Goshen</v>
      </c>
      <c r="F269">
        <v>1145</v>
      </c>
      <c r="G269" t="s">
        <v>3325</v>
      </c>
      <c r="H269">
        <v>1809</v>
      </c>
      <c r="I269">
        <v>1809</v>
      </c>
      <c r="J269">
        <v>0</v>
      </c>
      <c r="K269">
        <v>0</v>
      </c>
      <c r="L269">
        <v>459</v>
      </c>
      <c r="M269">
        <v>331</v>
      </c>
      <c r="N269">
        <v>128</v>
      </c>
      <c r="O269">
        <v>32500</v>
      </c>
      <c r="P269">
        <v>440</v>
      </c>
      <c r="Q269">
        <v>15</v>
      </c>
      <c r="R269">
        <v>7</v>
      </c>
      <c r="S269">
        <v>12</v>
      </c>
      <c r="T269" t="s">
        <v>3324</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3326</v>
      </c>
      <c r="B270">
        <v>1980</v>
      </c>
      <c r="C270" t="s">
        <v>171</v>
      </c>
      <c r="D270" t="s">
        <v>634</v>
      </c>
      <c r="E270" t="str">
        <f t="shared" si="4"/>
        <v>City of Grand Terrace</v>
      </c>
      <c r="F270">
        <v>1147</v>
      </c>
      <c r="G270" t="s">
        <v>3327</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3328</v>
      </c>
      <c r="B271">
        <v>1980</v>
      </c>
      <c r="C271" t="s">
        <v>171</v>
      </c>
      <c r="D271" t="s">
        <v>636</v>
      </c>
      <c r="E271" t="str">
        <f t="shared" si="4"/>
        <v>City of Grass Valley</v>
      </c>
      <c r="F271">
        <v>1150</v>
      </c>
      <c r="G271" t="s">
        <v>3329</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3330</v>
      </c>
      <c r="B272">
        <v>1980</v>
      </c>
      <c r="C272" t="s">
        <v>171</v>
      </c>
      <c r="D272" t="s">
        <v>3331</v>
      </c>
      <c r="E272" t="str">
        <f t="shared" si="4"/>
        <v>City of Graton</v>
      </c>
      <c r="F272">
        <v>1153</v>
      </c>
      <c r="G272" t="s">
        <v>3332</v>
      </c>
      <c r="H272">
        <v>1286</v>
      </c>
      <c r="I272">
        <v>0</v>
      </c>
      <c r="J272">
        <v>0</v>
      </c>
      <c r="K272">
        <v>1286</v>
      </c>
      <c r="L272">
        <v>502</v>
      </c>
      <c r="M272">
        <v>365</v>
      </c>
      <c r="N272">
        <v>137</v>
      </c>
      <c r="O272">
        <v>69500</v>
      </c>
      <c r="P272">
        <v>393</v>
      </c>
      <c r="Q272">
        <v>73</v>
      </c>
      <c r="R272">
        <v>1</v>
      </c>
      <c r="S272">
        <v>63</v>
      </c>
      <c r="T272" t="s">
        <v>3331</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3333</v>
      </c>
      <c r="B273">
        <v>1980</v>
      </c>
      <c r="C273" t="s">
        <v>171</v>
      </c>
      <c r="D273" t="s">
        <v>3334</v>
      </c>
      <c r="E273" t="str">
        <f t="shared" si="4"/>
        <v>City of Greenacres</v>
      </c>
      <c r="F273">
        <v>1157</v>
      </c>
      <c r="G273" t="s">
        <v>3335</v>
      </c>
      <c r="H273">
        <v>5381</v>
      </c>
      <c r="I273">
        <v>5381</v>
      </c>
      <c r="J273">
        <v>0</v>
      </c>
      <c r="K273">
        <v>0</v>
      </c>
      <c r="L273">
        <v>1701</v>
      </c>
      <c r="M273">
        <v>1427</v>
      </c>
      <c r="N273">
        <v>274</v>
      </c>
      <c r="O273">
        <v>70500</v>
      </c>
      <c r="P273">
        <v>1570</v>
      </c>
      <c r="Q273">
        <v>87</v>
      </c>
      <c r="R273">
        <v>2</v>
      </c>
      <c r="S273">
        <v>124</v>
      </c>
      <c r="T273" t="s">
        <v>3334</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3336</v>
      </c>
      <c r="B274">
        <v>1980</v>
      </c>
      <c r="C274" t="s">
        <v>171</v>
      </c>
      <c r="D274" t="s">
        <v>638</v>
      </c>
      <c r="E274" t="str">
        <f t="shared" si="4"/>
        <v>City of Greenfield</v>
      </c>
      <c r="F274">
        <v>1160</v>
      </c>
      <c r="G274" t="s">
        <v>3337</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3338</v>
      </c>
      <c r="B275">
        <v>1980</v>
      </c>
      <c r="C275" t="s">
        <v>171</v>
      </c>
      <c r="D275" t="s">
        <v>3339</v>
      </c>
      <c r="E275" t="str">
        <f t="shared" si="4"/>
        <v>City of Greenville</v>
      </c>
      <c r="F275">
        <v>1165</v>
      </c>
      <c r="G275" t="s">
        <v>3340</v>
      </c>
      <c r="H275">
        <v>1537</v>
      </c>
      <c r="I275">
        <v>0</v>
      </c>
      <c r="J275">
        <v>0</v>
      </c>
      <c r="K275">
        <v>1537</v>
      </c>
      <c r="L275">
        <v>586</v>
      </c>
      <c r="M275">
        <v>360</v>
      </c>
      <c r="N275">
        <v>226</v>
      </c>
      <c r="O275">
        <v>44400</v>
      </c>
      <c r="P275">
        <v>464</v>
      </c>
      <c r="Q275">
        <v>98</v>
      </c>
      <c r="R275">
        <v>24</v>
      </c>
      <c r="S275">
        <v>72</v>
      </c>
      <c r="T275" t="s">
        <v>3339</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3341</v>
      </c>
      <c r="B276">
        <v>1980</v>
      </c>
      <c r="C276" t="s">
        <v>171</v>
      </c>
      <c r="D276" t="s">
        <v>640</v>
      </c>
      <c r="E276" t="str">
        <f t="shared" si="4"/>
        <v>City of Gridley</v>
      </c>
      <c r="F276">
        <v>1170</v>
      </c>
      <c r="G276" t="s">
        <v>3342</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3343</v>
      </c>
      <c r="B277">
        <v>1980</v>
      </c>
      <c r="C277" t="s">
        <v>171</v>
      </c>
      <c r="D277" t="s">
        <v>3344</v>
      </c>
      <c r="E277" t="str">
        <f t="shared" si="4"/>
        <v>City of Grover City</v>
      </c>
      <c r="F277">
        <v>1175</v>
      </c>
      <c r="G277" t="s">
        <v>3345</v>
      </c>
      <c r="H277">
        <v>8827</v>
      </c>
      <c r="I277">
        <v>0</v>
      </c>
      <c r="J277">
        <v>8827</v>
      </c>
      <c r="K277">
        <v>0</v>
      </c>
      <c r="L277">
        <v>3465</v>
      </c>
      <c r="M277">
        <v>1756</v>
      </c>
      <c r="N277">
        <v>1709</v>
      </c>
      <c r="O277">
        <v>62000</v>
      </c>
      <c r="P277">
        <v>2770</v>
      </c>
      <c r="Q277">
        <v>823</v>
      </c>
      <c r="R277">
        <v>122</v>
      </c>
      <c r="S277">
        <v>202</v>
      </c>
      <c r="T277" t="s">
        <v>3344</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3346</v>
      </c>
      <c r="B278">
        <v>1980</v>
      </c>
      <c r="C278" t="s">
        <v>171</v>
      </c>
      <c r="D278" t="s">
        <v>644</v>
      </c>
      <c r="E278" t="str">
        <f t="shared" si="4"/>
        <v>City of Guadalupe</v>
      </c>
      <c r="F278">
        <v>1180</v>
      </c>
      <c r="G278" t="s">
        <v>3347</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3348</v>
      </c>
      <c r="B279">
        <v>1980</v>
      </c>
      <c r="C279" t="s">
        <v>171</v>
      </c>
      <c r="D279" t="s">
        <v>3349</v>
      </c>
      <c r="E279" t="str">
        <f t="shared" si="4"/>
        <v>City of Guerneville</v>
      </c>
      <c r="F279">
        <v>1183</v>
      </c>
      <c r="G279" t="s">
        <v>3350</v>
      </c>
      <c r="H279">
        <v>1525</v>
      </c>
      <c r="I279">
        <v>0</v>
      </c>
      <c r="J279">
        <v>0</v>
      </c>
      <c r="K279">
        <v>1525</v>
      </c>
      <c r="L279">
        <v>671</v>
      </c>
      <c r="M279">
        <v>352</v>
      </c>
      <c r="N279">
        <v>319</v>
      </c>
      <c r="O279">
        <v>70900</v>
      </c>
      <c r="P279">
        <v>598</v>
      </c>
      <c r="Q279">
        <v>160</v>
      </c>
      <c r="R279">
        <v>135</v>
      </c>
      <c r="S279">
        <v>44</v>
      </c>
      <c r="T279" t="s">
        <v>3349</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3351</v>
      </c>
      <c r="B280">
        <v>1980</v>
      </c>
      <c r="C280" t="s">
        <v>171</v>
      </c>
      <c r="D280" t="s">
        <v>646</v>
      </c>
      <c r="E280" t="str">
        <f t="shared" si="4"/>
        <v>City of Gustine</v>
      </c>
      <c r="F280">
        <v>1185</v>
      </c>
      <c r="G280" t="s">
        <v>3352</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3353</v>
      </c>
      <c r="B281">
        <v>1980</v>
      </c>
      <c r="C281" t="s">
        <v>171</v>
      </c>
      <c r="D281" t="s">
        <v>3354</v>
      </c>
      <c r="E281" t="str">
        <f t="shared" si="4"/>
        <v>City of Hacienda Heights</v>
      </c>
      <c r="F281">
        <v>1188</v>
      </c>
      <c r="G281" t="s">
        <v>3355</v>
      </c>
      <c r="H281">
        <v>49422</v>
      </c>
      <c r="I281">
        <v>49422</v>
      </c>
      <c r="J281">
        <v>0</v>
      </c>
      <c r="K281">
        <v>0</v>
      </c>
      <c r="L281">
        <v>14221</v>
      </c>
      <c r="M281">
        <v>12438</v>
      </c>
      <c r="N281">
        <v>1783</v>
      </c>
      <c r="O281">
        <v>111100</v>
      </c>
      <c r="P281">
        <v>13368</v>
      </c>
      <c r="Q281">
        <v>785</v>
      </c>
      <c r="R281">
        <v>555</v>
      </c>
      <c r="S281">
        <v>385</v>
      </c>
      <c r="T281" t="s">
        <v>3354</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3356</v>
      </c>
      <c r="B282">
        <v>1980</v>
      </c>
      <c r="C282" t="s">
        <v>171</v>
      </c>
      <c r="D282" t="s">
        <v>648</v>
      </c>
      <c r="E282" t="str">
        <f t="shared" si="4"/>
        <v>City of Half Moon Bay</v>
      </c>
      <c r="F282">
        <v>1195</v>
      </c>
      <c r="G282" t="s">
        <v>3357</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3358</v>
      </c>
      <c r="B283">
        <v>1980</v>
      </c>
      <c r="C283" t="s">
        <v>171</v>
      </c>
      <c r="D283" t="s">
        <v>3359</v>
      </c>
      <c r="E283" t="str">
        <f t="shared" si="4"/>
        <v>City of Hamilton City</v>
      </c>
      <c r="F283">
        <v>1197</v>
      </c>
      <c r="G283" t="s">
        <v>3360</v>
      </c>
      <c r="H283">
        <v>1337</v>
      </c>
      <c r="I283">
        <v>0</v>
      </c>
      <c r="J283">
        <v>0</v>
      </c>
      <c r="K283">
        <v>1337</v>
      </c>
      <c r="L283">
        <v>368</v>
      </c>
      <c r="M283">
        <v>280</v>
      </c>
      <c r="N283">
        <v>88</v>
      </c>
      <c r="O283">
        <v>40900</v>
      </c>
      <c r="P283">
        <v>282</v>
      </c>
      <c r="Q283">
        <v>25</v>
      </c>
      <c r="R283">
        <v>0</v>
      </c>
      <c r="S283">
        <v>71</v>
      </c>
      <c r="T283" t="s">
        <v>3359</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3361</v>
      </c>
      <c r="B284">
        <v>1980</v>
      </c>
      <c r="C284" t="s">
        <v>171</v>
      </c>
      <c r="D284" t="s">
        <v>650</v>
      </c>
      <c r="E284" t="str">
        <f t="shared" si="4"/>
        <v>City of Hanford</v>
      </c>
      <c r="F284">
        <v>1200</v>
      </c>
      <c r="G284" t="s">
        <v>3362</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3363</v>
      </c>
      <c r="B285">
        <v>1980</v>
      </c>
      <c r="C285" t="s">
        <v>171</v>
      </c>
      <c r="D285" t="s">
        <v>3364</v>
      </c>
      <c r="E285" t="str">
        <f t="shared" si="4"/>
        <v>City of Happy Camp</v>
      </c>
      <c r="F285">
        <v>1209</v>
      </c>
      <c r="G285" t="s">
        <v>3365</v>
      </c>
      <c r="H285">
        <v>1110</v>
      </c>
      <c r="I285">
        <v>0</v>
      </c>
      <c r="J285">
        <v>0</v>
      </c>
      <c r="K285">
        <v>1110</v>
      </c>
      <c r="L285">
        <v>404</v>
      </c>
      <c r="M285">
        <v>239</v>
      </c>
      <c r="N285">
        <v>165</v>
      </c>
      <c r="O285">
        <v>41900</v>
      </c>
      <c r="P285">
        <v>233</v>
      </c>
      <c r="Q285">
        <v>29</v>
      </c>
      <c r="R285">
        <v>25</v>
      </c>
      <c r="S285">
        <v>183</v>
      </c>
      <c r="T285" t="s">
        <v>3364</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3366</v>
      </c>
      <c r="B286">
        <v>1980</v>
      </c>
      <c r="C286" t="s">
        <v>171</v>
      </c>
      <c r="D286" t="s">
        <v>652</v>
      </c>
      <c r="E286" t="str">
        <f t="shared" si="4"/>
        <v>City of Hawaiian Gardens</v>
      </c>
      <c r="F286">
        <v>1217</v>
      </c>
      <c r="G286" t="s">
        <v>3367</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3368</v>
      </c>
      <c r="B287">
        <v>1980</v>
      </c>
      <c r="C287" t="s">
        <v>171</v>
      </c>
      <c r="D287" t="s">
        <v>654</v>
      </c>
      <c r="E287" t="str">
        <f t="shared" si="4"/>
        <v>City of Hawthorne</v>
      </c>
      <c r="F287">
        <v>1220</v>
      </c>
      <c r="G287" t="s">
        <v>3369</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3370</v>
      </c>
      <c r="B288">
        <v>1980</v>
      </c>
      <c r="C288" t="s">
        <v>171</v>
      </c>
      <c r="D288" t="s">
        <v>3371</v>
      </c>
      <c r="E288" t="str">
        <f t="shared" si="4"/>
        <v>City of Hayfork</v>
      </c>
      <c r="F288">
        <v>1223</v>
      </c>
      <c r="G288" t="s">
        <v>3372</v>
      </c>
      <c r="H288">
        <v>1788</v>
      </c>
      <c r="I288">
        <v>0</v>
      </c>
      <c r="J288">
        <v>0</v>
      </c>
      <c r="K288">
        <v>1788</v>
      </c>
      <c r="L288">
        <v>647</v>
      </c>
      <c r="M288">
        <v>431</v>
      </c>
      <c r="N288">
        <v>216</v>
      </c>
      <c r="O288">
        <v>43100</v>
      </c>
      <c r="P288">
        <v>473</v>
      </c>
      <c r="Q288">
        <v>80</v>
      </c>
      <c r="R288">
        <v>3</v>
      </c>
      <c r="S288">
        <v>154</v>
      </c>
      <c r="T288" t="s">
        <v>3371</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3373</v>
      </c>
      <c r="B289">
        <v>1980</v>
      </c>
      <c r="C289" t="s">
        <v>171</v>
      </c>
      <c r="D289" t="s">
        <v>656</v>
      </c>
      <c r="E289" t="str">
        <f t="shared" si="4"/>
        <v>City of Hayward</v>
      </c>
      <c r="F289">
        <v>1225</v>
      </c>
      <c r="G289" t="s">
        <v>3374</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3375</v>
      </c>
      <c r="B290">
        <v>1980</v>
      </c>
      <c r="C290" t="s">
        <v>171</v>
      </c>
      <c r="D290" t="s">
        <v>658</v>
      </c>
      <c r="E290" t="str">
        <f t="shared" si="4"/>
        <v>City of Healdsburg</v>
      </c>
      <c r="F290">
        <v>1230</v>
      </c>
      <c r="G290" t="s">
        <v>3376</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3377</v>
      </c>
      <c r="B291">
        <v>1980</v>
      </c>
      <c r="C291" t="s">
        <v>171</v>
      </c>
      <c r="D291" t="s">
        <v>3378</v>
      </c>
      <c r="E291" t="str">
        <f t="shared" si="4"/>
        <v>City of Heber</v>
      </c>
      <c r="F291">
        <v>1232</v>
      </c>
      <c r="G291" t="s">
        <v>3379</v>
      </c>
      <c r="H291">
        <v>2221</v>
      </c>
      <c r="I291">
        <v>0</v>
      </c>
      <c r="J291">
        <v>0</v>
      </c>
      <c r="K291">
        <v>2221</v>
      </c>
      <c r="L291">
        <v>457</v>
      </c>
      <c r="M291">
        <v>384</v>
      </c>
      <c r="N291">
        <v>73</v>
      </c>
      <c r="O291">
        <v>38900</v>
      </c>
      <c r="P291">
        <v>357</v>
      </c>
      <c r="Q291">
        <v>77</v>
      </c>
      <c r="R291">
        <v>0</v>
      </c>
      <c r="S291">
        <v>37</v>
      </c>
      <c r="T291" t="s">
        <v>3378</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3380</v>
      </c>
      <c r="B292">
        <v>1980</v>
      </c>
      <c r="C292" t="s">
        <v>171</v>
      </c>
      <c r="D292" t="s">
        <v>660</v>
      </c>
      <c r="E292" t="str">
        <f t="shared" si="4"/>
        <v>City of Hemet</v>
      </c>
      <c r="F292">
        <v>1235</v>
      </c>
      <c r="G292" t="s">
        <v>3381</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3382</v>
      </c>
      <c r="B293">
        <v>1980</v>
      </c>
      <c r="C293" t="s">
        <v>171</v>
      </c>
      <c r="D293" t="s">
        <v>662</v>
      </c>
      <c r="E293" t="str">
        <f t="shared" si="4"/>
        <v>City of Hercules</v>
      </c>
      <c r="F293">
        <v>1245</v>
      </c>
      <c r="G293" t="s">
        <v>3383</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3384</v>
      </c>
      <c r="B294">
        <v>1980</v>
      </c>
      <c r="C294" t="s">
        <v>171</v>
      </c>
      <c r="D294" t="s">
        <v>3385</v>
      </c>
      <c r="E294" t="str">
        <f t="shared" si="4"/>
        <v>City of Herlong</v>
      </c>
      <c r="F294">
        <v>1248</v>
      </c>
      <c r="G294" t="s">
        <v>3386</v>
      </c>
      <c r="H294">
        <v>1188</v>
      </c>
      <c r="I294">
        <v>0</v>
      </c>
      <c r="J294">
        <v>0</v>
      </c>
      <c r="K294">
        <v>1188</v>
      </c>
      <c r="L294">
        <v>362</v>
      </c>
      <c r="M294">
        <v>132</v>
      </c>
      <c r="N294">
        <v>230</v>
      </c>
      <c r="O294">
        <v>36000</v>
      </c>
      <c r="P294">
        <v>175</v>
      </c>
      <c r="Q294">
        <v>199</v>
      </c>
      <c r="R294">
        <v>0</v>
      </c>
      <c r="S294">
        <v>2</v>
      </c>
      <c r="T294" t="s">
        <v>3385</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3387</v>
      </c>
      <c r="B295">
        <v>1980</v>
      </c>
      <c r="C295" t="s">
        <v>171</v>
      </c>
      <c r="D295" t="s">
        <v>664</v>
      </c>
      <c r="E295" t="str">
        <f t="shared" si="4"/>
        <v>City of Hermosa Beach</v>
      </c>
      <c r="F295">
        <v>1250</v>
      </c>
      <c r="G295" t="s">
        <v>3388</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3389</v>
      </c>
      <c r="B296">
        <v>1980</v>
      </c>
      <c r="C296" t="s">
        <v>171</v>
      </c>
      <c r="D296" t="s">
        <v>666</v>
      </c>
      <c r="E296" t="str">
        <f t="shared" si="4"/>
        <v>City of Hesperia</v>
      </c>
      <c r="F296">
        <v>1251</v>
      </c>
      <c r="G296" t="s">
        <v>3390</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3391</v>
      </c>
      <c r="B297">
        <v>1980</v>
      </c>
      <c r="C297" t="s">
        <v>171</v>
      </c>
      <c r="D297" t="s">
        <v>3392</v>
      </c>
      <c r="E297" t="str">
        <f t="shared" si="4"/>
        <v>City of Hidden Hills</v>
      </c>
      <c r="F297">
        <v>1252</v>
      </c>
      <c r="G297" t="s">
        <v>3393</v>
      </c>
      <c r="H297">
        <v>1760</v>
      </c>
      <c r="I297">
        <v>1760</v>
      </c>
      <c r="J297">
        <v>0</v>
      </c>
      <c r="K297">
        <v>0</v>
      </c>
      <c r="L297">
        <v>462</v>
      </c>
      <c r="M297">
        <v>445</v>
      </c>
      <c r="N297">
        <v>17</v>
      </c>
      <c r="O297">
        <v>200100</v>
      </c>
      <c r="P297">
        <v>476</v>
      </c>
      <c r="Q297">
        <v>10</v>
      </c>
      <c r="R297">
        <v>0</v>
      </c>
      <c r="S297">
        <v>0</v>
      </c>
      <c r="T297" t="s">
        <v>3392</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3394</v>
      </c>
      <c r="B298">
        <v>1980</v>
      </c>
      <c r="C298" t="s">
        <v>171</v>
      </c>
      <c r="D298" t="s">
        <v>668</v>
      </c>
      <c r="E298" t="str">
        <f t="shared" si="4"/>
        <v>City of Highland</v>
      </c>
      <c r="F298">
        <v>1253</v>
      </c>
      <c r="G298" t="s">
        <v>3395</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3396</v>
      </c>
      <c r="B299">
        <v>1980</v>
      </c>
      <c r="C299" t="s">
        <v>171</v>
      </c>
      <c r="D299" t="s">
        <v>670</v>
      </c>
      <c r="E299" t="str">
        <f t="shared" si="4"/>
        <v>City of Hillsborough</v>
      </c>
      <c r="F299">
        <v>1265</v>
      </c>
      <c r="G299" t="s">
        <v>3397</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3398</v>
      </c>
      <c r="B300">
        <v>1980</v>
      </c>
      <c r="C300" t="s">
        <v>171</v>
      </c>
      <c r="D300" t="s">
        <v>3399</v>
      </c>
      <c r="E300" t="str">
        <f t="shared" si="4"/>
        <v>City of Hilmar-Irwin</v>
      </c>
      <c r="F300">
        <v>1267</v>
      </c>
      <c r="G300" t="s">
        <v>3400</v>
      </c>
      <c r="H300">
        <v>1706</v>
      </c>
      <c r="I300">
        <v>0</v>
      </c>
      <c r="J300">
        <v>0</v>
      </c>
      <c r="K300">
        <v>1706</v>
      </c>
      <c r="L300">
        <v>562</v>
      </c>
      <c r="M300">
        <v>433</v>
      </c>
      <c r="N300">
        <v>129</v>
      </c>
      <c r="O300">
        <v>56400</v>
      </c>
      <c r="P300">
        <v>552</v>
      </c>
      <c r="Q300">
        <v>44</v>
      </c>
      <c r="R300">
        <v>0</v>
      </c>
      <c r="S300">
        <v>2</v>
      </c>
      <c r="T300" t="s">
        <v>3399</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3401</v>
      </c>
      <c r="B301">
        <v>1980</v>
      </c>
      <c r="C301" t="s">
        <v>171</v>
      </c>
      <c r="D301" t="s">
        <v>672</v>
      </c>
      <c r="E301" t="str">
        <f t="shared" si="4"/>
        <v>City of Hollister</v>
      </c>
      <c r="F301">
        <v>1270</v>
      </c>
      <c r="G301" t="s">
        <v>3402</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3403</v>
      </c>
      <c r="B302">
        <v>1980</v>
      </c>
      <c r="C302" t="s">
        <v>171</v>
      </c>
      <c r="D302" t="s">
        <v>674</v>
      </c>
      <c r="E302" t="str">
        <f t="shared" si="4"/>
        <v>City of Holtville</v>
      </c>
      <c r="F302">
        <v>1280</v>
      </c>
      <c r="G302" t="s">
        <v>3404</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3405</v>
      </c>
      <c r="B303">
        <v>1980</v>
      </c>
      <c r="C303" t="s">
        <v>171</v>
      </c>
      <c r="D303" t="s">
        <v>3406</v>
      </c>
      <c r="E303" t="str">
        <f t="shared" si="4"/>
        <v>City of Home Garden</v>
      </c>
      <c r="F303">
        <v>1284</v>
      </c>
      <c r="G303" t="s">
        <v>3407</v>
      </c>
      <c r="H303">
        <v>1495</v>
      </c>
      <c r="I303">
        <v>0</v>
      </c>
      <c r="J303">
        <v>0</v>
      </c>
      <c r="K303">
        <v>1495</v>
      </c>
      <c r="L303">
        <v>434</v>
      </c>
      <c r="M303">
        <v>294</v>
      </c>
      <c r="N303">
        <v>140</v>
      </c>
      <c r="O303">
        <v>28100</v>
      </c>
      <c r="P303">
        <v>426</v>
      </c>
      <c r="Q303">
        <v>17</v>
      </c>
      <c r="R303">
        <v>0</v>
      </c>
      <c r="S303">
        <v>20</v>
      </c>
      <c r="T303" t="s">
        <v>3406</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3408</v>
      </c>
      <c r="B304">
        <v>1980</v>
      </c>
      <c r="C304" t="s">
        <v>171</v>
      </c>
      <c r="D304" t="s">
        <v>3409</v>
      </c>
      <c r="E304" t="str">
        <f t="shared" si="4"/>
        <v>City of Home Gardens</v>
      </c>
      <c r="F304">
        <v>1285</v>
      </c>
      <c r="G304" t="s">
        <v>3410</v>
      </c>
      <c r="H304">
        <v>5783</v>
      </c>
      <c r="I304">
        <v>5783</v>
      </c>
      <c r="J304">
        <v>0</v>
      </c>
      <c r="K304">
        <v>0</v>
      </c>
      <c r="L304">
        <v>1642</v>
      </c>
      <c r="M304">
        <v>1211</v>
      </c>
      <c r="N304">
        <v>431</v>
      </c>
      <c r="O304">
        <v>63500</v>
      </c>
      <c r="P304">
        <v>1397</v>
      </c>
      <c r="Q304">
        <v>173</v>
      </c>
      <c r="R304">
        <v>40</v>
      </c>
      <c r="S304">
        <v>98</v>
      </c>
      <c r="T304" t="s">
        <v>3409</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3411</v>
      </c>
      <c r="B305">
        <v>1980</v>
      </c>
      <c r="C305" t="s">
        <v>171</v>
      </c>
      <c r="D305" t="s">
        <v>3412</v>
      </c>
      <c r="E305" t="str">
        <f t="shared" si="4"/>
        <v>City of Homeland</v>
      </c>
      <c r="F305">
        <v>1286</v>
      </c>
      <c r="G305" t="s">
        <v>3413</v>
      </c>
      <c r="H305">
        <v>2616</v>
      </c>
      <c r="I305">
        <v>0</v>
      </c>
      <c r="J305">
        <v>2616</v>
      </c>
      <c r="K305">
        <v>0</v>
      </c>
      <c r="L305">
        <v>1276</v>
      </c>
      <c r="M305">
        <v>1165</v>
      </c>
      <c r="N305">
        <v>111</v>
      </c>
      <c r="O305">
        <v>41800</v>
      </c>
      <c r="P305">
        <v>576</v>
      </c>
      <c r="Q305">
        <v>11</v>
      </c>
      <c r="R305">
        <v>0</v>
      </c>
      <c r="S305">
        <v>830</v>
      </c>
      <c r="T305" t="s">
        <v>3412</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3414</v>
      </c>
      <c r="B306">
        <v>1980</v>
      </c>
      <c r="C306" t="s">
        <v>171</v>
      </c>
      <c r="D306" t="s">
        <v>676</v>
      </c>
      <c r="E306" t="str">
        <f t="shared" si="4"/>
        <v>City of Hughson</v>
      </c>
      <c r="F306">
        <v>1295</v>
      </c>
      <c r="G306" t="s">
        <v>3415</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3416</v>
      </c>
      <c r="B307">
        <v>1980</v>
      </c>
      <c r="C307" t="s">
        <v>171</v>
      </c>
      <c r="D307" t="s">
        <v>678</v>
      </c>
      <c r="E307" t="str">
        <f t="shared" si="4"/>
        <v>City of Huntington Beach</v>
      </c>
      <c r="F307">
        <v>1300</v>
      </c>
      <c r="G307" t="s">
        <v>3417</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3418</v>
      </c>
      <c r="B308">
        <v>1980</v>
      </c>
      <c r="C308" t="s">
        <v>171</v>
      </c>
      <c r="D308" t="s">
        <v>680</v>
      </c>
      <c r="E308" t="str">
        <f t="shared" si="4"/>
        <v>City of Huntington Park</v>
      </c>
      <c r="F308">
        <v>1305</v>
      </c>
      <c r="G308" t="s">
        <v>3419</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3420</v>
      </c>
      <c r="B309">
        <v>1980</v>
      </c>
      <c r="C309" t="s">
        <v>171</v>
      </c>
      <c r="D309" t="s">
        <v>682</v>
      </c>
      <c r="E309" t="str">
        <f t="shared" si="4"/>
        <v>City of Huron</v>
      </c>
      <c r="F309">
        <v>1310</v>
      </c>
      <c r="G309" t="s">
        <v>3421</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3422</v>
      </c>
      <c r="B310">
        <v>1980</v>
      </c>
      <c r="C310" t="s">
        <v>171</v>
      </c>
      <c r="D310" t="s">
        <v>3423</v>
      </c>
      <c r="E310" t="str">
        <f t="shared" si="4"/>
        <v>City of Idyllwild-Pine Cove</v>
      </c>
      <c r="F310">
        <v>1314</v>
      </c>
      <c r="G310" t="s">
        <v>3424</v>
      </c>
      <c r="H310">
        <v>2959</v>
      </c>
      <c r="I310">
        <v>0</v>
      </c>
      <c r="J310">
        <v>2959</v>
      </c>
      <c r="K310">
        <v>0</v>
      </c>
      <c r="L310">
        <v>1227</v>
      </c>
      <c r="M310">
        <v>824</v>
      </c>
      <c r="N310">
        <v>403</v>
      </c>
      <c r="O310">
        <v>83600</v>
      </c>
      <c r="P310">
        <v>2893</v>
      </c>
      <c r="Q310">
        <v>250</v>
      </c>
      <c r="R310">
        <v>21</v>
      </c>
      <c r="S310">
        <v>152</v>
      </c>
      <c r="T310" t="s">
        <v>3423</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3425</v>
      </c>
      <c r="B311">
        <v>1980</v>
      </c>
      <c r="C311" t="s">
        <v>171</v>
      </c>
      <c r="D311" t="s">
        <v>684</v>
      </c>
      <c r="E311" t="str">
        <f t="shared" si="4"/>
        <v>City of Imperial</v>
      </c>
      <c r="F311">
        <v>1317</v>
      </c>
      <c r="G311" t="s">
        <v>3426</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3427</v>
      </c>
      <c r="B312">
        <v>1980</v>
      </c>
      <c r="C312" t="s">
        <v>171</v>
      </c>
      <c r="D312" t="s">
        <v>686</v>
      </c>
      <c r="E312" t="str">
        <f t="shared" si="4"/>
        <v>City of Imperial Beach</v>
      </c>
      <c r="F312">
        <v>1320</v>
      </c>
      <c r="G312" t="s">
        <v>3428</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3429</v>
      </c>
      <c r="B313">
        <v>1980</v>
      </c>
      <c r="C313" t="s">
        <v>171</v>
      </c>
      <c r="D313" t="s">
        <v>688</v>
      </c>
      <c r="E313" t="str">
        <f t="shared" si="4"/>
        <v>City of Indian Wells</v>
      </c>
      <c r="F313">
        <v>1327</v>
      </c>
      <c r="G313" t="s">
        <v>3430</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3431</v>
      </c>
      <c r="B314">
        <v>1980</v>
      </c>
      <c r="C314" t="s">
        <v>171</v>
      </c>
      <c r="D314" t="s">
        <v>690</v>
      </c>
      <c r="E314" t="str">
        <f t="shared" si="4"/>
        <v>City of Indio</v>
      </c>
      <c r="F314">
        <v>1330</v>
      </c>
      <c r="G314" t="s">
        <v>3432</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3433</v>
      </c>
      <c r="B315">
        <v>1980</v>
      </c>
      <c r="C315" t="s">
        <v>171</v>
      </c>
      <c r="D315" t="s">
        <v>692</v>
      </c>
      <c r="E315" t="str">
        <f t="shared" si="4"/>
        <v>City of Industry</v>
      </c>
      <c r="F315">
        <v>1335</v>
      </c>
      <c r="G315" t="s">
        <v>3434</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3435</v>
      </c>
      <c r="B316">
        <v>1980</v>
      </c>
      <c r="C316" t="s">
        <v>171</v>
      </c>
      <c r="D316" t="s">
        <v>694</v>
      </c>
      <c r="E316" t="str">
        <f t="shared" si="4"/>
        <v>City of Inglewood</v>
      </c>
      <c r="F316">
        <v>1340</v>
      </c>
      <c r="G316" t="s">
        <v>3436</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3437</v>
      </c>
      <c r="B317">
        <v>1980</v>
      </c>
      <c r="C317" t="s">
        <v>171</v>
      </c>
      <c r="D317" t="s">
        <v>696</v>
      </c>
      <c r="E317" t="str">
        <f t="shared" si="4"/>
        <v>City of Ione</v>
      </c>
      <c r="F317">
        <v>1345</v>
      </c>
      <c r="G317" t="s">
        <v>3438</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3439</v>
      </c>
      <c r="B318">
        <v>1980</v>
      </c>
      <c r="C318" t="s">
        <v>171</v>
      </c>
      <c r="D318" t="s">
        <v>698</v>
      </c>
      <c r="E318" t="str">
        <f t="shared" si="4"/>
        <v>City of Irvine</v>
      </c>
      <c r="F318">
        <v>1347</v>
      </c>
      <c r="G318" t="s">
        <v>3440</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3441</v>
      </c>
      <c r="B319">
        <v>1980</v>
      </c>
      <c r="C319" t="s">
        <v>171</v>
      </c>
      <c r="D319" t="s">
        <v>700</v>
      </c>
      <c r="E319" t="str">
        <f t="shared" si="4"/>
        <v>City of Irwindale</v>
      </c>
      <c r="F319">
        <v>1350</v>
      </c>
      <c r="G319" t="s">
        <v>3442</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3443</v>
      </c>
      <c r="B320">
        <v>1980</v>
      </c>
      <c r="C320" t="s">
        <v>171</v>
      </c>
      <c r="D320" t="s">
        <v>702</v>
      </c>
      <c r="E320" t="str">
        <f t="shared" si="4"/>
        <v>City of Isleton</v>
      </c>
      <c r="F320">
        <v>1355</v>
      </c>
      <c r="G320" t="s">
        <v>3444</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3445</v>
      </c>
      <c r="B321">
        <v>1980</v>
      </c>
      <c r="C321" t="s">
        <v>171</v>
      </c>
      <c r="D321" t="s">
        <v>3446</v>
      </c>
      <c r="E321" t="str">
        <f t="shared" si="4"/>
        <v>City of Ivanhoe</v>
      </c>
      <c r="F321">
        <v>1360</v>
      </c>
      <c r="G321" t="s">
        <v>3447</v>
      </c>
      <c r="H321">
        <v>2684</v>
      </c>
      <c r="I321">
        <v>0</v>
      </c>
      <c r="J321">
        <v>2684</v>
      </c>
      <c r="K321">
        <v>0</v>
      </c>
      <c r="L321">
        <v>869</v>
      </c>
      <c r="M321">
        <v>631</v>
      </c>
      <c r="N321">
        <v>238</v>
      </c>
      <c r="O321">
        <v>35800</v>
      </c>
      <c r="P321">
        <v>772</v>
      </c>
      <c r="Q321">
        <v>66</v>
      </c>
      <c r="R321">
        <v>8</v>
      </c>
      <c r="S321">
        <v>51</v>
      </c>
      <c r="T321" t="s">
        <v>3446</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3448</v>
      </c>
      <c r="B322">
        <v>1980</v>
      </c>
      <c r="C322" t="s">
        <v>171</v>
      </c>
      <c r="D322" t="s">
        <v>704</v>
      </c>
      <c r="E322" t="str">
        <f t="shared" si="4"/>
        <v>City of Jackson</v>
      </c>
      <c r="F322">
        <v>1365</v>
      </c>
      <c r="G322" t="s">
        <v>3449</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3450</v>
      </c>
      <c r="B323">
        <v>1980</v>
      </c>
      <c r="C323" t="s">
        <v>171</v>
      </c>
      <c r="D323" t="s">
        <v>3451</v>
      </c>
      <c r="E323" t="str">
        <f t="shared" si="4"/>
        <v>City of Jamestown</v>
      </c>
      <c r="F323">
        <v>1367</v>
      </c>
      <c r="G323" t="s">
        <v>3452</v>
      </c>
      <c r="H323">
        <v>2206</v>
      </c>
      <c r="I323">
        <v>0</v>
      </c>
      <c r="J323">
        <v>0</v>
      </c>
      <c r="K323">
        <v>2206</v>
      </c>
      <c r="L323">
        <v>845</v>
      </c>
      <c r="M323">
        <v>566</v>
      </c>
      <c r="N323">
        <v>279</v>
      </c>
      <c r="O323">
        <v>58300</v>
      </c>
      <c r="P323">
        <v>541</v>
      </c>
      <c r="Q323">
        <v>61</v>
      </c>
      <c r="R323">
        <v>51</v>
      </c>
      <c r="S323">
        <v>256</v>
      </c>
      <c r="T323" t="s">
        <v>3451</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3453</v>
      </c>
      <c r="B324">
        <v>1980</v>
      </c>
      <c r="C324" t="s">
        <v>171</v>
      </c>
      <c r="D324" t="s">
        <v>3454</v>
      </c>
      <c r="E324" t="str">
        <f t="shared" si="4"/>
        <v>City of Jamul</v>
      </c>
      <c r="F324">
        <v>1368</v>
      </c>
      <c r="G324" t="s">
        <v>3455</v>
      </c>
      <c r="H324">
        <v>1826</v>
      </c>
      <c r="I324">
        <v>0</v>
      </c>
      <c r="J324">
        <v>0</v>
      </c>
      <c r="K324">
        <v>1826</v>
      </c>
      <c r="L324">
        <v>593</v>
      </c>
      <c r="M324">
        <v>482</v>
      </c>
      <c r="N324">
        <v>111</v>
      </c>
      <c r="O324">
        <v>117800</v>
      </c>
      <c r="P324">
        <v>546</v>
      </c>
      <c r="Q324">
        <v>22</v>
      </c>
      <c r="R324">
        <v>0</v>
      </c>
      <c r="S324">
        <v>44</v>
      </c>
      <c r="T324" t="s">
        <v>3454</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3456</v>
      </c>
      <c r="B325">
        <v>1980</v>
      </c>
      <c r="C325" t="s">
        <v>171</v>
      </c>
      <c r="D325" t="s">
        <v>3457</v>
      </c>
      <c r="E325" t="str">
        <f t="shared" ref="E325:E388" si="5">_xlfn.CONCAT("City of ",D325)</f>
        <v>City of Johnson Park</v>
      </c>
      <c r="F325">
        <v>1375</v>
      </c>
      <c r="G325" t="s">
        <v>3458</v>
      </c>
      <c r="H325">
        <v>1008</v>
      </c>
      <c r="I325">
        <v>0</v>
      </c>
      <c r="J325">
        <v>0</v>
      </c>
      <c r="K325">
        <v>1008</v>
      </c>
      <c r="L325">
        <v>378</v>
      </c>
      <c r="M325">
        <v>290</v>
      </c>
      <c r="N325">
        <v>88</v>
      </c>
      <c r="O325">
        <v>47400</v>
      </c>
      <c r="P325">
        <v>220</v>
      </c>
      <c r="Q325">
        <v>32</v>
      </c>
      <c r="R325">
        <v>0</v>
      </c>
      <c r="S325">
        <v>154</v>
      </c>
      <c r="T325" t="s">
        <v>3457</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3459</v>
      </c>
      <c r="B326">
        <v>1980</v>
      </c>
      <c r="C326" t="s">
        <v>171</v>
      </c>
      <c r="D326" t="s">
        <v>3460</v>
      </c>
      <c r="E326" t="str">
        <f t="shared" si="5"/>
        <v>City of Joshua Tree</v>
      </c>
      <c r="F326">
        <v>1377</v>
      </c>
      <c r="G326" t="s">
        <v>3461</v>
      </c>
      <c r="H326">
        <v>2083</v>
      </c>
      <c r="I326">
        <v>0</v>
      </c>
      <c r="J326">
        <v>0</v>
      </c>
      <c r="K326">
        <v>2083</v>
      </c>
      <c r="L326">
        <v>969</v>
      </c>
      <c r="M326">
        <v>726</v>
      </c>
      <c r="N326">
        <v>243</v>
      </c>
      <c r="O326">
        <v>42200</v>
      </c>
      <c r="P326">
        <v>982</v>
      </c>
      <c r="Q326">
        <v>100</v>
      </c>
      <c r="R326">
        <v>12</v>
      </c>
      <c r="S326">
        <v>82</v>
      </c>
      <c r="T326" t="s">
        <v>3460</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3462</v>
      </c>
      <c r="B327">
        <v>1980</v>
      </c>
      <c r="C327" t="s">
        <v>171</v>
      </c>
      <c r="D327" t="s">
        <v>3463</v>
      </c>
      <c r="E327" t="str">
        <f t="shared" si="5"/>
        <v>City of Julian</v>
      </c>
      <c r="F327">
        <v>1379</v>
      </c>
      <c r="G327" t="s">
        <v>3464</v>
      </c>
      <c r="H327">
        <v>1320</v>
      </c>
      <c r="I327">
        <v>0</v>
      </c>
      <c r="J327">
        <v>0</v>
      </c>
      <c r="K327">
        <v>1320</v>
      </c>
      <c r="L327">
        <v>519</v>
      </c>
      <c r="M327">
        <v>358</v>
      </c>
      <c r="N327">
        <v>161</v>
      </c>
      <c r="O327">
        <v>75200</v>
      </c>
      <c r="P327">
        <v>701</v>
      </c>
      <c r="Q327">
        <v>54</v>
      </c>
      <c r="R327">
        <v>2</v>
      </c>
      <c r="S327">
        <v>37</v>
      </c>
      <c r="T327" t="s">
        <v>3463</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3465</v>
      </c>
      <c r="B328">
        <v>1980</v>
      </c>
      <c r="C328" t="s">
        <v>171</v>
      </c>
      <c r="D328" t="s">
        <v>3466</v>
      </c>
      <c r="E328" t="str">
        <f t="shared" si="5"/>
        <v>City of Kelseyville</v>
      </c>
      <c r="F328">
        <v>1380</v>
      </c>
      <c r="G328" t="s">
        <v>3467</v>
      </c>
      <c r="H328">
        <v>1567</v>
      </c>
      <c r="I328">
        <v>0</v>
      </c>
      <c r="J328">
        <v>0</v>
      </c>
      <c r="K328">
        <v>1567</v>
      </c>
      <c r="L328">
        <v>635</v>
      </c>
      <c r="M328">
        <v>484</v>
      </c>
      <c r="N328">
        <v>151</v>
      </c>
      <c r="O328">
        <v>54100</v>
      </c>
      <c r="P328">
        <v>325</v>
      </c>
      <c r="Q328">
        <v>37</v>
      </c>
      <c r="R328">
        <v>24</v>
      </c>
      <c r="S328">
        <v>344</v>
      </c>
      <c r="T328" t="s">
        <v>3466</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3468</v>
      </c>
      <c r="B329">
        <v>1980</v>
      </c>
      <c r="C329" t="s">
        <v>171</v>
      </c>
      <c r="D329" t="s">
        <v>3469</v>
      </c>
      <c r="E329" t="str">
        <f t="shared" si="5"/>
        <v>City of Kensington</v>
      </c>
      <c r="F329">
        <v>1386</v>
      </c>
      <c r="G329" t="s">
        <v>3470</v>
      </c>
      <c r="H329">
        <v>5342</v>
      </c>
      <c r="I329">
        <v>5342</v>
      </c>
      <c r="J329">
        <v>0</v>
      </c>
      <c r="K329">
        <v>0</v>
      </c>
      <c r="L329">
        <v>2246</v>
      </c>
      <c r="M329">
        <v>1876</v>
      </c>
      <c r="N329">
        <v>370</v>
      </c>
      <c r="O329">
        <v>130000</v>
      </c>
      <c r="P329">
        <v>2097</v>
      </c>
      <c r="Q329">
        <v>181</v>
      </c>
      <c r="R329">
        <v>8</v>
      </c>
      <c r="S329">
        <v>1</v>
      </c>
      <c r="T329" t="s">
        <v>3469</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3471</v>
      </c>
      <c r="B330">
        <v>1980</v>
      </c>
      <c r="C330" t="s">
        <v>171</v>
      </c>
      <c r="D330" t="s">
        <v>708</v>
      </c>
      <c r="E330" t="str">
        <f t="shared" si="5"/>
        <v>City of Kerman</v>
      </c>
      <c r="F330">
        <v>1390</v>
      </c>
      <c r="G330" t="s">
        <v>3472</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3473</v>
      </c>
      <c r="B331">
        <v>1980</v>
      </c>
      <c r="C331" t="s">
        <v>171</v>
      </c>
      <c r="D331" t="s">
        <v>3474</v>
      </c>
      <c r="E331" t="str">
        <f t="shared" si="5"/>
        <v>City of Kernville</v>
      </c>
      <c r="F331">
        <v>1392</v>
      </c>
      <c r="G331" t="s">
        <v>3475</v>
      </c>
      <c r="H331">
        <v>1660</v>
      </c>
      <c r="I331">
        <v>0</v>
      </c>
      <c r="J331">
        <v>0</v>
      </c>
      <c r="K331">
        <v>1660</v>
      </c>
      <c r="L331">
        <v>728</v>
      </c>
      <c r="M331">
        <v>490</v>
      </c>
      <c r="N331">
        <v>238</v>
      </c>
      <c r="O331">
        <v>58100</v>
      </c>
      <c r="P331">
        <v>578</v>
      </c>
      <c r="Q331">
        <v>109</v>
      </c>
      <c r="R331">
        <v>7</v>
      </c>
      <c r="S331">
        <v>191</v>
      </c>
      <c r="T331" t="s">
        <v>3474</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3476</v>
      </c>
      <c r="B332">
        <v>1980</v>
      </c>
      <c r="C332" t="s">
        <v>171</v>
      </c>
      <c r="D332" t="s">
        <v>3477</v>
      </c>
      <c r="E332" t="str">
        <f t="shared" si="5"/>
        <v>City of Kettleman City</v>
      </c>
      <c r="F332">
        <v>1393</v>
      </c>
      <c r="G332" t="s">
        <v>3478</v>
      </c>
      <c r="H332">
        <v>1051</v>
      </c>
      <c r="I332">
        <v>0</v>
      </c>
      <c r="J332">
        <v>0</v>
      </c>
      <c r="K332">
        <v>1051</v>
      </c>
      <c r="L332">
        <v>242</v>
      </c>
      <c r="M332">
        <v>133</v>
      </c>
      <c r="N332">
        <v>109</v>
      </c>
      <c r="O332">
        <v>22100</v>
      </c>
      <c r="P332">
        <v>203</v>
      </c>
      <c r="Q332">
        <v>39</v>
      </c>
      <c r="R332">
        <v>1</v>
      </c>
      <c r="S332">
        <v>30</v>
      </c>
      <c r="T332" t="s">
        <v>3477</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3479</v>
      </c>
      <c r="B333">
        <v>1980</v>
      </c>
      <c r="C333" t="s">
        <v>171</v>
      </c>
      <c r="D333" t="s">
        <v>710</v>
      </c>
      <c r="E333" t="str">
        <f t="shared" si="5"/>
        <v>City of King City</v>
      </c>
      <c r="F333">
        <v>1400</v>
      </c>
      <c r="G333" t="s">
        <v>3480</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3481</v>
      </c>
      <c r="B334">
        <v>1980</v>
      </c>
      <c r="C334" t="s">
        <v>171</v>
      </c>
      <c r="D334" t="s">
        <v>3482</v>
      </c>
      <c r="E334" t="str">
        <f t="shared" si="5"/>
        <v>City of Kings Beach</v>
      </c>
      <c r="F334">
        <v>1403</v>
      </c>
      <c r="G334" t="s">
        <v>3483</v>
      </c>
      <c r="H334">
        <v>1942</v>
      </c>
      <c r="I334">
        <v>0</v>
      </c>
      <c r="J334">
        <v>0</v>
      </c>
      <c r="K334">
        <v>1942</v>
      </c>
      <c r="L334">
        <v>889</v>
      </c>
      <c r="M334">
        <v>291</v>
      </c>
      <c r="N334">
        <v>598</v>
      </c>
      <c r="O334">
        <v>83200</v>
      </c>
      <c r="P334">
        <v>556</v>
      </c>
      <c r="Q334">
        <v>369</v>
      </c>
      <c r="R334">
        <v>160</v>
      </c>
      <c r="S334">
        <v>67</v>
      </c>
      <c r="T334" t="s">
        <v>3482</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3484</v>
      </c>
      <c r="B335">
        <v>1980</v>
      </c>
      <c r="C335" t="s">
        <v>171</v>
      </c>
      <c r="D335" t="s">
        <v>712</v>
      </c>
      <c r="E335" t="str">
        <f t="shared" si="5"/>
        <v>City of Kingsburg</v>
      </c>
      <c r="F335">
        <v>1405</v>
      </c>
      <c r="G335" t="s">
        <v>3485</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3486</v>
      </c>
      <c r="B336">
        <v>1980</v>
      </c>
      <c r="C336" t="s">
        <v>171</v>
      </c>
      <c r="D336" t="s">
        <v>3487</v>
      </c>
      <c r="E336" t="str">
        <f t="shared" si="5"/>
        <v>City of La Canada Flintridge</v>
      </c>
      <c r="F336">
        <v>1410</v>
      </c>
      <c r="G336" t="s">
        <v>3488</v>
      </c>
      <c r="H336">
        <v>20153</v>
      </c>
      <c r="I336">
        <v>20153</v>
      </c>
      <c r="J336">
        <v>0</v>
      </c>
      <c r="K336">
        <v>0</v>
      </c>
      <c r="L336">
        <v>6719</v>
      </c>
      <c r="M336">
        <v>5980</v>
      </c>
      <c r="N336">
        <v>739</v>
      </c>
      <c r="O336">
        <v>172500</v>
      </c>
      <c r="P336">
        <v>6473</v>
      </c>
      <c r="Q336">
        <v>313</v>
      </c>
      <c r="R336">
        <v>82</v>
      </c>
      <c r="S336">
        <v>0</v>
      </c>
      <c r="T336" t="s">
        <v>3487</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3489</v>
      </c>
      <c r="B337">
        <v>1980</v>
      </c>
      <c r="C337" t="s">
        <v>171</v>
      </c>
      <c r="D337" t="s">
        <v>3490</v>
      </c>
      <c r="E337" t="str">
        <f t="shared" si="5"/>
        <v>City of La Crescenta-Montrose</v>
      </c>
      <c r="F337">
        <v>1412</v>
      </c>
      <c r="G337" t="s">
        <v>3491</v>
      </c>
      <c r="H337">
        <v>16531</v>
      </c>
      <c r="I337">
        <v>16531</v>
      </c>
      <c r="J337">
        <v>0</v>
      </c>
      <c r="K337">
        <v>0</v>
      </c>
      <c r="L337">
        <v>6323</v>
      </c>
      <c r="M337">
        <v>4280</v>
      </c>
      <c r="N337">
        <v>2043</v>
      </c>
      <c r="O337">
        <v>104900</v>
      </c>
      <c r="P337">
        <v>5503</v>
      </c>
      <c r="Q337">
        <v>531</v>
      </c>
      <c r="R337">
        <v>495</v>
      </c>
      <c r="S337">
        <v>4</v>
      </c>
      <c r="T337" t="s">
        <v>3490</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3492</v>
      </c>
      <c r="B338">
        <v>1980</v>
      </c>
      <c r="C338" t="s">
        <v>171</v>
      </c>
      <c r="D338" t="s">
        <v>3493</v>
      </c>
      <c r="E338" t="str">
        <f t="shared" si="5"/>
        <v>City of Ladera Heights</v>
      </c>
      <c r="F338">
        <v>1413</v>
      </c>
      <c r="G338" t="s">
        <v>3494</v>
      </c>
      <c r="H338">
        <v>6647</v>
      </c>
      <c r="I338">
        <v>6647</v>
      </c>
      <c r="J338">
        <v>0</v>
      </c>
      <c r="K338">
        <v>0</v>
      </c>
      <c r="L338">
        <v>2562</v>
      </c>
      <c r="M338">
        <v>1988</v>
      </c>
      <c r="N338">
        <v>574</v>
      </c>
      <c r="O338">
        <v>188000</v>
      </c>
      <c r="P338">
        <v>2259</v>
      </c>
      <c r="Q338">
        <v>138</v>
      </c>
      <c r="R338">
        <v>221</v>
      </c>
      <c r="S338">
        <v>0</v>
      </c>
      <c r="T338" t="s">
        <v>3493</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3495</v>
      </c>
      <c r="B339">
        <v>1980</v>
      </c>
      <c r="C339" t="s">
        <v>171</v>
      </c>
      <c r="D339" t="s">
        <v>730</v>
      </c>
      <c r="E339" t="str">
        <f t="shared" si="5"/>
        <v>City of Lafayette</v>
      </c>
      <c r="F339">
        <v>1415</v>
      </c>
      <c r="G339" t="s">
        <v>3496</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3497</v>
      </c>
      <c r="B340">
        <v>1980</v>
      </c>
      <c r="C340" t="s">
        <v>171</v>
      </c>
      <c r="D340" t="s">
        <v>732</v>
      </c>
      <c r="E340" t="str">
        <f t="shared" si="5"/>
        <v>City of Laguna Beach</v>
      </c>
      <c r="F340">
        <v>1420</v>
      </c>
      <c r="G340" t="s">
        <v>3498</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3499</v>
      </c>
      <c r="B341">
        <v>1980</v>
      </c>
      <c r="C341" t="s">
        <v>171</v>
      </c>
      <c r="D341" t="s">
        <v>734</v>
      </c>
      <c r="E341" t="str">
        <f t="shared" si="5"/>
        <v>City of Laguna Hills</v>
      </c>
      <c r="F341">
        <v>1423</v>
      </c>
      <c r="G341" t="s">
        <v>3500</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3501</v>
      </c>
      <c r="B342">
        <v>1980</v>
      </c>
      <c r="C342" t="s">
        <v>171</v>
      </c>
      <c r="D342" t="s">
        <v>736</v>
      </c>
      <c r="E342" t="str">
        <f t="shared" si="5"/>
        <v>City of Laguna Niguel</v>
      </c>
      <c r="F342">
        <v>1424</v>
      </c>
      <c r="G342" t="s">
        <v>3502</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3503</v>
      </c>
      <c r="B343">
        <v>1980</v>
      </c>
      <c r="C343" t="s">
        <v>171</v>
      </c>
      <c r="D343" t="s">
        <v>3504</v>
      </c>
      <c r="E343" t="str">
        <f t="shared" si="5"/>
        <v>City of Lagunitas-Forest Knolls</v>
      </c>
      <c r="F343">
        <v>1426</v>
      </c>
      <c r="G343" t="s">
        <v>3505</v>
      </c>
      <c r="H343">
        <v>1465</v>
      </c>
      <c r="I343">
        <v>0</v>
      </c>
      <c r="J343">
        <v>0</v>
      </c>
      <c r="K343">
        <v>1465</v>
      </c>
      <c r="L343">
        <v>599</v>
      </c>
      <c r="M343">
        <v>372</v>
      </c>
      <c r="N343">
        <v>227</v>
      </c>
      <c r="O343">
        <v>119400</v>
      </c>
      <c r="P343">
        <v>530</v>
      </c>
      <c r="Q343">
        <v>110</v>
      </c>
      <c r="R343">
        <v>0</v>
      </c>
      <c r="S343">
        <v>18</v>
      </c>
      <c r="T343" t="s">
        <v>3504</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3506</v>
      </c>
      <c r="B344">
        <v>1980</v>
      </c>
      <c r="C344" t="s">
        <v>171</v>
      </c>
      <c r="D344" t="s">
        <v>716</v>
      </c>
      <c r="E344" t="str">
        <f t="shared" si="5"/>
        <v>City of La Habra</v>
      </c>
      <c r="F344">
        <v>1428</v>
      </c>
      <c r="G344" t="s">
        <v>3507</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3508</v>
      </c>
      <c r="B345">
        <v>1980</v>
      </c>
      <c r="C345" t="s">
        <v>171</v>
      </c>
      <c r="D345" t="s">
        <v>3509</v>
      </c>
      <c r="E345" t="str">
        <f t="shared" si="5"/>
        <v>City of La Habra Heights</v>
      </c>
      <c r="F345">
        <v>1429</v>
      </c>
      <c r="G345" t="s">
        <v>3510</v>
      </c>
      <c r="H345">
        <v>4786</v>
      </c>
      <c r="I345">
        <v>4786</v>
      </c>
      <c r="J345">
        <v>0</v>
      </c>
      <c r="K345">
        <v>0</v>
      </c>
      <c r="L345">
        <v>1487</v>
      </c>
      <c r="M345">
        <v>1404</v>
      </c>
      <c r="N345">
        <v>83</v>
      </c>
      <c r="O345">
        <v>181800</v>
      </c>
      <c r="P345">
        <v>1484</v>
      </c>
      <c r="Q345">
        <v>74</v>
      </c>
      <c r="R345">
        <v>0</v>
      </c>
      <c r="S345">
        <v>2</v>
      </c>
      <c r="T345" t="s">
        <v>3509</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3511</v>
      </c>
      <c r="B346">
        <v>1980</v>
      </c>
      <c r="C346" t="s">
        <v>171</v>
      </c>
      <c r="D346" t="s">
        <v>3512</v>
      </c>
      <c r="E346" t="str">
        <f t="shared" si="5"/>
        <v>City of Lake Arrowhead</v>
      </c>
      <c r="F346">
        <v>1433</v>
      </c>
      <c r="G346" t="s">
        <v>3513</v>
      </c>
      <c r="H346">
        <v>6272</v>
      </c>
      <c r="I346">
        <v>0</v>
      </c>
      <c r="J346">
        <v>6272</v>
      </c>
      <c r="K346">
        <v>0</v>
      </c>
      <c r="L346">
        <v>2220</v>
      </c>
      <c r="M346">
        <v>1633</v>
      </c>
      <c r="N346">
        <v>587</v>
      </c>
      <c r="O346">
        <v>117900</v>
      </c>
      <c r="P346">
        <v>6103</v>
      </c>
      <c r="Q346">
        <v>260</v>
      </c>
      <c r="R346">
        <v>157</v>
      </c>
      <c r="S346">
        <v>131</v>
      </c>
      <c r="T346" t="s">
        <v>3512</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3514</v>
      </c>
      <c r="B347">
        <v>1980</v>
      </c>
      <c r="C347" t="s">
        <v>171</v>
      </c>
      <c r="D347" t="s">
        <v>740</v>
      </c>
      <c r="E347" t="str">
        <f t="shared" si="5"/>
        <v>City of Lake Elsinore</v>
      </c>
      <c r="F347">
        <v>1434</v>
      </c>
      <c r="G347" t="s">
        <v>3515</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3516</v>
      </c>
      <c r="B348">
        <v>1980</v>
      </c>
      <c r="C348" t="s">
        <v>171</v>
      </c>
      <c r="D348" t="s">
        <v>3517</v>
      </c>
      <c r="E348" t="str">
        <f t="shared" si="5"/>
        <v>City of Lake Isabella</v>
      </c>
      <c r="F348">
        <v>1437</v>
      </c>
      <c r="G348" t="s">
        <v>3518</v>
      </c>
      <c r="H348">
        <v>3428</v>
      </c>
      <c r="I348">
        <v>0</v>
      </c>
      <c r="J348">
        <v>3428</v>
      </c>
      <c r="K348">
        <v>0</v>
      </c>
      <c r="L348">
        <v>1593</v>
      </c>
      <c r="M348">
        <v>1268</v>
      </c>
      <c r="N348">
        <v>325</v>
      </c>
      <c r="O348">
        <v>41800</v>
      </c>
      <c r="P348">
        <v>1240</v>
      </c>
      <c r="Q348">
        <v>84</v>
      </c>
      <c r="R348">
        <v>26</v>
      </c>
      <c r="S348">
        <v>657</v>
      </c>
      <c r="T348" t="s">
        <v>3517</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3519</v>
      </c>
      <c r="B349">
        <v>1980</v>
      </c>
      <c r="C349" t="s">
        <v>171</v>
      </c>
      <c r="D349" t="s">
        <v>3520</v>
      </c>
      <c r="E349" t="str">
        <f t="shared" si="5"/>
        <v>City of Lakeland Village</v>
      </c>
      <c r="F349">
        <v>1440</v>
      </c>
      <c r="G349" t="s">
        <v>3521</v>
      </c>
      <c r="H349">
        <v>2796</v>
      </c>
      <c r="I349">
        <v>0</v>
      </c>
      <c r="J349">
        <v>2796</v>
      </c>
      <c r="K349">
        <v>0</v>
      </c>
      <c r="L349">
        <v>1169</v>
      </c>
      <c r="M349">
        <v>764</v>
      </c>
      <c r="N349">
        <v>405</v>
      </c>
      <c r="O349">
        <v>52400</v>
      </c>
      <c r="P349">
        <v>1173</v>
      </c>
      <c r="Q349">
        <v>230</v>
      </c>
      <c r="R349">
        <v>14</v>
      </c>
      <c r="S349">
        <v>237</v>
      </c>
      <c r="T349" t="s">
        <v>3520</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3522</v>
      </c>
      <c r="B350">
        <v>1980</v>
      </c>
      <c r="C350" t="s">
        <v>171</v>
      </c>
      <c r="D350" t="s">
        <v>744</v>
      </c>
      <c r="E350" t="str">
        <f t="shared" si="5"/>
        <v>City of Lakeport</v>
      </c>
      <c r="F350">
        <v>1445</v>
      </c>
      <c r="G350" t="s">
        <v>3523</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3524</v>
      </c>
      <c r="B351">
        <v>1980</v>
      </c>
      <c r="C351" t="s">
        <v>171</v>
      </c>
      <c r="D351" t="s">
        <v>3525</v>
      </c>
      <c r="E351" t="str">
        <f t="shared" si="5"/>
        <v>City of Lakeside</v>
      </c>
      <c r="F351">
        <v>1450</v>
      </c>
      <c r="G351" t="s">
        <v>3526</v>
      </c>
      <c r="H351">
        <v>23921</v>
      </c>
      <c r="I351">
        <v>23921</v>
      </c>
      <c r="J351">
        <v>0</v>
      </c>
      <c r="K351">
        <v>0</v>
      </c>
      <c r="L351">
        <v>8495</v>
      </c>
      <c r="M351">
        <v>6557</v>
      </c>
      <c r="N351">
        <v>1938</v>
      </c>
      <c r="O351">
        <v>89300</v>
      </c>
      <c r="P351">
        <v>5895</v>
      </c>
      <c r="Q351">
        <v>580</v>
      </c>
      <c r="R351">
        <v>601</v>
      </c>
      <c r="S351">
        <v>1955</v>
      </c>
      <c r="T351" t="s">
        <v>3525</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3527</v>
      </c>
      <c r="B352">
        <v>1980</v>
      </c>
      <c r="C352" t="s">
        <v>171</v>
      </c>
      <c r="D352" t="s">
        <v>746</v>
      </c>
      <c r="E352" t="str">
        <f t="shared" si="5"/>
        <v>City of Lakewood</v>
      </c>
      <c r="F352">
        <v>1455</v>
      </c>
      <c r="G352" t="s">
        <v>3528</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3529</v>
      </c>
      <c r="B353">
        <v>1980</v>
      </c>
      <c r="C353" t="s">
        <v>171</v>
      </c>
      <c r="D353" t="s">
        <v>718</v>
      </c>
      <c r="E353" t="str">
        <f t="shared" si="5"/>
        <v>City of La Mesa</v>
      </c>
      <c r="F353">
        <v>1460</v>
      </c>
      <c r="G353" t="s">
        <v>3530</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3531</v>
      </c>
      <c r="B354">
        <v>1980</v>
      </c>
      <c r="C354" t="s">
        <v>171</v>
      </c>
      <c r="D354" t="s">
        <v>720</v>
      </c>
      <c r="E354" t="str">
        <f t="shared" si="5"/>
        <v>City of La Mirada</v>
      </c>
      <c r="F354">
        <v>1462</v>
      </c>
      <c r="G354" t="s">
        <v>3532</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3533</v>
      </c>
      <c r="B355">
        <v>1980</v>
      </c>
      <c r="C355" t="s">
        <v>171</v>
      </c>
      <c r="D355" t="s">
        <v>3534</v>
      </c>
      <c r="E355" t="str">
        <f t="shared" si="5"/>
        <v>City of Lamont</v>
      </c>
      <c r="F355">
        <v>1470</v>
      </c>
      <c r="G355" t="s">
        <v>3535</v>
      </c>
      <c r="H355">
        <v>9616</v>
      </c>
      <c r="I355">
        <v>0</v>
      </c>
      <c r="J355">
        <v>9616</v>
      </c>
      <c r="K355">
        <v>0</v>
      </c>
      <c r="L355">
        <v>2830</v>
      </c>
      <c r="M355">
        <v>1617</v>
      </c>
      <c r="N355">
        <v>1213</v>
      </c>
      <c r="O355">
        <v>35500</v>
      </c>
      <c r="P355">
        <v>2211</v>
      </c>
      <c r="Q355">
        <v>496</v>
      </c>
      <c r="R355">
        <v>98</v>
      </c>
      <c r="S355">
        <v>179</v>
      </c>
      <c r="T355" t="s">
        <v>3534</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3536</v>
      </c>
      <c r="B356">
        <v>1980</v>
      </c>
      <c r="C356" t="s">
        <v>171</v>
      </c>
      <c r="D356" t="s">
        <v>748</v>
      </c>
      <c r="E356" t="str">
        <f t="shared" si="5"/>
        <v>City of Lancaster</v>
      </c>
      <c r="F356">
        <v>1476</v>
      </c>
      <c r="G356" t="s">
        <v>3537</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3538</v>
      </c>
      <c r="B357">
        <v>1980</v>
      </c>
      <c r="C357" t="s">
        <v>171</v>
      </c>
      <c r="D357" t="s">
        <v>722</v>
      </c>
      <c r="E357" t="str">
        <f t="shared" si="5"/>
        <v>City of La Palma</v>
      </c>
      <c r="F357">
        <v>1477</v>
      </c>
      <c r="G357" t="s">
        <v>3539</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3540</v>
      </c>
      <c r="B358">
        <v>1980</v>
      </c>
      <c r="C358" t="s">
        <v>171</v>
      </c>
      <c r="D358" t="s">
        <v>724</v>
      </c>
      <c r="E358" t="str">
        <f t="shared" si="5"/>
        <v>City of La Puente</v>
      </c>
      <c r="F358">
        <v>1480</v>
      </c>
      <c r="G358" t="s">
        <v>3541</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3542</v>
      </c>
      <c r="B359">
        <v>1980</v>
      </c>
      <c r="C359" t="s">
        <v>171</v>
      </c>
      <c r="D359" t="s">
        <v>726</v>
      </c>
      <c r="E359" t="str">
        <f t="shared" si="5"/>
        <v>City of La Quinta</v>
      </c>
      <c r="F359">
        <v>1482</v>
      </c>
      <c r="G359" t="s">
        <v>3543</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3544</v>
      </c>
      <c r="B360">
        <v>1980</v>
      </c>
      <c r="C360" t="s">
        <v>171</v>
      </c>
      <c r="D360" t="s">
        <v>3545</v>
      </c>
      <c r="E360" t="str">
        <f t="shared" si="5"/>
        <v>City of La Riviera</v>
      </c>
      <c r="F360">
        <v>1483</v>
      </c>
      <c r="G360" t="s">
        <v>3546</v>
      </c>
      <c r="H360">
        <v>10906</v>
      </c>
      <c r="I360">
        <v>10906</v>
      </c>
      <c r="J360">
        <v>0</v>
      </c>
      <c r="K360">
        <v>0</v>
      </c>
      <c r="L360">
        <v>4095</v>
      </c>
      <c r="M360">
        <v>2600</v>
      </c>
      <c r="N360">
        <v>1495</v>
      </c>
      <c r="O360">
        <v>71100</v>
      </c>
      <c r="P360">
        <v>3203</v>
      </c>
      <c r="Q360">
        <v>501</v>
      </c>
      <c r="R360">
        <v>545</v>
      </c>
      <c r="S360">
        <v>5</v>
      </c>
      <c r="T360" t="s">
        <v>3545</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3547</v>
      </c>
      <c r="B361">
        <v>1980</v>
      </c>
      <c r="C361" t="s">
        <v>171</v>
      </c>
      <c r="D361" t="s">
        <v>750</v>
      </c>
      <c r="E361" t="str">
        <f t="shared" si="5"/>
        <v>City of Larkspur</v>
      </c>
      <c r="F361">
        <v>1485</v>
      </c>
      <c r="G361" t="s">
        <v>3548</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3549</v>
      </c>
      <c r="B362">
        <v>1980</v>
      </c>
      <c r="C362" t="s">
        <v>171</v>
      </c>
      <c r="D362" t="s">
        <v>3550</v>
      </c>
      <c r="E362" t="str">
        <f t="shared" si="5"/>
        <v>City of La Selva Beach</v>
      </c>
      <c r="F362">
        <v>1488</v>
      </c>
      <c r="G362" t="s">
        <v>3551</v>
      </c>
      <c r="H362">
        <v>1603</v>
      </c>
      <c r="I362">
        <v>1603</v>
      </c>
      <c r="J362">
        <v>0</v>
      </c>
      <c r="K362">
        <v>0</v>
      </c>
      <c r="L362">
        <v>628</v>
      </c>
      <c r="M362">
        <v>428</v>
      </c>
      <c r="N362">
        <v>200</v>
      </c>
      <c r="O362">
        <v>111600</v>
      </c>
      <c r="P362">
        <v>646</v>
      </c>
      <c r="Q362">
        <v>70</v>
      </c>
      <c r="R362">
        <v>16</v>
      </c>
      <c r="S362">
        <v>1</v>
      </c>
      <c r="T362" t="s">
        <v>3550</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3552</v>
      </c>
      <c r="B363">
        <v>1980</v>
      </c>
      <c r="C363" t="s">
        <v>171</v>
      </c>
      <c r="D363" t="s">
        <v>3553</v>
      </c>
      <c r="E363" t="str">
        <f t="shared" si="5"/>
        <v>City of Las Lomas</v>
      </c>
      <c r="F363">
        <v>1489</v>
      </c>
      <c r="G363" t="s">
        <v>3554</v>
      </c>
      <c r="H363">
        <v>1740</v>
      </c>
      <c r="I363">
        <v>0</v>
      </c>
      <c r="J363">
        <v>0</v>
      </c>
      <c r="K363">
        <v>1740</v>
      </c>
      <c r="L363">
        <v>421</v>
      </c>
      <c r="M363">
        <v>291</v>
      </c>
      <c r="N363">
        <v>130</v>
      </c>
      <c r="O363">
        <v>62400</v>
      </c>
      <c r="P363">
        <v>331</v>
      </c>
      <c r="Q363">
        <v>91</v>
      </c>
      <c r="R363">
        <v>3</v>
      </c>
      <c r="S363">
        <v>31</v>
      </c>
      <c r="T363" t="s">
        <v>3553</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3555</v>
      </c>
      <c r="B364">
        <v>1980</v>
      </c>
      <c r="C364" t="s">
        <v>171</v>
      </c>
      <c r="D364" t="s">
        <v>752</v>
      </c>
      <c r="E364" t="str">
        <f t="shared" si="5"/>
        <v>City of Lathrop</v>
      </c>
      <c r="F364">
        <v>1490</v>
      </c>
      <c r="G364" t="s">
        <v>3556</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3557</v>
      </c>
      <c r="B365">
        <v>1980</v>
      </c>
      <c r="C365" t="s">
        <v>171</v>
      </c>
      <c r="D365" t="s">
        <v>3558</v>
      </c>
      <c r="E365" t="str">
        <f t="shared" si="5"/>
        <v>City of Laton</v>
      </c>
      <c r="F365">
        <v>1495</v>
      </c>
      <c r="G365" t="s">
        <v>3559</v>
      </c>
      <c r="H365">
        <v>1100</v>
      </c>
      <c r="I365">
        <v>0</v>
      </c>
      <c r="J365">
        <v>0</v>
      </c>
      <c r="K365">
        <v>1100</v>
      </c>
      <c r="L365">
        <v>344</v>
      </c>
      <c r="M365">
        <v>202</v>
      </c>
      <c r="N365">
        <v>142</v>
      </c>
      <c r="O365">
        <v>34100</v>
      </c>
      <c r="P365">
        <v>326</v>
      </c>
      <c r="Q365">
        <v>20</v>
      </c>
      <c r="R365">
        <v>2</v>
      </c>
      <c r="S365">
        <v>8</v>
      </c>
      <c r="T365" t="s">
        <v>3558</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3560</v>
      </c>
      <c r="B366">
        <v>1980</v>
      </c>
      <c r="C366" t="s">
        <v>171</v>
      </c>
      <c r="D366" t="s">
        <v>728</v>
      </c>
      <c r="E366" t="str">
        <f t="shared" si="5"/>
        <v>City of La Verne</v>
      </c>
      <c r="F366">
        <v>1500</v>
      </c>
      <c r="G366" t="s">
        <v>3561</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3562</v>
      </c>
      <c r="B367">
        <v>1980</v>
      </c>
      <c r="C367" t="s">
        <v>171</v>
      </c>
      <c r="D367" t="s">
        <v>754</v>
      </c>
      <c r="E367" t="str">
        <f t="shared" si="5"/>
        <v>City of Lawndale</v>
      </c>
      <c r="F367">
        <v>1505</v>
      </c>
      <c r="G367" t="s">
        <v>3563</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3564</v>
      </c>
      <c r="B368">
        <v>1980</v>
      </c>
      <c r="C368" t="s">
        <v>171</v>
      </c>
      <c r="D368" t="s">
        <v>3565</v>
      </c>
      <c r="E368" t="str">
        <f t="shared" si="5"/>
        <v>City of Laytonville</v>
      </c>
      <c r="F368">
        <v>1507</v>
      </c>
      <c r="G368" t="s">
        <v>3566</v>
      </c>
      <c r="H368">
        <v>1096</v>
      </c>
      <c r="I368">
        <v>0</v>
      </c>
      <c r="J368">
        <v>0</v>
      </c>
      <c r="K368">
        <v>1096</v>
      </c>
      <c r="L368">
        <v>389</v>
      </c>
      <c r="M368">
        <v>250</v>
      </c>
      <c r="N368">
        <v>139</v>
      </c>
      <c r="O368">
        <v>42500</v>
      </c>
      <c r="P368">
        <v>249</v>
      </c>
      <c r="Q368">
        <v>87</v>
      </c>
      <c r="R368">
        <v>4</v>
      </c>
      <c r="S368">
        <v>97</v>
      </c>
      <c r="T368" t="s">
        <v>3565</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3567</v>
      </c>
      <c r="B369">
        <v>1980</v>
      </c>
      <c r="C369" t="s">
        <v>171</v>
      </c>
      <c r="D369" t="s">
        <v>756</v>
      </c>
      <c r="E369" t="str">
        <f t="shared" si="5"/>
        <v>City of Lemon Grove</v>
      </c>
      <c r="F369">
        <v>1510</v>
      </c>
      <c r="G369" t="s">
        <v>3568</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3569</v>
      </c>
      <c r="B370">
        <v>1980</v>
      </c>
      <c r="C370" t="s">
        <v>171</v>
      </c>
      <c r="D370" t="s">
        <v>758</v>
      </c>
      <c r="E370" t="str">
        <f t="shared" si="5"/>
        <v>City of Lemoore</v>
      </c>
      <c r="F370">
        <v>1515</v>
      </c>
      <c r="G370" t="s">
        <v>3570</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3571</v>
      </c>
      <c r="B371">
        <v>1980</v>
      </c>
      <c r="C371" t="s">
        <v>171</v>
      </c>
      <c r="D371" t="s">
        <v>3572</v>
      </c>
      <c r="E371" t="str">
        <f t="shared" si="5"/>
        <v>City of Lemoore Station</v>
      </c>
      <c r="F371">
        <v>1517</v>
      </c>
      <c r="G371" t="s">
        <v>3573</v>
      </c>
      <c r="H371">
        <v>5888</v>
      </c>
      <c r="I371">
        <v>0</v>
      </c>
      <c r="J371">
        <v>5888</v>
      </c>
      <c r="K371">
        <v>0</v>
      </c>
      <c r="L371">
        <v>1221</v>
      </c>
      <c r="M371">
        <v>8</v>
      </c>
      <c r="N371">
        <v>1213</v>
      </c>
      <c r="O371">
        <v>37500</v>
      </c>
      <c r="P371">
        <v>1529</v>
      </c>
      <c r="Q371">
        <v>73</v>
      </c>
      <c r="R371">
        <v>6</v>
      </c>
      <c r="S371">
        <v>0</v>
      </c>
      <c r="T371" t="s">
        <v>3572</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3574</v>
      </c>
      <c r="B372">
        <v>1980</v>
      </c>
      <c r="C372" t="s">
        <v>171</v>
      </c>
      <c r="D372" t="s">
        <v>3575</v>
      </c>
      <c r="E372" t="str">
        <f t="shared" si="5"/>
        <v>City of Lennox</v>
      </c>
      <c r="F372">
        <v>1520</v>
      </c>
      <c r="G372" t="s">
        <v>3576</v>
      </c>
      <c r="H372">
        <v>18445</v>
      </c>
      <c r="I372">
        <v>18445</v>
      </c>
      <c r="J372">
        <v>0</v>
      </c>
      <c r="K372">
        <v>0</v>
      </c>
      <c r="L372">
        <v>5477</v>
      </c>
      <c r="M372">
        <v>1798</v>
      </c>
      <c r="N372">
        <v>3679</v>
      </c>
      <c r="O372">
        <v>64300</v>
      </c>
      <c r="P372">
        <v>3720</v>
      </c>
      <c r="Q372">
        <v>1254</v>
      </c>
      <c r="R372">
        <v>669</v>
      </c>
      <c r="S372">
        <v>67</v>
      </c>
      <c r="T372" t="s">
        <v>3575</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3577</v>
      </c>
      <c r="B373">
        <v>1980</v>
      </c>
      <c r="C373" t="s">
        <v>171</v>
      </c>
      <c r="D373" t="s">
        <v>3578</v>
      </c>
      <c r="E373" t="str">
        <f t="shared" si="5"/>
        <v>City of Lenwood</v>
      </c>
      <c r="F373">
        <v>1525</v>
      </c>
      <c r="G373" t="s">
        <v>3579</v>
      </c>
      <c r="H373">
        <v>2974</v>
      </c>
      <c r="I373">
        <v>0</v>
      </c>
      <c r="J373">
        <v>2974</v>
      </c>
      <c r="K373">
        <v>0</v>
      </c>
      <c r="L373">
        <v>930</v>
      </c>
      <c r="M373">
        <v>703</v>
      </c>
      <c r="N373">
        <v>227</v>
      </c>
      <c r="O373">
        <v>42200</v>
      </c>
      <c r="P373">
        <v>872</v>
      </c>
      <c r="Q373">
        <v>103</v>
      </c>
      <c r="R373">
        <v>1</v>
      </c>
      <c r="S373">
        <v>4</v>
      </c>
      <c r="T373" t="s">
        <v>3578</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3580</v>
      </c>
      <c r="B374">
        <v>1980</v>
      </c>
      <c r="C374" t="s">
        <v>171</v>
      </c>
      <c r="D374" t="s">
        <v>3581</v>
      </c>
      <c r="E374" t="str">
        <f t="shared" si="5"/>
        <v>City of Leucadia</v>
      </c>
      <c r="F374">
        <v>1529</v>
      </c>
      <c r="G374" t="s">
        <v>3582</v>
      </c>
      <c r="H374">
        <v>9478</v>
      </c>
      <c r="I374">
        <v>9478</v>
      </c>
      <c r="J374">
        <v>0</v>
      </c>
      <c r="K374">
        <v>0</v>
      </c>
      <c r="L374">
        <v>3815</v>
      </c>
      <c r="M374">
        <v>2236</v>
      </c>
      <c r="N374">
        <v>1579</v>
      </c>
      <c r="O374">
        <v>136300</v>
      </c>
      <c r="P374">
        <v>2855</v>
      </c>
      <c r="Q374">
        <v>501</v>
      </c>
      <c r="R374">
        <v>279</v>
      </c>
      <c r="S374">
        <v>599</v>
      </c>
      <c r="T374" t="s">
        <v>3581</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3583</v>
      </c>
      <c r="B375">
        <v>1980</v>
      </c>
      <c r="C375" t="s">
        <v>171</v>
      </c>
      <c r="D375" t="s">
        <v>760</v>
      </c>
      <c r="E375" t="str">
        <f t="shared" si="5"/>
        <v>City of Lincoln</v>
      </c>
      <c r="F375">
        <v>1535</v>
      </c>
      <c r="G375" t="s">
        <v>3584</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3585</v>
      </c>
      <c r="B376">
        <v>1980</v>
      </c>
      <c r="C376" t="s">
        <v>171</v>
      </c>
      <c r="D376" t="s">
        <v>3586</v>
      </c>
      <c r="E376" t="str">
        <f t="shared" si="5"/>
        <v>City of Lincoln Village</v>
      </c>
      <c r="F376">
        <v>1537</v>
      </c>
      <c r="G376" t="s">
        <v>3587</v>
      </c>
      <c r="H376">
        <v>6476</v>
      </c>
      <c r="I376">
        <v>6476</v>
      </c>
      <c r="J376">
        <v>0</v>
      </c>
      <c r="K376">
        <v>0</v>
      </c>
      <c r="L376">
        <v>2274</v>
      </c>
      <c r="M376">
        <v>1895</v>
      </c>
      <c r="N376">
        <v>379</v>
      </c>
      <c r="O376">
        <v>63800</v>
      </c>
      <c r="P376">
        <v>2292</v>
      </c>
      <c r="Q376">
        <v>35</v>
      </c>
      <c r="R376">
        <v>11</v>
      </c>
      <c r="S376">
        <v>2</v>
      </c>
      <c r="T376" t="s">
        <v>3586</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3588</v>
      </c>
      <c r="B377">
        <v>1980</v>
      </c>
      <c r="C377" t="s">
        <v>171</v>
      </c>
      <c r="D377" t="s">
        <v>3589</v>
      </c>
      <c r="E377" t="str">
        <f t="shared" si="5"/>
        <v>City of Linda</v>
      </c>
      <c r="F377">
        <v>1540</v>
      </c>
      <c r="G377" t="s">
        <v>3590</v>
      </c>
      <c r="H377">
        <v>10225</v>
      </c>
      <c r="I377">
        <v>10225</v>
      </c>
      <c r="J377">
        <v>0</v>
      </c>
      <c r="K377">
        <v>0</v>
      </c>
      <c r="L377">
        <v>3649</v>
      </c>
      <c r="M377">
        <v>1722</v>
      </c>
      <c r="N377">
        <v>1927</v>
      </c>
      <c r="O377">
        <v>42000</v>
      </c>
      <c r="P377">
        <v>2253</v>
      </c>
      <c r="Q377">
        <v>888</v>
      </c>
      <c r="R377">
        <v>460</v>
      </c>
      <c r="S377">
        <v>409</v>
      </c>
      <c r="T377" t="s">
        <v>3589</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3591</v>
      </c>
      <c r="B378">
        <v>1980</v>
      </c>
      <c r="C378" t="s">
        <v>171</v>
      </c>
      <c r="D378" t="s">
        <v>762</v>
      </c>
      <c r="E378" t="str">
        <f t="shared" si="5"/>
        <v>City of Lindsay</v>
      </c>
      <c r="F378">
        <v>1550</v>
      </c>
      <c r="G378" t="s">
        <v>3592</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3593</v>
      </c>
      <c r="B379">
        <v>1980</v>
      </c>
      <c r="C379" t="s">
        <v>171</v>
      </c>
      <c r="D379" t="s">
        <v>764</v>
      </c>
      <c r="E379" t="str">
        <f t="shared" si="5"/>
        <v>City of Live Oak</v>
      </c>
      <c r="F379">
        <v>1561</v>
      </c>
      <c r="G379" t="s">
        <v>3594</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3595</v>
      </c>
      <c r="B380">
        <v>1980</v>
      </c>
      <c r="C380" t="s">
        <v>171</v>
      </c>
      <c r="D380" t="s">
        <v>764</v>
      </c>
      <c r="E380" t="str">
        <f t="shared" si="5"/>
        <v>City of Live Oak</v>
      </c>
      <c r="F380">
        <v>1566</v>
      </c>
      <c r="G380" t="s">
        <v>3596</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3597</v>
      </c>
      <c r="B381">
        <v>1980</v>
      </c>
      <c r="C381" t="s">
        <v>171</v>
      </c>
      <c r="D381" t="s">
        <v>766</v>
      </c>
      <c r="E381" t="str">
        <f t="shared" si="5"/>
        <v>City of Livermore</v>
      </c>
      <c r="F381">
        <v>1570</v>
      </c>
      <c r="G381" t="s">
        <v>3598</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3599</v>
      </c>
      <c r="B382">
        <v>1980</v>
      </c>
      <c r="C382" t="s">
        <v>171</v>
      </c>
      <c r="D382" t="s">
        <v>768</v>
      </c>
      <c r="E382" t="str">
        <f t="shared" si="5"/>
        <v>City of Livingston</v>
      </c>
      <c r="F382">
        <v>1575</v>
      </c>
      <c r="G382" t="s">
        <v>3600</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3601</v>
      </c>
      <c r="B383">
        <v>1980</v>
      </c>
      <c r="C383" t="s">
        <v>171</v>
      </c>
      <c r="D383" t="s">
        <v>3602</v>
      </c>
      <c r="E383" t="str">
        <f t="shared" si="5"/>
        <v>City of Lockeford</v>
      </c>
      <c r="F383">
        <v>1581</v>
      </c>
      <c r="G383" t="s">
        <v>3603</v>
      </c>
      <c r="H383">
        <v>1852</v>
      </c>
      <c r="I383">
        <v>0</v>
      </c>
      <c r="J383">
        <v>0</v>
      </c>
      <c r="K383">
        <v>1852</v>
      </c>
      <c r="L383">
        <v>658</v>
      </c>
      <c r="M383">
        <v>498</v>
      </c>
      <c r="N383">
        <v>160</v>
      </c>
      <c r="O383">
        <v>49100</v>
      </c>
      <c r="P383">
        <v>452</v>
      </c>
      <c r="Q383">
        <v>49</v>
      </c>
      <c r="R383">
        <v>43</v>
      </c>
      <c r="S383">
        <v>135</v>
      </c>
      <c r="T383" t="s">
        <v>3602</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3604</v>
      </c>
      <c r="B384">
        <v>1980</v>
      </c>
      <c r="C384" t="s">
        <v>171</v>
      </c>
      <c r="D384" t="s">
        <v>770</v>
      </c>
      <c r="E384" t="str">
        <f t="shared" si="5"/>
        <v>City of Lodi</v>
      </c>
      <c r="F384">
        <v>1585</v>
      </c>
      <c r="G384" t="s">
        <v>3605</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3606</v>
      </c>
      <c r="B385">
        <v>1980</v>
      </c>
      <c r="C385" t="s">
        <v>171</v>
      </c>
      <c r="D385" t="s">
        <v>772</v>
      </c>
      <c r="E385" t="str">
        <f t="shared" si="5"/>
        <v>City of Loma Linda</v>
      </c>
      <c r="F385">
        <v>1588</v>
      </c>
      <c r="G385" t="s">
        <v>3607</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3608</v>
      </c>
      <c r="B386">
        <v>1980</v>
      </c>
      <c r="C386" t="s">
        <v>171</v>
      </c>
      <c r="D386" t="s">
        <v>774</v>
      </c>
      <c r="E386" t="str">
        <f t="shared" si="5"/>
        <v>City of Lomita</v>
      </c>
      <c r="F386">
        <v>1590</v>
      </c>
      <c r="G386" t="s">
        <v>3609</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3610</v>
      </c>
      <c r="B387">
        <v>1980</v>
      </c>
      <c r="C387" t="s">
        <v>171</v>
      </c>
      <c r="D387" t="s">
        <v>776</v>
      </c>
      <c r="E387" t="str">
        <f t="shared" si="5"/>
        <v>City of Lompoc</v>
      </c>
      <c r="F387">
        <v>1600</v>
      </c>
      <c r="G387" t="s">
        <v>3611</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3612</v>
      </c>
      <c r="B388">
        <v>1980</v>
      </c>
      <c r="C388" t="s">
        <v>171</v>
      </c>
      <c r="D388" t="s">
        <v>3613</v>
      </c>
      <c r="E388" t="str">
        <f t="shared" si="5"/>
        <v>City of London</v>
      </c>
      <c r="F388">
        <v>1604</v>
      </c>
      <c r="G388" t="s">
        <v>3614</v>
      </c>
      <c r="H388">
        <v>1257</v>
      </c>
      <c r="I388">
        <v>0</v>
      </c>
      <c r="J388">
        <v>0</v>
      </c>
      <c r="K388">
        <v>1257</v>
      </c>
      <c r="L388">
        <v>329</v>
      </c>
      <c r="M388">
        <v>185</v>
      </c>
      <c r="N388">
        <v>144</v>
      </c>
      <c r="O388">
        <v>25000</v>
      </c>
      <c r="P388">
        <v>201</v>
      </c>
      <c r="Q388">
        <v>42</v>
      </c>
      <c r="R388">
        <v>2</v>
      </c>
      <c r="S388">
        <v>98</v>
      </c>
      <c r="T388" t="s">
        <v>3613</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3615</v>
      </c>
      <c r="B389">
        <v>1980</v>
      </c>
      <c r="C389" t="s">
        <v>171</v>
      </c>
      <c r="D389" t="s">
        <v>3616</v>
      </c>
      <c r="E389" t="str">
        <f t="shared" ref="E389:E452" si="6">_xlfn.CONCAT("City of ",D389)</f>
        <v>City of Lone Pine</v>
      </c>
      <c r="F389">
        <v>1605</v>
      </c>
      <c r="G389" t="s">
        <v>3617</v>
      </c>
      <c r="H389">
        <v>1684</v>
      </c>
      <c r="I389">
        <v>0</v>
      </c>
      <c r="J389">
        <v>0</v>
      </c>
      <c r="K389">
        <v>1684</v>
      </c>
      <c r="L389">
        <v>714</v>
      </c>
      <c r="M389">
        <v>411</v>
      </c>
      <c r="N389">
        <v>303</v>
      </c>
      <c r="O389">
        <v>55700</v>
      </c>
      <c r="P389">
        <v>499</v>
      </c>
      <c r="Q389">
        <v>90</v>
      </c>
      <c r="R389">
        <v>23</v>
      </c>
      <c r="S389">
        <v>163</v>
      </c>
      <c r="T389" t="s">
        <v>3616</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3618</v>
      </c>
      <c r="B390">
        <v>1980</v>
      </c>
      <c r="C390" t="s">
        <v>171</v>
      </c>
      <c r="D390" t="s">
        <v>778</v>
      </c>
      <c r="E390" t="str">
        <f t="shared" si="6"/>
        <v>City of Long Beach</v>
      </c>
      <c r="F390">
        <v>1610</v>
      </c>
      <c r="G390" t="s">
        <v>3619</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3620</v>
      </c>
      <c r="B391">
        <v>1980</v>
      </c>
      <c r="C391" t="s">
        <v>171</v>
      </c>
      <c r="D391" t="s">
        <v>780</v>
      </c>
      <c r="E391" t="str">
        <f t="shared" si="6"/>
        <v>City of Loomis</v>
      </c>
      <c r="F391">
        <v>1612</v>
      </c>
      <c r="G391" t="s">
        <v>3621</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3622</v>
      </c>
      <c r="B392">
        <v>1980</v>
      </c>
      <c r="C392" t="s">
        <v>171</v>
      </c>
      <c r="D392" t="s">
        <v>782</v>
      </c>
      <c r="E392" t="str">
        <f t="shared" si="6"/>
        <v>City of Los Alamitos</v>
      </c>
      <c r="F392">
        <v>1615</v>
      </c>
      <c r="G392" t="s">
        <v>3623</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3624</v>
      </c>
      <c r="B393">
        <v>1980</v>
      </c>
      <c r="C393" t="s">
        <v>171</v>
      </c>
      <c r="D393" t="s">
        <v>784</v>
      </c>
      <c r="E393" t="str">
        <f t="shared" si="6"/>
        <v>City of Los Altos</v>
      </c>
      <c r="F393">
        <v>1620</v>
      </c>
      <c r="G393" t="s">
        <v>3625</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3626</v>
      </c>
      <c r="B394">
        <v>1980</v>
      </c>
      <c r="C394" t="s">
        <v>171</v>
      </c>
      <c r="D394" t="s">
        <v>786</v>
      </c>
      <c r="E394" t="str">
        <f t="shared" si="6"/>
        <v>City of Los Altos Hills</v>
      </c>
      <c r="F394">
        <v>1625</v>
      </c>
      <c r="G394" t="s">
        <v>3627</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3628</v>
      </c>
      <c r="B395">
        <v>1980</v>
      </c>
      <c r="C395" t="s">
        <v>171</v>
      </c>
      <c r="D395" t="s">
        <v>788</v>
      </c>
      <c r="E395" t="str">
        <f t="shared" si="6"/>
        <v>City of Los Angeles</v>
      </c>
      <c r="F395">
        <v>1630</v>
      </c>
      <c r="G395" t="s">
        <v>3629</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3630</v>
      </c>
      <c r="B396">
        <v>1980</v>
      </c>
      <c r="C396" t="s">
        <v>171</v>
      </c>
      <c r="D396" t="s">
        <v>790</v>
      </c>
      <c r="E396" t="str">
        <f t="shared" si="6"/>
        <v>City of Los Banos</v>
      </c>
      <c r="F396">
        <v>1635</v>
      </c>
      <c r="G396" t="s">
        <v>3631</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3632</v>
      </c>
      <c r="B397">
        <v>1980</v>
      </c>
      <c r="C397" t="s">
        <v>171</v>
      </c>
      <c r="D397" t="s">
        <v>792</v>
      </c>
      <c r="E397" t="str">
        <f t="shared" si="6"/>
        <v>City of Los Gatos</v>
      </c>
      <c r="F397">
        <v>1640</v>
      </c>
      <c r="G397" t="s">
        <v>3633</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3634</v>
      </c>
      <c r="B398">
        <v>1980</v>
      </c>
      <c r="C398" t="s">
        <v>171</v>
      </c>
      <c r="D398" t="s">
        <v>3635</v>
      </c>
      <c r="E398" t="str">
        <f t="shared" si="6"/>
        <v>City of Los Molinos</v>
      </c>
      <c r="F398">
        <v>1642</v>
      </c>
      <c r="G398" t="s">
        <v>3636</v>
      </c>
      <c r="H398">
        <v>1241</v>
      </c>
      <c r="I398">
        <v>0</v>
      </c>
      <c r="J398">
        <v>0</v>
      </c>
      <c r="K398">
        <v>1241</v>
      </c>
      <c r="L398">
        <v>515</v>
      </c>
      <c r="M398">
        <v>372</v>
      </c>
      <c r="N398">
        <v>143</v>
      </c>
      <c r="O398">
        <v>37900</v>
      </c>
      <c r="P398">
        <v>292</v>
      </c>
      <c r="Q398">
        <v>92</v>
      </c>
      <c r="R398">
        <v>6</v>
      </c>
      <c r="S398">
        <v>169</v>
      </c>
      <c r="T398" t="s">
        <v>3635</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3637</v>
      </c>
      <c r="B399">
        <v>1980</v>
      </c>
      <c r="C399" t="s">
        <v>171</v>
      </c>
      <c r="D399" t="s">
        <v>3638</v>
      </c>
      <c r="E399" t="str">
        <f t="shared" si="6"/>
        <v>City of Lower Lake</v>
      </c>
      <c r="F399">
        <v>1650</v>
      </c>
      <c r="G399" t="s">
        <v>3639</v>
      </c>
      <c r="H399">
        <v>1043</v>
      </c>
      <c r="I399">
        <v>0</v>
      </c>
      <c r="J399">
        <v>0</v>
      </c>
      <c r="K399">
        <v>1043</v>
      </c>
      <c r="L399">
        <v>447</v>
      </c>
      <c r="M399">
        <v>362</v>
      </c>
      <c r="N399">
        <v>85</v>
      </c>
      <c r="O399">
        <v>52800</v>
      </c>
      <c r="P399">
        <v>171</v>
      </c>
      <c r="Q399">
        <v>30</v>
      </c>
      <c r="R399">
        <v>3</v>
      </c>
      <c r="S399">
        <v>261</v>
      </c>
      <c r="T399" t="s">
        <v>3638</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3640</v>
      </c>
      <c r="B400">
        <v>1980</v>
      </c>
      <c r="C400" t="s">
        <v>171</v>
      </c>
      <c r="D400" t="s">
        <v>794</v>
      </c>
      <c r="E400" t="str">
        <f t="shared" si="6"/>
        <v>City of Loyalton</v>
      </c>
      <c r="F400">
        <v>1652</v>
      </c>
      <c r="G400" t="s">
        <v>3641</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3642</v>
      </c>
      <c r="B401">
        <v>1980</v>
      </c>
      <c r="C401" t="s">
        <v>171</v>
      </c>
      <c r="D401" t="s">
        <v>3643</v>
      </c>
      <c r="E401" t="str">
        <f t="shared" si="6"/>
        <v>City of Lucas Valley-Marinwood</v>
      </c>
      <c r="F401">
        <v>1656</v>
      </c>
      <c r="G401" t="s">
        <v>3644</v>
      </c>
      <c r="H401">
        <v>6409</v>
      </c>
      <c r="I401">
        <v>6409</v>
      </c>
      <c r="J401">
        <v>0</v>
      </c>
      <c r="K401">
        <v>0</v>
      </c>
      <c r="L401">
        <v>2085</v>
      </c>
      <c r="M401">
        <v>1751</v>
      </c>
      <c r="N401">
        <v>334</v>
      </c>
      <c r="O401">
        <v>142500</v>
      </c>
      <c r="P401">
        <v>2091</v>
      </c>
      <c r="Q401">
        <v>11</v>
      </c>
      <c r="R401">
        <v>4</v>
      </c>
      <c r="S401">
        <v>1</v>
      </c>
      <c r="T401" t="s">
        <v>3643</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3645</v>
      </c>
      <c r="B402">
        <v>1980</v>
      </c>
      <c r="C402" t="s">
        <v>171</v>
      </c>
      <c r="D402" t="s">
        <v>3646</v>
      </c>
      <c r="E402" t="str">
        <f t="shared" si="6"/>
        <v>City of Lucerne</v>
      </c>
      <c r="F402">
        <v>1657</v>
      </c>
      <c r="G402" t="s">
        <v>3647</v>
      </c>
      <c r="H402">
        <v>1767</v>
      </c>
      <c r="I402">
        <v>0</v>
      </c>
      <c r="J402">
        <v>0</v>
      </c>
      <c r="K402">
        <v>1767</v>
      </c>
      <c r="L402">
        <v>837</v>
      </c>
      <c r="M402">
        <v>653</v>
      </c>
      <c r="N402">
        <v>184</v>
      </c>
      <c r="O402">
        <v>41800</v>
      </c>
      <c r="P402">
        <v>697</v>
      </c>
      <c r="Q402">
        <v>74</v>
      </c>
      <c r="R402">
        <v>5</v>
      </c>
      <c r="S402">
        <v>390</v>
      </c>
      <c r="T402" t="s">
        <v>3646</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3648</v>
      </c>
      <c r="B403">
        <v>1980</v>
      </c>
      <c r="C403" t="s">
        <v>171</v>
      </c>
      <c r="D403" t="s">
        <v>796</v>
      </c>
      <c r="E403" t="str">
        <f t="shared" si="6"/>
        <v>City of Lynwood</v>
      </c>
      <c r="F403">
        <v>1660</v>
      </c>
      <c r="G403" t="s">
        <v>3649</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3650</v>
      </c>
      <c r="B404">
        <v>1980</v>
      </c>
      <c r="C404" t="s">
        <v>171</v>
      </c>
      <c r="D404" t="s">
        <v>3651</v>
      </c>
      <c r="E404" t="str">
        <f t="shared" si="6"/>
        <v>City of Mccloud</v>
      </c>
      <c r="F404">
        <v>1665</v>
      </c>
      <c r="G404" t="s">
        <v>3652</v>
      </c>
      <c r="H404">
        <v>1656</v>
      </c>
      <c r="I404">
        <v>0</v>
      </c>
      <c r="J404">
        <v>0</v>
      </c>
      <c r="K404">
        <v>1656</v>
      </c>
      <c r="L404">
        <v>615</v>
      </c>
      <c r="M404">
        <v>447</v>
      </c>
      <c r="N404">
        <v>168</v>
      </c>
      <c r="O404">
        <v>45200</v>
      </c>
      <c r="P404">
        <v>555</v>
      </c>
      <c r="Q404">
        <v>63</v>
      </c>
      <c r="R404">
        <v>19</v>
      </c>
      <c r="S404">
        <v>37</v>
      </c>
      <c r="T404" t="s">
        <v>3651</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3653</v>
      </c>
      <c r="B405">
        <v>1980</v>
      </c>
      <c r="C405" t="s">
        <v>171</v>
      </c>
      <c r="D405" t="s">
        <v>3654</v>
      </c>
      <c r="E405" t="str">
        <f t="shared" si="6"/>
        <v>City of Mcfarland</v>
      </c>
      <c r="F405">
        <v>1670</v>
      </c>
      <c r="G405" t="s">
        <v>3655</v>
      </c>
      <c r="H405">
        <v>5151</v>
      </c>
      <c r="I405">
        <v>0</v>
      </c>
      <c r="J405">
        <v>5151</v>
      </c>
      <c r="K405">
        <v>0</v>
      </c>
      <c r="L405">
        <v>1399</v>
      </c>
      <c r="M405">
        <v>906</v>
      </c>
      <c r="N405">
        <v>493</v>
      </c>
      <c r="O405">
        <v>41400</v>
      </c>
      <c r="P405">
        <v>1290</v>
      </c>
      <c r="Q405">
        <v>163</v>
      </c>
      <c r="R405">
        <v>6</v>
      </c>
      <c r="S405">
        <v>5</v>
      </c>
      <c r="T405" t="s">
        <v>3654</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3656</v>
      </c>
      <c r="B406">
        <v>1980</v>
      </c>
      <c r="C406" t="s">
        <v>171</v>
      </c>
      <c r="D406" t="s">
        <v>3657</v>
      </c>
      <c r="E406" t="str">
        <f t="shared" si="6"/>
        <v>City of Mckinleyville</v>
      </c>
      <c r="F406">
        <v>1674</v>
      </c>
      <c r="G406" t="s">
        <v>3658</v>
      </c>
      <c r="H406">
        <v>7772</v>
      </c>
      <c r="I406">
        <v>0</v>
      </c>
      <c r="J406">
        <v>7772</v>
      </c>
      <c r="K406">
        <v>0</v>
      </c>
      <c r="L406">
        <v>2761</v>
      </c>
      <c r="M406">
        <v>1823</v>
      </c>
      <c r="N406">
        <v>938</v>
      </c>
      <c r="O406">
        <v>56000</v>
      </c>
      <c r="P406">
        <v>2225</v>
      </c>
      <c r="Q406">
        <v>228</v>
      </c>
      <c r="R406">
        <v>21</v>
      </c>
      <c r="S406">
        <v>465</v>
      </c>
      <c r="T406" t="s">
        <v>3657</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3659</v>
      </c>
      <c r="B407">
        <v>1980</v>
      </c>
      <c r="C407" t="s">
        <v>171</v>
      </c>
      <c r="D407" t="s">
        <v>798</v>
      </c>
      <c r="E407" t="str">
        <f t="shared" si="6"/>
        <v>City of Madera</v>
      </c>
      <c r="F407">
        <v>1680</v>
      </c>
      <c r="G407" t="s">
        <v>3660</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3661</v>
      </c>
      <c r="B408">
        <v>1980</v>
      </c>
      <c r="C408" t="s">
        <v>171</v>
      </c>
      <c r="D408" t="s">
        <v>3662</v>
      </c>
      <c r="E408" t="str">
        <f t="shared" si="6"/>
        <v>City of Madera Acres</v>
      </c>
      <c r="F408">
        <v>1681</v>
      </c>
      <c r="G408" t="s">
        <v>3663</v>
      </c>
      <c r="H408">
        <v>2173</v>
      </c>
      <c r="I408">
        <v>0</v>
      </c>
      <c r="J408">
        <v>0</v>
      </c>
      <c r="K408">
        <v>2173</v>
      </c>
      <c r="L408">
        <v>616</v>
      </c>
      <c r="M408">
        <v>548</v>
      </c>
      <c r="N408">
        <v>68</v>
      </c>
      <c r="O408">
        <v>68900</v>
      </c>
      <c r="P408">
        <v>708</v>
      </c>
      <c r="Q408">
        <v>13</v>
      </c>
      <c r="R408">
        <v>0</v>
      </c>
      <c r="S408">
        <v>11</v>
      </c>
      <c r="T408" t="s">
        <v>3662</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3664</v>
      </c>
      <c r="B409">
        <v>1980</v>
      </c>
      <c r="C409" t="s">
        <v>171</v>
      </c>
      <c r="D409" t="s">
        <v>802</v>
      </c>
      <c r="E409" t="str">
        <f t="shared" si="6"/>
        <v>City of Mammoth Lakes</v>
      </c>
      <c r="F409">
        <v>1687</v>
      </c>
      <c r="G409" t="s">
        <v>3665</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3666</v>
      </c>
      <c r="B410">
        <v>1980</v>
      </c>
      <c r="C410" t="s">
        <v>171</v>
      </c>
      <c r="D410" t="s">
        <v>804</v>
      </c>
      <c r="E410" t="str">
        <f t="shared" si="6"/>
        <v>City of Manhattan Beach</v>
      </c>
      <c r="F410">
        <v>1690</v>
      </c>
      <c r="G410" t="s">
        <v>3667</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3668</v>
      </c>
      <c r="B411">
        <v>1980</v>
      </c>
      <c r="C411" t="s">
        <v>171</v>
      </c>
      <c r="D411" t="s">
        <v>806</v>
      </c>
      <c r="E411" t="str">
        <f t="shared" si="6"/>
        <v>City of Manteca</v>
      </c>
      <c r="F411">
        <v>1695</v>
      </c>
      <c r="G411" t="s">
        <v>3669</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3670</v>
      </c>
      <c r="B412">
        <v>1980</v>
      </c>
      <c r="C412" t="s">
        <v>171</v>
      </c>
      <c r="D412" t="s">
        <v>3671</v>
      </c>
      <c r="E412" t="str">
        <f t="shared" si="6"/>
        <v>City of March AFB</v>
      </c>
      <c r="F412">
        <v>1697</v>
      </c>
      <c r="G412" t="s">
        <v>3672</v>
      </c>
      <c r="H412">
        <v>3607</v>
      </c>
      <c r="I412">
        <v>0</v>
      </c>
      <c r="J412">
        <v>3607</v>
      </c>
      <c r="K412">
        <v>0</v>
      </c>
      <c r="L412">
        <v>693</v>
      </c>
      <c r="M412">
        <v>2</v>
      </c>
      <c r="N412">
        <v>691</v>
      </c>
      <c r="O412">
        <v>0</v>
      </c>
      <c r="P412">
        <v>689</v>
      </c>
      <c r="Q412">
        <v>19</v>
      </c>
      <c r="R412">
        <v>2</v>
      </c>
      <c r="S412">
        <v>0</v>
      </c>
      <c r="T412" t="s">
        <v>3671</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3673</v>
      </c>
      <c r="B413">
        <v>1980</v>
      </c>
      <c r="C413" t="s">
        <v>171</v>
      </c>
      <c r="D413" t="s">
        <v>3674</v>
      </c>
      <c r="E413" t="str">
        <f t="shared" si="6"/>
        <v>City of Maricopa</v>
      </c>
      <c r="F413">
        <v>1700</v>
      </c>
      <c r="G413" t="s">
        <v>3675</v>
      </c>
      <c r="H413">
        <v>946</v>
      </c>
      <c r="I413">
        <v>0</v>
      </c>
      <c r="J413">
        <v>0</v>
      </c>
      <c r="K413">
        <v>946</v>
      </c>
      <c r="L413">
        <v>338</v>
      </c>
      <c r="M413">
        <v>247</v>
      </c>
      <c r="N413">
        <v>91</v>
      </c>
      <c r="O413">
        <v>30300</v>
      </c>
      <c r="P413">
        <v>288</v>
      </c>
      <c r="Q413">
        <v>16</v>
      </c>
      <c r="R413">
        <v>0</v>
      </c>
      <c r="S413">
        <v>56</v>
      </c>
      <c r="T413" t="s">
        <v>3674</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3676</v>
      </c>
      <c r="B414">
        <v>1980</v>
      </c>
      <c r="C414" t="s">
        <v>171</v>
      </c>
      <c r="D414" t="s">
        <v>808</v>
      </c>
      <c r="E414" t="str">
        <f t="shared" si="6"/>
        <v>City of Marina</v>
      </c>
      <c r="F414">
        <v>1705</v>
      </c>
      <c r="G414" t="s">
        <v>3677</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3678</v>
      </c>
      <c r="B415">
        <v>1980</v>
      </c>
      <c r="C415" t="s">
        <v>171</v>
      </c>
      <c r="D415" t="s">
        <v>3679</v>
      </c>
      <c r="E415" t="str">
        <f t="shared" si="6"/>
        <v>City of Marina Del Rey</v>
      </c>
      <c r="F415">
        <v>1706</v>
      </c>
      <c r="G415" t="s">
        <v>3680</v>
      </c>
      <c r="H415">
        <v>8065</v>
      </c>
      <c r="I415">
        <v>8065</v>
      </c>
      <c r="J415">
        <v>0</v>
      </c>
      <c r="K415">
        <v>0</v>
      </c>
      <c r="L415">
        <v>5620</v>
      </c>
      <c r="M415">
        <v>214</v>
      </c>
      <c r="N415">
        <v>5406</v>
      </c>
      <c r="O415">
        <v>50000</v>
      </c>
      <c r="P415">
        <v>1504</v>
      </c>
      <c r="Q415">
        <v>157</v>
      </c>
      <c r="R415">
        <v>4351</v>
      </c>
      <c r="S415">
        <v>38</v>
      </c>
      <c r="T415" t="s">
        <v>3679</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3681</v>
      </c>
      <c r="B416">
        <v>1980</v>
      </c>
      <c r="C416" t="s">
        <v>171</v>
      </c>
      <c r="D416" t="s">
        <v>1272</v>
      </c>
      <c r="E416" t="str">
        <f t="shared" si="6"/>
        <v>City of Mariposa</v>
      </c>
      <c r="F416">
        <v>1708</v>
      </c>
      <c r="G416" t="s">
        <v>3682</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3683</v>
      </c>
      <c r="B417">
        <v>1980</v>
      </c>
      <c r="C417" t="s">
        <v>171</v>
      </c>
      <c r="D417" t="s">
        <v>810</v>
      </c>
      <c r="E417" t="str">
        <f t="shared" si="6"/>
        <v>City of Martinez</v>
      </c>
      <c r="F417">
        <v>1710</v>
      </c>
      <c r="G417" t="s">
        <v>3684</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3685</v>
      </c>
      <c r="B418">
        <v>1980</v>
      </c>
      <c r="C418" t="s">
        <v>171</v>
      </c>
      <c r="D418" t="s">
        <v>812</v>
      </c>
      <c r="E418" t="str">
        <f t="shared" si="6"/>
        <v>City of Marysville</v>
      </c>
      <c r="F418">
        <v>1720</v>
      </c>
      <c r="G418" t="s">
        <v>3686</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3687</v>
      </c>
      <c r="B419">
        <v>1980</v>
      </c>
      <c r="C419" t="s">
        <v>171</v>
      </c>
      <c r="D419" t="s">
        <v>3688</v>
      </c>
      <c r="E419" t="str">
        <f t="shared" si="6"/>
        <v>City of Mather AFB</v>
      </c>
      <c r="F419">
        <v>1722</v>
      </c>
      <c r="G419" t="s">
        <v>3689</v>
      </c>
      <c r="H419">
        <v>5245</v>
      </c>
      <c r="I419">
        <v>5245</v>
      </c>
      <c r="J419">
        <v>0</v>
      </c>
      <c r="K419">
        <v>0</v>
      </c>
      <c r="L419">
        <v>1160</v>
      </c>
      <c r="M419">
        <v>8</v>
      </c>
      <c r="N419">
        <v>1152</v>
      </c>
      <c r="O419">
        <v>65000</v>
      </c>
      <c r="P419">
        <v>1238</v>
      </c>
      <c r="Q419">
        <v>38</v>
      </c>
      <c r="R419">
        <v>4</v>
      </c>
      <c r="S419">
        <v>2</v>
      </c>
      <c r="T419" t="s">
        <v>3688</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3690</v>
      </c>
      <c r="B420">
        <v>1980</v>
      </c>
      <c r="C420" t="s">
        <v>171</v>
      </c>
      <c r="D420" t="s">
        <v>3691</v>
      </c>
      <c r="E420" t="str">
        <f t="shared" si="6"/>
        <v>City of Mayflower Village</v>
      </c>
      <c r="F420">
        <v>1727</v>
      </c>
      <c r="G420" t="s">
        <v>3692</v>
      </c>
      <c r="H420">
        <v>5017</v>
      </c>
      <c r="I420">
        <v>5017</v>
      </c>
      <c r="J420">
        <v>0</v>
      </c>
      <c r="K420">
        <v>0</v>
      </c>
      <c r="L420">
        <v>1940</v>
      </c>
      <c r="M420">
        <v>1682</v>
      </c>
      <c r="N420">
        <v>258</v>
      </c>
      <c r="O420">
        <v>71900</v>
      </c>
      <c r="P420">
        <v>1619</v>
      </c>
      <c r="Q420">
        <v>40</v>
      </c>
      <c r="R420">
        <v>30</v>
      </c>
      <c r="S420">
        <v>303</v>
      </c>
      <c r="T420" t="s">
        <v>3691</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3693</v>
      </c>
      <c r="B421">
        <v>1980</v>
      </c>
      <c r="C421" t="s">
        <v>171</v>
      </c>
      <c r="D421" t="s">
        <v>814</v>
      </c>
      <c r="E421" t="str">
        <f t="shared" si="6"/>
        <v>City of Maywood</v>
      </c>
      <c r="F421">
        <v>1730</v>
      </c>
      <c r="G421" t="s">
        <v>3694</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3695</v>
      </c>
      <c r="B422">
        <v>1980</v>
      </c>
      <c r="C422" t="s">
        <v>171</v>
      </c>
      <c r="D422" t="s">
        <v>3696</v>
      </c>
      <c r="E422" t="str">
        <f t="shared" si="6"/>
        <v>City of Meadow Vista</v>
      </c>
      <c r="F422">
        <v>1734</v>
      </c>
      <c r="G422" t="s">
        <v>3697</v>
      </c>
      <c r="H422">
        <v>2683</v>
      </c>
      <c r="I422">
        <v>0</v>
      </c>
      <c r="J422">
        <v>2683</v>
      </c>
      <c r="K422">
        <v>0</v>
      </c>
      <c r="L422">
        <v>895</v>
      </c>
      <c r="M422">
        <v>778</v>
      </c>
      <c r="N422">
        <v>117</v>
      </c>
      <c r="O422">
        <v>83200</v>
      </c>
      <c r="P422">
        <v>867</v>
      </c>
      <c r="Q422">
        <v>20</v>
      </c>
      <c r="R422">
        <v>0</v>
      </c>
      <c r="S422">
        <v>33</v>
      </c>
      <c r="T422" t="s">
        <v>3696</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3698</v>
      </c>
      <c r="B423">
        <v>1980</v>
      </c>
      <c r="C423" t="s">
        <v>171</v>
      </c>
      <c r="D423" t="s">
        <v>3699</v>
      </c>
      <c r="E423" t="str">
        <f t="shared" si="6"/>
        <v>City of Mecca</v>
      </c>
      <c r="F423">
        <v>1735</v>
      </c>
      <c r="G423" t="s">
        <v>3700</v>
      </c>
      <c r="H423">
        <v>1698</v>
      </c>
      <c r="I423">
        <v>0</v>
      </c>
      <c r="J423">
        <v>0</v>
      </c>
      <c r="K423">
        <v>1698</v>
      </c>
      <c r="L423">
        <v>357</v>
      </c>
      <c r="M423">
        <v>188</v>
      </c>
      <c r="N423">
        <v>169</v>
      </c>
      <c r="O423">
        <v>38600</v>
      </c>
      <c r="P423">
        <v>208</v>
      </c>
      <c r="Q423">
        <v>92</v>
      </c>
      <c r="R423">
        <v>32</v>
      </c>
      <c r="S423">
        <v>38</v>
      </c>
      <c r="T423" t="s">
        <v>3699</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3701</v>
      </c>
      <c r="B424">
        <v>1980</v>
      </c>
      <c r="C424" t="s">
        <v>171</v>
      </c>
      <c r="D424" t="s">
        <v>3702</v>
      </c>
      <c r="E424" t="str">
        <f t="shared" si="6"/>
        <v>City of Meiners Oaks-Mira Monte</v>
      </c>
      <c r="F424">
        <v>1736</v>
      </c>
      <c r="G424" t="s">
        <v>3703</v>
      </c>
      <c r="H424">
        <v>9512</v>
      </c>
      <c r="I424">
        <v>0</v>
      </c>
      <c r="J424">
        <v>9512</v>
      </c>
      <c r="K424">
        <v>0</v>
      </c>
      <c r="L424">
        <v>3568</v>
      </c>
      <c r="M424">
        <v>2786</v>
      </c>
      <c r="N424">
        <v>782</v>
      </c>
      <c r="O424">
        <v>91200</v>
      </c>
      <c r="P424">
        <v>2727</v>
      </c>
      <c r="Q424">
        <v>225</v>
      </c>
      <c r="R424">
        <v>53</v>
      </c>
      <c r="S424">
        <v>719</v>
      </c>
      <c r="T424" t="s">
        <v>3702</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3704</v>
      </c>
      <c r="B425">
        <v>1980</v>
      </c>
      <c r="C425" t="s">
        <v>171</v>
      </c>
      <c r="D425" t="s">
        <v>1273</v>
      </c>
      <c r="E425" t="str">
        <f t="shared" si="6"/>
        <v>City of Mendocino</v>
      </c>
      <c r="F425">
        <v>1737</v>
      </c>
      <c r="G425" t="s">
        <v>3705</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3706</v>
      </c>
      <c r="B426">
        <v>1980</v>
      </c>
      <c r="C426" t="s">
        <v>171</v>
      </c>
      <c r="D426" t="s">
        <v>818</v>
      </c>
      <c r="E426" t="str">
        <f t="shared" si="6"/>
        <v>City of Mendota</v>
      </c>
      <c r="F426">
        <v>1740</v>
      </c>
      <c r="G426" t="s">
        <v>3707</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3708</v>
      </c>
      <c r="B427">
        <v>1980</v>
      </c>
      <c r="C427" t="s">
        <v>171</v>
      </c>
      <c r="D427" t="s">
        <v>822</v>
      </c>
      <c r="E427" t="str">
        <f t="shared" si="6"/>
        <v>City of Menlo Park</v>
      </c>
      <c r="F427">
        <v>1745</v>
      </c>
      <c r="G427" t="s">
        <v>3709</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3710</v>
      </c>
      <c r="B428">
        <v>1980</v>
      </c>
      <c r="C428" t="s">
        <v>171</v>
      </c>
      <c r="D428" t="s">
        <v>824</v>
      </c>
      <c r="E428" t="str">
        <f t="shared" si="6"/>
        <v>City of Merced</v>
      </c>
      <c r="F428">
        <v>1750</v>
      </c>
      <c r="G428" t="s">
        <v>3711</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3712</v>
      </c>
      <c r="B429">
        <v>1980</v>
      </c>
      <c r="C429" t="s">
        <v>171</v>
      </c>
      <c r="D429" t="s">
        <v>828</v>
      </c>
      <c r="E429" t="str">
        <f t="shared" si="6"/>
        <v>City of Millbrae</v>
      </c>
      <c r="F429">
        <v>1760</v>
      </c>
      <c r="G429" t="s">
        <v>3713</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3714</v>
      </c>
      <c r="B430">
        <v>1980</v>
      </c>
      <c r="C430" t="s">
        <v>171</v>
      </c>
      <c r="D430" t="s">
        <v>826</v>
      </c>
      <c r="E430" t="str">
        <f t="shared" si="6"/>
        <v>City of Mill Valley</v>
      </c>
      <c r="F430">
        <v>1765</v>
      </c>
      <c r="G430" t="s">
        <v>3715</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3716</v>
      </c>
      <c r="B431">
        <v>1980</v>
      </c>
      <c r="C431" t="s">
        <v>171</v>
      </c>
      <c r="D431" t="s">
        <v>830</v>
      </c>
      <c r="E431" t="str">
        <f t="shared" si="6"/>
        <v>City of Milpitas</v>
      </c>
      <c r="F431">
        <v>1770</v>
      </c>
      <c r="G431" t="s">
        <v>3717</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3718</v>
      </c>
      <c r="B432">
        <v>1980</v>
      </c>
      <c r="C432" t="s">
        <v>171</v>
      </c>
      <c r="D432" t="s">
        <v>3719</v>
      </c>
      <c r="E432" t="str">
        <f t="shared" si="6"/>
        <v>City of Mira Loma</v>
      </c>
      <c r="F432">
        <v>1780</v>
      </c>
      <c r="G432" t="s">
        <v>3720</v>
      </c>
      <c r="H432">
        <v>8707</v>
      </c>
      <c r="I432">
        <v>8707</v>
      </c>
      <c r="J432">
        <v>0</v>
      </c>
      <c r="K432">
        <v>0</v>
      </c>
      <c r="L432">
        <v>2538</v>
      </c>
      <c r="M432">
        <v>2025</v>
      </c>
      <c r="N432">
        <v>513</v>
      </c>
      <c r="O432">
        <v>77700</v>
      </c>
      <c r="P432">
        <v>2528</v>
      </c>
      <c r="Q432">
        <v>90</v>
      </c>
      <c r="R432">
        <v>6</v>
      </c>
      <c r="S432">
        <v>37</v>
      </c>
      <c r="T432" t="s">
        <v>3719</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3721</v>
      </c>
      <c r="B433">
        <v>1980</v>
      </c>
      <c r="C433" t="s">
        <v>171</v>
      </c>
      <c r="D433" t="s">
        <v>3722</v>
      </c>
      <c r="E433" t="str">
        <f t="shared" si="6"/>
        <v>City of Mission Hills</v>
      </c>
      <c r="F433">
        <v>1784</v>
      </c>
      <c r="G433" t="s">
        <v>3723</v>
      </c>
      <c r="H433">
        <v>2797</v>
      </c>
      <c r="I433">
        <v>0</v>
      </c>
      <c r="J433">
        <v>2797</v>
      </c>
      <c r="K433">
        <v>0</v>
      </c>
      <c r="L433">
        <v>817</v>
      </c>
      <c r="M433">
        <v>647</v>
      </c>
      <c r="N433">
        <v>170</v>
      </c>
      <c r="O433">
        <v>64400</v>
      </c>
      <c r="P433">
        <v>807</v>
      </c>
      <c r="Q433">
        <v>21</v>
      </c>
      <c r="R433">
        <v>0</v>
      </c>
      <c r="S433">
        <v>1</v>
      </c>
      <c r="T433" t="s">
        <v>3722</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3724</v>
      </c>
      <c r="B434">
        <v>1980</v>
      </c>
      <c r="C434" t="s">
        <v>171</v>
      </c>
      <c r="D434" t="s">
        <v>832</v>
      </c>
      <c r="E434" t="str">
        <f t="shared" si="6"/>
        <v>City of Mission Viejo</v>
      </c>
      <c r="F434">
        <v>1786</v>
      </c>
      <c r="G434" t="s">
        <v>3725</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3726</v>
      </c>
      <c r="B435">
        <v>1980</v>
      </c>
      <c r="C435" t="s">
        <v>171</v>
      </c>
      <c r="D435" t="s">
        <v>834</v>
      </c>
      <c r="E435" t="str">
        <f t="shared" si="6"/>
        <v>City of Modesto</v>
      </c>
      <c r="F435">
        <v>1790</v>
      </c>
      <c r="G435" t="s">
        <v>3727</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3728</v>
      </c>
      <c r="B436">
        <v>1980</v>
      </c>
      <c r="C436" t="s">
        <v>171</v>
      </c>
      <c r="D436" t="s">
        <v>3729</v>
      </c>
      <c r="E436" t="str">
        <f t="shared" si="6"/>
        <v>City of Mojave</v>
      </c>
      <c r="F436">
        <v>1795</v>
      </c>
      <c r="G436" t="s">
        <v>3730</v>
      </c>
      <c r="H436">
        <v>2886</v>
      </c>
      <c r="I436">
        <v>0</v>
      </c>
      <c r="J436">
        <v>2886</v>
      </c>
      <c r="K436">
        <v>0</v>
      </c>
      <c r="L436">
        <v>1098</v>
      </c>
      <c r="M436">
        <v>640</v>
      </c>
      <c r="N436">
        <v>458</v>
      </c>
      <c r="O436">
        <v>41500</v>
      </c>
      <c r="P436">
        <v>842</v>
      </c>
      <c r="Q436">
        <v>154</v>
      </c>
      <c r="R436">
        <v>165</v>
      </c>
      <c r="S436">
        <v>92</v>
      </c>
      <c r="T436" t="s">
        <v>3729</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3731</v>
      </c>
      <c r="B437">
        <v>1980</v>
      </c>
      <c r="C437" t="s">
        <v>171</v>
      </c>
      <c r="D437" t="s">
        <v>3732</v>
      </c>
      <c r="E437" t="str">
        <f t="shared" si="6"/>
        <v>City of Mono Vista</v>
      </c>
      <c r="F437">
        <v>1799</v>
      </c>
      <c r="G437" t="s">
        <v>3733</v>
      </c>
      <c r="H437">
        <v>1154</v>
      </c>
      <c r="I437">
        <v>0</v>
      </c>
      <c r="J437">
        <v>0</v>
      </c>
      <c r="K437">
        <v>1154</v>
      </c>
      <c r="L437">
        <v>428</v>
      </c>
      <c r="M437">
        <v>327</v>
      </c>
      <c r="N437">
        <v>101</v>
      </c>
      <c r="O437">
        <v>64900</v>
      </c>
      <c r="P437">
        <v>455</v>
      </c>
      <c r="Q437">
        <v>26</v>
      </c>
      <c r="R437">
        <v>4</v>
      </c>
      <c r="S437">
        <v>64</v>
      </c>
      <c r="T437" t="s">
        <v>3732</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3734</v>
      </c>
      <c r="B438">
        <v>1980</v>
      </c>
      <c r="C438" t="s">
        <v>171</v>
      </c>
      <c r="D438" t="s">
        <v>836</v>
      </c>
      <c r="E438" t="str">
        <f t="shared" si="6"/>
        <v>City of Monrovia</v>
      </c>
      <c r="F438">
        <v>1800</v>
      </c>
      <c r="G438" t="s">
        <v>3735</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3736</v>
      </c>
      <c r="B439">
        <v>1980</v>
      </c>
      <c r="C439" t="s">
        <v>171</v>
      </c>
      <c r="D439" t="s">
        <v>838</v>
      </c>
      <c r="E439" t="str">
        <f t="shared" si="6"/>
        <v>City of Montague</v>
      </c>
      <c r="F439">
        <v>1805</v>
      </c>
      <c r="G439" t="s">
        <v>3737</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3738</v>
      </c>
      <c r="B440">
        <v>1980</v>
      </c>
      <c r="C440" t="s">
        <v>171</v>
      </c>
      <c r="D440" t="s">
        <v>3739</v>
      </c>
      <c r="E440" t="str">
        <f t="shared" si="6"/>
        <v>City of Montara</v>
      </c>
      <c r="F440">
        <v>1813</v>
      </c>
      <c r="G440" t="s">
        <v>3740</v>
      </c>
      <c r="H440">
        <v>1972</v>
      </c>
      <c r="I440">
        <v>0</v>
      </c>
      <c r="J440">
        <v>0</v>
      </c>
      <c r="K440">
        <v>1972</v>
      </c>
      <c r="L440">
        <v>685</v>
      </c>
      <c r="M440">
        <v>571</v>
      </c>
      <c r="N440">
        <v>114</v>
      </c>
      <c r="O440">
        <v>119000</v>
      </c>
      <c r="P440">
        <v>670</v>
      </c>
      <c r="Q440">
        <v>40</v>
      </c>
      <c r="R440">
        <v>10</v>
      </c>
      <c r="S440">
        <v>1</v>
      </c>
      <c r="T440" t="s">
        <v>3739</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3741</v>
      </c>
      <c r="B441">
        <v>1980</v>
      </c>
      <c r="C441" t="s">
        <v>171</v>
      </c>
      <c r="D441" t="s">
        <v>840</v>
      </c>
      <c r="E441" t="str">
        <f t="shared" si="6"/>
        <v>City of Montclair</v>
      </c>
      <c r="F441">
        <v>1815</v>
      </c>
      <c r="G441" t="s">
        <v>3742</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3743</v>
      </c>
      <c r="B442">
        <v>1980</v>
      </c>
      <c r="C442" t="s">
        <v>171</v>
      </c>
      <c r="D442" t="s">
        <v>842</v>
      </c>
      <c r="E442" t="str">
        <f t="shared" si="6"/>
        <v>City of Montebello</v>
      </c>
      <c r="F442">
        <v>1820</v>
      </c>
      <c r="G442" t="s">
        <v>3744</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3745</v>
      </c>
      <c r="B443">
        <v>1980</v>
      </c>
      <c r="C443" t="s">
        <v>171</v>
      </c>
      <c r="D443" t="s">
        <v>844</v>
      </c>
      <c r="E443" t="str">
        <f t="shared" si="6"/>
        <v>City of Monterey</v>
      </c>
      <c r="F443">
        <v>1825</v>
      </c>
      <c r="G443" t="s">
        <v>3746</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3747</v>
      </c>
      <c r="B444">
        <v>1980</v>
      </c>
      <c r="C444" t="s">
        <v>171</v>
      </c>
      <c r="D444" t="s">
        <v>846</v>
      </c>
      <c r="E444" t="str">
        <f t="shared" si="6"/>
        <v>City of Monterey Park</v>
      </c>
      <c r="F444">
        <v>1830</v>
      </c>
      <c r="G444" t="s">
        <v>3748</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3749</v>
      </c>
      <c r="B445">
        <v>1980</v>
      </c>
      <c r="C445" t="s">
        <v>171</v>
      </c>
      <c r="D445" t="s">
        <v>3750</v>
      </c>
      <c r="E445" t="str">
        <f t="shared" si="6"/>
        <v>City of Monte Rio</v>
      </c>
      <c r="F445">
        <v>1832</v>
      </c>
      <c r="G445" t="s">
        <v>3751</v>
      </c>
      <c r="H445">
        <v>1137</v>
      </c>
      <c r="I445">
        <v>0</v>
      </c>
      <c r="J445">
        <v>0</v>
      </c>
      <c r="K445">
        <v>1137</v>
      </c>
      <c r="L445">
        <v>532</v>
      </c>
      <c r="M445">
        <v>285</v>
      </c>
      <c r="N445">
        <v>247</v>
      </c>
      <c r="O445">
        <v>59300</v>
      </c>
      <c r="P445">
        <v>619</v>
      </c>
      <c r="Q445">
        <v>211</v>
      </c>
      <c r="R445">
        <v>26</v>
      </c>
      <c r="S445">
        <v>9</v>
      </c>
      <c r="T445" t="s">
        <v>3750</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3752</v>
      </c>
      <c r="B446">
        <v>1980</v>
      </c>
      <c r="C446" t="s">
        <v>171</v>
      </c>
      <c r="D446" t="s">
        <v>3753</v>
      </c>
      <c r="E446" t="str">
        <f t="shared" si="6"/>
        <v>City of Monte Sereno</v>
      </c>
      <c r="F446">
        <v>1835</v>
      </c>
      <c r="G446" t="s">
        <v>3754</v>
      </c>
      <c r="H446">
        <v>3434</v>
      </c>
      <c r="I446">
        <v>3434</v>
      </c>
      <c r="J446">
        <v>0</v>
      </c>
      <c r="K446">
        <v>0</v>
      </c>
      <c r="L446">
        <v>1119</v>
      </c>
      <c r="M446">
        <v>1030</v>
      </c>
      <c r="N446">
        <v>89</v>
      </c>
      <c r="O446">
        <v>200100</v>
      </c>
      <c r="P446">
        <v>1126</v>
      </c>
      <c r="Q446">
        <v>23</v>
      </c>
      <c r="R446">
        <v>5</v>
      </c>
      <c r="S446">
        <v>1</v>
      </c>
      <c r="T446" t="s">
        <v>3753</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3755</v>
      </c>
      <c r="B447">
        <v>1980</v>
      </c>
      <c r="C447" t="s">
        <v>171</v>
      </c>
      <c r="D447" t="s">
        <v>848</v>
      </c>
      <c r="E447" t="str">
        <f t="shared" si="6"/>
        <v>City of Moorpark</v>
      </c>
      <c r="F447">
        <v>1840</v>
      </c>
      <c r="G447" t="s">
        <v>3756</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3757</v>
      </c>
      <c r="B448">
        <v>1980</v>
      </c>
      <c r="C448" t="s">
        <v>171</v>
      </c>
      <c r="D448" t="s">
        <v>3758</v>
      </c>
      <c r="E448" t="str">
        <f t="shared" si="6"/>
        <v>City of Moraga Town</v>
      </c>
      <c r="F448">
        <v>1847</v>
      </c>
      <c r="G448" t="s">
        <v>3759</v>
      </c>
      <c r="H448">
        <v>15014</v>
      </c>
      <c r="I448">
        <v>15014</v>
      </c>
      <c r="J448">
        <v>0</v>
      </c>
      <c r="K448">
        <v>0</v>
      </c>
      <c r="L448">
        <v>4873</v>
      </c>
      <c r="M448">
        <v>3903</v>
      </c>
      <c r="N448">
        <v>970</v>
      </c>
      <c r="O448">
        <v>176700</v>
      </c>
      <c r="P448">
        <v>4350</v>
      </c>
      <c r="Q448">
        <v>298</v>
      </c>
      <c r="R448">
        <v>335</v>
      </c>
      <c r="S448">
        <v>3</v>
      </c>
      <c r="T448" t="s">
        <v>3758</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3760</v>
      </c>
      <c r="B449">
        <v>1980</v>
      </c>
      <c r="C449" t="s">
        <v>171</v>
      </c>
      <c r="D449" t="s">
        <v>3761</v>
      </c>
      <c r="E449" t="str">
        <f t="shared" si="6"/>
        <v>City of Moreno</v>
      </c>
      <c r="F449">
        <v>1848</v>
      </c>
      <c r="G449" t="s">
        <v>3762</v>
      </c>
      <c r="H449">
        <v>1175</v>
      </c>
      <c r="I449">
        <v>0</v>
      </c>
      <c r="J449">
        <v>0</v>
      </c>
      <c r="K449">
        <v>1175</v>
      </c>
      <c r="L449">
        <v>350</v>
      </c>
      <c r="M449">
        <v>303</v>
      </c>
      <c r="N449">
        <v>47</v>
      </c>
      <c r="O449">
        <v>74300</v>
      </c>
      <c r="P449">
        <v>371</v>
      </c>
      <c r="Q449">
        <v>12</v>
      </c>
      <c r="R449">
        <v>0</v>
      </c>
      <c r="S449">
        <v>2</v>
      </c>
      <c r="T449" t="s">
        <v>3761</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3763</v>
      </c>
      <c r="B450">
        <v>1980</v>
      </c>
      <c r="C450" t="s">
        <v>171</v>
      </c>
      <c r="D450" t="s">
        <v>3764</v>
      </c>
      <c r="E450" t="str">
        <f t="shared" si="6"/>
        <v>City of Morgan Hill</v>
      </c>
      <c r="F450">
        <v>1850</v>
      </c>
      <c r="G450" t="s">
        <v>3765</v>
      </c>
      <c r="H450">
        <v>17060</v>
      </c>
      <c r="I450">
        <v>17060</v>
      </c>
      <c r="J450">
        <v>0</v>
      </c>
      <c r="K450">
        <v>0</v>
      </c>
      <c r="L450">
        <v>5232</v>
      </c>
      <c r="M450">
        <v>3685</v>
      </c>
      <c r="N450">
        <v>1547</v>
      </c>
      <c r="O450">
        <v>119600</v>
      </c>
      <c r="P450">
        <v>4128</v>
      </c>
      <c r="Q450">
        <v>667</v>
      </c>
      <c r="R450">
        <v>221</v>
      </c>
      <c r="S450">
        <v>550</v>
      </c>
      <c r="T450" t="s">
        <v>3764</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3766</v>
      </c>
      <c r="B451">
        <v>1980</v>
      </c>
      <c r="C451" t="s">
        <v>171</v>
      </c>
      <c r="D451" t="s">
        <v>3767</v>
      </c>
      <c r="E451" t="str">
        <f t="shared" si="6"/>
        <v>City of Morongo Valley</v>
      </c>
      <c r="F451">
        <v>1853</v>
      </c>
      <c r="G451" t="s">
        <v>3768</v>
      </c>
      <c r="H451">
        <v>1137</v>
      </c>
      <c r="I451">
        <v>0</v>
      </c>
      <c r="J451">
        <v>0</v>
      </c>
      <c r="K451">
        <v>1137</v>
      </c>
      <c r="L451">
        <v>485</v>
      </c>
      <c r="M451">
        <v>394</v>
      </c>
      <c r="N451">
        <v>91</v>
      </c>
      <c r="O451">
        <v>46800</v>
      </c>
      <c r="P451">
        <v>626</v>
      </c>
      <c r="Q451">
        <v>61</v>
      </c>
      <c r="R451">
        <v>1</v>
      </c>
      <c r="S451">
        <v>58</v>
      </c>
      <c r="T451" t="s">
        <v>3767</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3769</v>
      </c>
      <c r="B452">
        <v>1980</v>
      </c>
      <c r="C452" t="s">
        <v>171</v>
      </c>
      <c r="D452" t="s">
        <v>854</v>
      </c>
      <c r="E452" t="str">
        <f t="shared" si="6"/>
        <v>City of Morro Bay</v>
      </c>
      <c r="F452">
        <v>1855</v>
      </c>
      <c r="G452" t="s">
        <v>3770</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3771</v>
      </c>
      <c r="B453">
        <v>1980</v>
      </c>
      <c r="C453" t="s">
        <v>171</v>
      </c>
      <c r="D453" t="s">
        <v>3772</v>
      </c>
      <c r="E453" t="str">
        <f t="shared" ref="E453:E516" si="7">_xlfn.CONCAT("City of ",D453)</f>
        <v>City of Moss Beach</v>
      </c>
      <c r="F453">
        <v>1857</v>
      </c>
      <c r="G453" t="s">
        <v>3773</v>
      </c>
      <c r="H453">
        <v>1868</v>
      </c>
      <c r="I453">
        <v>0</v>
      </c>
      <c r="J453">
        <v>0</v>
      </c>
      <c r="K453">
        <v>1868</v>
      </c>
      <c r="L453">
        <v>643</v>
      </c>
      <c r="M453">
        <v>496</v>
      </c>
      <c r="N453">
        <v>147</v>
      </c>
      <c r="O453">
        <v>126800</v>
      </c>
      <c r="P453">
        <v>628</v>
      </c>
      <c r="Q453">
        <v>45</v>
      </c>
      <c r="R453">
        <v>1</v>
      </c>
      <c r="S453">
        <v>5</v>
      </c>
      <c r="T453" t="s">
        <v>3772</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3774</v>
      </c>
      <c r="B454">
        <v>1980</v>
      </c>
      <c r="C454" t="s">
        <v>171</v>
      </c>
      <c r="D454" t="s">
        <v>858</v>
      </c>
      <c r="E454" t="str">
        <f t="shared" si="7"/>
        <v>City of Mountain View</v>
      </c>
      <c r="F454">
        <v>1860</v>
      </c>
      <c r="G454" t="s">
        <v>3775</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3776</v>
      </c>
      <c r="B455">
        <v>1980</v>
      </c>
      <c r="C455" t="s">
        <v>171</v>
      </c>
      <c r="D455" t="s">
        <v>3777</v>
      </c>
      <c r="E455" t="str">
        <f t="shared" si="7"/>
        <v>City of Mountain View Acres</v>
      </c>
      <c r="F455">
        <v>1861</v>
      </c>
      <c r="G455" t="s">
        <v>3778</v>
      </c>
      <c r="H455">
        <v>1686</v>
      </c>
      <c r="I455">
        <v>0</v>
      </c>
      <c r="J455">
        <v>0</v>
      </c>
      <c r="K455">
        <v>1686</v>
      </c>
      <c r="L455">
        <v>559</v>
      </c>
      <c r="M455">
        <v>481</v>
      </c>
      <c r="N455">
        <v>78</v>
      </c>
      <c r="O455">
        <v>54400</v>
      </c>
      <c r="P455">
        <v>528</v>
      </c>
      <c r="Q455">
        <v>15</v>
      </c>
      <c r="R455">
        <v>0</v>
      </c>
      <c r="S455">
        <v>58</v>
      </c>
      <c r="T455" t="s">
        <v>3777</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3779</v>
      </c>
      <c r="B456">
        <v>1980</v>
      </c>
      <c r="C456" t="s">
        <v>171</v>
      </c>
      <c r="D456" t="s">
        <v>856</v>
      </c>
      <c r="E456" t="str">
        <f t="shared" si="7"/>
        <v>City of Mount Shasta</v>
      </c>
      <c r="F456">
        <v>1870</v>
      </c>
      <c r="G456" t="s">
        <v>3780</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3781</v>
      </c>
      <c r="B457">
        <v>1980</v>
      </c>
      <c r="C457" t="s">
        <v>171</v>
      </c>
      <c r="D457" t="s">
        <v>3782</v>
      </c>
      <c r="E457" t="str">
        <f t="shared" si="7"/>
        <v>City of Mulberry</v>
      </c>
      <c r="F457">
        <v>1875</v>
      </c>
      <c r="G457" t="s">
        <v>3783</v>
      </c>
      <c r="H457">
        <v>1946</v>
      </c>
      <c r="I457">
        <v>1946</v>
      </c>
      <c r="J457">
        <v>0</v>
      </c>
      <c r="K457">
        <v>0</v>
      </c>
      <c r="L457">
        <v>815</v>
      </c>
      <c r="M457">
        <v>394</v>
      </c>
      <c r="N457">
        <v>421</v>
      </c>
      <c r="O457">
        <v>36200</v>
      </c>
      <c r="P457">
        <v>721</v>
      </c>
      <c r="Q457">
        <v>83</v>
      </c>
      <c r="R457">
        <v>8</v>
      </c>
      <c r="S457">
        <v>50</v>
      </c>
      <c r="T457" t="s">
        <v>3782</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3784</v>
      </c>
      <c r="B458">
        <v>1980</v>
      </c>
      <c r="C458" t="s">
        <v>171</v>
      </c>
      <c r="D458" t="s">
        <v>3785</v>
      </c>
      <c r="E458" t="str">
        <f t="shared" si="7"/>
        <v>City of Murphys</v>
      </c>
      <c r="F458">
        <v>1876</v>
      </c>
      <c r="G458" t="s">
        <v>3786</v>
      </c>
      <c r="H458">
        <v>1183</v>
      </c>
      <c r="I458">
        <v>0</v>
      </c>
      <c r="J458">
        <v>0</v>
      </c>
      <c r="K458">
        <v>1183</v>
      </c>
      <c r="L458">
        <v>459</v>
      </c>
      <c r="M458">
        <v>339</v>
      </c>
      <c r="N458">
        <v>120</v>
      </c>
      <c r="O458">
        <v>72200</v>
      </c>
      <c r="P458">
        <v>405</v>
      </c>
      <c r="Q458">
        <v>44</v>
      </c>
      <c r="R458">
        <v>0</v>
      </c>
      <c r="S458">
        <v>81</v>
      </c>
      <c r="T458" t="s">
        <v>3785</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3787</v>
      </c>
      <c r="B459">
        <v>1980</v>
      </c>
      <c r="C459" t="s">
        <v>171</v>
      </c>
      <c r="D459" t="s">
        <v>3788</v>
      </c>
      <c r="E459" t="str">
        <f t="shared" si="7"/>
        <v>City of Murrieta Hot Springs</v>
      </c>
      <c r="F459">
        <v>1878</v>
      </c>
      <c r="G459" t="s">
        <v>3789</v>
      </c>
      <c r="H459">
        <v>1091</v>
      </c>
      <c r="I459">
        <v>0</v>
      </c>
      <c r="J459">
        <v>0</v>
      </c>
      <c r="K459">
        <v>1091</v>
      </c>
      <c r="L459">
        <v>573</v>
      </c>
      <c r="M459">
        <v>499</v>
      </c>
      <c r="N459">
        <v>74</v>
      </c>
      <c r="O459">
        <v>67300</v>
      </c>
      <c r="P459">
        <v>398</v>
      </c>
      <c r="Q459">
        <v>60</v>
      </c>
      <c r="R459">
        <v>44</v>
      </c>
      <c r="S459">
        <v>385</v>
      </c>
      <c r="T459" t="s">
        <v>3788</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3790</v>
      </c>
      <c r="B460">
        <v>1980</v>
      </c>
      <c r="C460" t="s">
        <v>171</v>
      </c>
      <c r="D460" t="s">
        <v>3791</v>
      </c>
      <c r="E460" t="str">
        <f t="shared" si="7"/>
        <v>City of Muscoy</v>
      </c>
      <c r="F460">
        <v>1881</v>
      </c>
      <c r="G460" t="s">
        <v>3792</v>
      </c>
      <c r="H460">
        <v>6188</v>
      </c>
      <c r="I460">
        <v>6188</v>
      </c>
      <c r="J460">
        <v>0</v>
      </c>
      <c r="K460">
        <v>0</v>
      </c>
      <c r="L460">
        <v>1934</v>
      </c>
      <c r="M460">
        <v>1281</v>
      </c>
      <c r="N460">
        <v>653</v>
      </c>
      <c r="O460">
        <v>39600</v>
      </c>
      <c r="P460">
        <v>1784</v>
      </c>
      <c r="Q460">
        <v>295</v>
      </c>
      <c r="R460">
        <v>46</v>
      </c>
      <c r="S460">
        <v>58</v>
      </c>
      <c r="T460" t="s">
        <v>3791</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3793</v>
      </c>
      <c r="B461">
        <v>1980</v>
      </c>
      <c r="C461" t="s">
        <v>171</v>
      </c>
      <c r="D461" t="s">
        <v>3794</v>
      </c>
      <c r="E461" t="str">
        <f t="shared" si="7"/>
        <v>City of Myrtletown</v>
      </c>
      <c r="F461">
        <v>1883</v>
      </c>
      <c r="G461" t="s">
        <v>3795</v>
      </c>
      <c r="H461">
        <v>3959</v>
      </c>
      <c r="I461">
        <v>0</v>
      </c>
      <c r="J461">
        <v>3959</v>
      </c>
      <c r="K461">
        <v>0</v>
      </c>
      <c r="L461">
        <v>1430</v>
      </c>
      <c r="M461">
        <v>940</v>
      </c>
      <c r="N461">
        <v>490</v>
      </c>
      <c r="O461">
        <v>59800</v>
      </c>
      <c r="P461">
        <v>1298</v>
      </c>
      <c r="Q461">
        <v>174</v>
      </c>
      <c r="R461">
        <v>14</v>
      </c>
      <c r="S461">
        <v>11</v>
      </c>
      <c r="T461" t="s">
        <v>3794</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3796</v>
      </c>
      <c r="B462">
        <v>1980</v>
      </c>
      <c r="C462" t="s">
        <v>171</v>
      </c>
      <c r="D462" t="s">
        <v>862</v>
      </c>
      <c r="E462" t="str">
        <f t="shared" si="7"/>
        <v>City of Napa</v>
      </c>
      <c r="F462">
        <v>1884</v>
      </c>
      <c r="G462" t="s">
        <v>3797</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3798</v>
      </c>
      <c r="B463">
        <v>1980</v>
      </c>
      <c r="C463" t="s">
        <v>171</v>
      </c>
      <c r="D463" t="s">
        <v>864</v>
      </c>
      <c r="E463" t="str">
        <f t="shared" si="7"/>
        <v>City of National City</v>
      </c>
      <c r="F463">
        <v>1885</v>
      </c>
      <c r="G463" t="s">
        <v>3799</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3800</v>
      </c>
      <c r="B464">
        <v>1980</v>
      </c>
      <c r="C464" t="s">
        <v>171</v>
      </c>
      <c r="D464" t="s">
        <v>3801</v>
      </c>
      <c r="E464" t="str">
        <f t="shared" si="7"/>
        <v>City of Nebo Center</v>
      </c>
      <c r="F464">
        <v>1887</v>
      </c>
      <c r="G464" t="s">
        <v>3802</v>
      </c>
      <c r="H464">
        <v>1749</v>
      </c>
      <c r="I464">
        <v>0</v>
      </c>
      <c r="J464">
        <v>0</v>
      </c>
      <c r="K464">
        <v>1749</v>
      </c>
      <c r="L464">
        <v>386</v>
      </c>
      <c r="M464">
        <v>1</v>
      </c>
      <c r="N464">
        <v>385</v>
      </c>
      <c r="O464">
        <v>0</v>
      </c>
      <c r="P464">
        <v>280</v>
      </c>
      <c r="Q464">
        <v>153</v>
      </c>
      <c r="R464">
        <v>3</v>
      </c>
      <c r="S464">
        <v>0</v>
      </c>
      <c r="T464" t="s">
        <v>3801</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3803</v>
      </c>
      <c r="B465">
        <v>1980</v>
      </c>
      <c r="C465" t="s">
        <v>171</v>
      </c>
      <c r="D465" t="s">
        <v>866</v>
      </c>
      <c r="E465" t="str">
        <f t="shared" si="7"/>
        <v>City of Needles</v>
      </c>
      <c r="F465">
        <v>1890</v>
      </c>
      <c r="G465" t="s">
        <v>3804</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3805</v>
      </c>
      <c r="B466">
        <v>1980</v>
      </c>
      <c r="C466" t="s">
        <v>171</v>
      </c>
      <c r="D466" t="s">
        <v>868</v>
      </c>
      <c r="E466" t="str">
        <f t="shared" si="7"/>
        <v>City of Nevada City</v>
      </c>
      <c r="F466">
        <v>1895</v>
      </c>
      <c r="G466" t="s">
        <v>3806</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3807</v>
      </c>
      <c r="B467">
        <v>1980</v>
      </c>
      <c r="C467" t="s">
        <v>171</v>
      </c>
      <c r="D467" t="s">
        <v>870</v>
      </c>
      <c r="E467" t="str">
        <f t="shared" si="7"/>
        <v>City of Newark</v>
      </c>
      <c r="F467">
        <v>1900</v>
      </c>
      <c r="G467" t="s">
        <v>3808</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3809</v>
      </c>
      <c r="B468">
        <v>1980</v>
      </c>
      <c r="C468" t="s">
        <v>171</v>
      </c>
      <c r="D468" t="s">
        <v>3810</v>
      </c>
      <c r="E468" t="str">
        <f t="shared" si="7"/>
        <v>City of Newhall</v>
      </c>
      <c r="F468">
        <v>1905</v>
      </c>
      <c r="G468" t="s">
        <v>3811</v>
      </c>
      <c r="H468">
        <v>12029</v>
      </c>
      <c r="I468">
        <v>12029</v>
      </c>
      <c r="J468">
        <v>0</v>
      </c>
      <c r="K468">
        <v>0</v>
      </c>
      <c r="L468">
        <v>4179</v>
      </c>
      <c r="M468">
        <v>2549</v>
      </c>
      <c r="N468">
        <v>1630</v>
      </c>
      <c r="O468">
        <v>102500</v>
      </c>
      <c r="P468">
        <v>3134</v>
      </c>
      <c r="Q468">
        <v>441</v>
      </c>
      <c r="R468">
        <v>619</v>
      </c>
      <c r="S468">
        <v>329</v>
      </c>
      <c r="T468" t="s">
        <v>3810</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3812</v>
      </c>
      <c r="B469">
        <v>1980</v>
      </c>
      <c r="C469" t="s">
        <v>171</v>
      </c>
      <c r="D469" t="s">
        <v>872</v>
      </c>
      <c r="E469" t="str">
        <f t="shared" si="7"/>
        <v>City of Newman</v>
      </c>
      <c r="F469">
        <v>1910</v>
      </c>
      <c r="G469" t="s">
        <v>3813</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3814</v>
      </c>
      <c r="B470">
        <v>1980</v>
      </c>
      <c r="C470" t="s">
        <v>171</v>
      </c>
      <c r="D470" t="s">
        <v>874</v>
      </c>
      <c r="E470" t="str">
        <f t="shared" si="7"/>
        <v>City of Newport Beach</v>
      </c>
      <c r="F470">
        <v>1915</v>
      </c>
      <c r="G470" t="s">
        <v>3815</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3816</v>
      </c>
      <c r="B471">
        <v>1980</v>
      </c>
      <c r="C471" t="s">
        <v>171</v>
      </c>
      <c r="D471" t="s">
        <v>3817</v>
      </c>
      <c r="E471" t="str">
        <f t="shared" si="7"/>
        <v>City of Niland</v>
      </c>
      <c r="F471">
        <v>1916</v>
      </c>
      <c r="G471" t="s">
        <v>3818</v>
      </c>
      <c r="H471">
        <v>1042</v>
      </c>
      <c r="I471">
        <v>0</v>
      </c>
      <c r="J471">
        <v>0</v>
      </c>
      <c r="K471">
        <v>1042</v>
      </c>
      <c r="L471">
        <v>434</v>
      </c>
      <c r="M471">
        <v>284</v>
      </c>
      <c r="N471">
        <v>150</v>
      </c>
      <c r="O471">
        <v>21000</v>
      </c>
      <c r="P471">
        <v>235</v>
      </c>
      <c r="Q471">
        <v>28</v>
      </c>
      <c r="R471">
        <v>9</v>
      </c>
      <c r="S471">
        <v>218</v>
      </c>
      <c r="T471" t="s">
        <v>3817</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3819</v>
      </c>
      <c r="B472">
        <v>1980</v>
      </c>
      <c r="C472" t="s">
        <v>171</v>
      </c>
      <c r="D472" t="s">
        <v>3820</v>
      </c>
      <c r="E472" t="str">
        <f t="shared" si="7"/>
        <v>City of Nipomo</v>
      </c>
      <c r="F472">
        <v>1918</v>
      </c>
      <c r="G472" t="s">
        <v>3821</v>
      </c>
      <c r="H472">
        <v>5247</v>
      </c>
      <c r="I472">
        <v>0</v>
      </c>
      <c r="J472">
        <v>5247</v>
      </c>
      <c r="K472">
        <v>0</v>
      </c>
      <c r="L472">
        <v>1711</v>
      </c>
      <c r="M472">
        <v>1310</v>
      </c>
      <c r="N472">
        <v>401</v>
      </c>
      <c r="O472">
        <v>72100</v>
      </c>
      <c r="P472">
        <v>1224</v>
      </c>
      <c r="Q472">
        <v>111</v>
      </c>
      <c r="R472">
        <v>9</v>
      </c>
      <c r="S472">
        <v>436</v>
      </c>
      <c r="T472" t="s">
        <v>3820</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3822</v>
      </c>
      <c r="B473">
        <v>1980</v>
      </c>
      <c r="C473" t="s">
        <v>171</v>
      </c>
      <c r="D473" t="s">
        <v>876</v>
      </c>
      <c r="E473" t="str">
        <f t="shared" si="7"/>
        <v>City of Norco</v>
      </c>
      <c r="F473">
        <v>1919</v>
      </c>
      <c r="G473" t="s">
        <v>3823</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3824</v>
      </c>
      <c r="B474">
        <v>1980</v>
      </c>
      <c r="C474" t="s">
        <v>171</v>
      </c>
      <c r="D474" t="s">
        <v>3825</v>
      </c>
      <c r="E474" t="str">
        <f t="shared" si="7"/>
        <v>City of North Auburn</v>
      </c>
      <c r="F474">
        <v>1924</v>
      </c>
      <c r="G474" t="s">
        <v>3826</v>
      </c>
      <c r="H474">
        <v>7619</v>
      </c>
      <c r="I474">
        <v>0</v>
      </c>
      <c r="J474">
        <v>7619</v>
      </c>
      <c r="K474">
        <v>0</v>
      </c>
      <c r="L474">
        <v>3170</v>
      </c>
      <c r="M474">
        <v>2143</v>
      </c>
      <c r="N474">
        <v>1027</v>
      </c>
      <c r="O474">
        <v>69000</v>
      </c>
      <c r="P474">
        <v>2007</v>
      </c>
      <c r="Q474">
        <v>577</v>
      </c>
      <c r="R474">
        <v>175</v>
      </c>
      <c r="S474">
        <v>640</v>
      </c>
      <c r="T474" t="s">
        <v>3825</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3827</v>
      </c>
      <c r="B475">
        <v>1980</v>
      </c>
      <c r="C475" t="s">
        <v>171</v>
      </c>
      <c r="D475" t="s">
        <v>3828</v>
      </c>
      <c r="E475" t="str">
        <f t="shared" si="7"/>
        <v>City of North Edwards</v>
      </c>
      <c r="F475">
        <v>1925</v>
      </c>
      <c r="G475" t="s">
        <v>3829</v>
      </c>
      <c r="H475">
        <v>1107</v>
      </c>
      <c r="I475">
        <v>0</v>
      </c>
      <c r="J475">
        <v>0</v>
      </c>
      <c r="K475">
        <v>1107</v>
      </c>
      <c r="L475">
        <v>402</v>
      </c>
      <c r="M475">
        <v>276</v>
      </c>
      <c r="N475">
        <v>126</v>
      </c>
      <c r="O475">
        <v>39600</v>
      </c>
      <c r="P475">
        <v>279</v>
      </c>
      <c r="Q475">
        <v>53</v>
      </c>
      <c r="R475">
        <v>39</v>
      </c>
      <c r="S475">
        <v>75</v>
      </c>
      <c r="T475" t="s">
        <v>3828</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3830</v>
      </c>
      <c r="B476">
        <v>1980</v>
      </c>
      <c r="C476" t="s">
        <v>171</v>
      </c>
      <c r="D476" t="s">
        <v>3831</v>
      </c>
      <c r="E476" t="str">
        <f t="shared" si="7"/>
        <v>City of North Fair Oaks</v>
      </c>
      <c r="F476">
        <v>1927</v>
      </c>
      <c r="G476" t="s">
        <v>3832</v>
      </c>
      <c r="H476">
        <v>10308</v>
      </c>
      <c r="I476">
        <v>10308</v>
      </c>
      <c r="J476">
        <v>0</v>
      </c>
      <c r="K476">
        <v>0</v>
      </c>
      <c r="L476">
        <v>3599</v>
      </c>
      <c r="M476">
        <v>1726</v>
      </c>
      <c r="N476">
        <v>1873</v>
      </c>
      <c r="O476">
        <v>88100</v>
      </c>
      <c r="P476">
        <v>2623</v>
      </c>
      <c r="Q476">
        <v>704</v>
      </c>
      <c r="R476">
        <v>254</v>
      </c>
      <c r="S476">
        <v>153</v>
      </c>
      <c r="T476" t="s">
        <v>3831</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3833</v>
      </c>
      <c r="B477">
        <v>1980</v>
      </c>
      <c r="C477" t="s">
        <v>171</v>
      </c>
      <c r="D477" t="s">
        <v>3834</v>
      </c>
      <c r="E477" t="str">
        <f t="shared" si="7"/>
        <v>City of North Highlands</v>
      </c>
      <c r="F477">
        <v>1935</v>
      </c>
      <c r="G477" t="s">
        <v>3835</v>
      </c>
      <c r="H477">
        <v>37825</v>
      </c>
      <c r="I477">
        <v>37825</v>
      </c>
      <c r="J477">
        <v>0</v>
      </c>
      <c r="K477">
        <v>0</v>
      </c>
      <c r="L477">
        <v>13108</v>
      </c>
      <c r="M477">
        <v>7416</v>
      </c>
      <c r="N477">
        <v>5692</v>
      </c>
      <c r="O477">
        <v>48300</v>
      </c>
      <c r="P477">
        <v>10584</v>
      </c>
      <c r="Q477">
        <v>1130</v>
      </c>
      <c r="R477">
        <v>1400</v>
      </c>
      <c r="S477">
        <v>872</v>
      </c>
      <c r="T477" t="s">
        <v>3834</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3836</v>
      </c>
      <c r="B478">
        <v>1980</v>
      </c>
      <c r="C478" t="s">
        <v>171</v>
      </c>
      <c r="D478" t="s">
        <v>878</v>
      </c>
      <c r="E478" t="str">
        <f t="shared" si="7"/>
        <v>City of Norwalk</v>
      </c>
      <c r="F478">
        <v>1950</v>
      </c>
      <c r="G478" t="s">
        <v>3837</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3838</v>
      </c>
      <c r="B479">
        <v>1980</v>
      </c>
      <c r="C479" t="s">
        <v>171</v>
      </c>
      <c r="D479" t="s">
        <v>880</v>
      </c>
      <c r="E479" t="str">
        <f t="shared" si="7"/>
        <v>City of Novato</v>
      </c>
      <c r="F479">
        <v>1955</v>
      </c>
      <c r="G479" t="s">
        <v>3839</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3840</v>
      </c>
      <c r="B480">
        <v>1980</v>
      </c>
      <c r="C480" t="s">
        <v>171</v>
      </c>
      <c r="D480" t="s">
        <v>3841</v>
      </c>
      <c r="E480" t="str">
        <f t="shared" si="7"/>
        <v>City of Nuevo</v>
      </c>
      <c r="F480">
        <v>1957</v>
      </c>
      <c r="G480" t="s">
        <v>3842</v>
      </c>
      <c r="H480">
        <v>1628</v>
      </c>
      <c r="I480">
        <v>0</v>
      </c>
      <c r="J480">
        <v>0</v>
      </c>
      <c r="K480">
        <v>1628</v>
      </c>
      <c r="L480">
        <v>549</v>
      </c>
      <c r="M480">
        <v>476</v>
      </c>
      <c r="N480">
        <v>73</v>
      </c>
      <c r="O480">
        <v>72200</v>
      </c>
      <c r="P480">
        <v>473</v>
      </c>
      <c r="Q480">
        <v>15</v>
      </c>
      <c r="R480">
        <v>1</v>
      </c>
      <c r="S480">
        <v>118</v>
      </c>
      <c r="T480" t="s">
        <v>3841</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3843</v>
      </c>
      <c r="B481">
        <v>1980</v>
      </c>
      <c r="C481" t="s">
        <v>171</v>
      </c>
      <c r="D481" t="s">
        <v>882</v>
      </c>
      <c r="E481" t="str">
        <f t="shared" si="7"/>
        <v>City of Oakdale</v>
      </c>
      <c r="F481">
        <v>1965</v>
      </c>
      <c r="G481" t="s">
        <v>3844</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3845</v>
      </c>
      <c r="B482">
        <v>1980</v>
      </c>
      <c r="C482" t="s">
        <v>171</v>
      </c>
      <c r="D482" t="s">
        <v>3846</v>
      </c>
      <c r="E482" t="str">
        <f t="shared" si="7"/>
        <v>City of Oakhurst</v>
      </c>
      <c r="F482">
        <v>1967</v>
      </c>
      <c r="G482" t="s">
        <v>3847</v>
      </c>
      <c r="H482">
        <v>1959</v>
      </c>
      <c r="I482">
        <v>0</v>
      </c>
      <c r="J482">
        <v>0</v>
      </c>
      <c r="K482">
        <v>1959</v>
      </c>
      <c r="L482">
        <v>755</v>
      </c>
      <c r="M482">
        <v>568</v>
      </c>
      <c r="N482">
        <v>187</v>
      </c>
      <c r="O482">
        <v>71800</v>
      </c>
      <c r="P482">
        <v>539</v>
      </c>
      <c r="Q482">
        <v>112</v>
      </c>
      <c r="R482">
        <v>58</v>
      </c>
      <c r="S482">
        <v>138</v>
      </c>
      <c r="T482" t="s">
        <v>3846</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3848</v>
      </c>
      <c r="B483">
        <v>1980</v>
      </c>
      <c r="C483" t="s">
        <v>171</v>
      </c>
      <c r="D483" t="s">
        <v>884</v>
      </c>
      <c r="E483" t="str">
        <f t="shared" si="7"/>
        <v>City of Oakland</v>
      </c>
      <c r="F483">
        <v>1970</v>
      </c>
      <c r="G483" t="s">
        <v>3849</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3850</v>
      </c>
      <c r="B484">
        <v>1980</v>
      </c>
      <c r="C484" t="s">
        <v>171</v>
      </c>
      <c r="D484" t="s">
        <v>886</v>
      </c>
      <c r="E484" t="str">
        <f t="shared" si="7"/>
        <v>City of Oakley</v>
      </c>
      <c r="F484">
        <v>1975</v>
      </c>
      <c r="G484" t="s">
        <v>3851</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3852</v>
      </c>
      <c r="B485">
        <v>1980</v>
      </c>
      <c r="C485" t="s">
        <v>171</v>
      </c>
      <c r="D485" t="s">
        <v>3853</v>
      </c>
      <c r="E485" t="str">
        <f t="shared" si="7"/>
        <v>City of Oak View</v>
      </c>
      <c r="F485">
        <v>1980</v>
      </c>
      <c r="G485" t="s">
        <v>3854</v>
      </c>
      <c r="H485">
        <v>4671</v>
      </c>
      <c r="I485">
        <v>0</v>
      </c>
      <c r="J485">
        <v>4671</v>
      </c>
      <c r="K485">
        <v>0</v>
      </c>
      <c r="L485">
        <v>1612</v>
      </c>
      <c r="M485">
        <v>1169</v>
      </c>
      <c r="N485">
        <v>443</v>
      </c>
      <c r="O485">
        <v>79600</v>
      </c>
      <c r="P485">
        <v>1512</v>
      </c>
      <c r="Q485">
        <v>69</v>
      </c>
      <c r="R485">
        <v>0</v>
      </c>
      <c r="S485">
        <v>105</v>
      </c>
      <c r="T485" t="s">
        <v>3853</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3855</v>
      </c>
      <c r="B486">
        <v>1980</v>
      </c>
      <c r="C486" t="s">
        <v>171</v>
      </c>
      <c r="D486" t="s">
        <v>3856</v>
      </c>
      <c r="E486" t="str">
        <f t="shared" si="7"/>
        <v>City of Oceano</v>
      </c>
      <c r="F486">
        <v>1985</v>
      </c>
      <c r="G486" t="s">
        <v>3857</v>
      </c>
      <c r="H486">
        <v>4478</v>
      </c>
      <c r="I486">
        <v>0</v>
      </c>
      <c r="J486">
        <v>4478</v>
      </c>
      <c r="K486">
        <v>0</v>
      </c>
      <c r="L486">
        <v>1585</v>
      </c>
      <c r="M486">
        <v>995</v>
      </c>
      <c r="N486">
        <v>590</v>
      </c>
      <c r="O486">
        <v>56800</v>
      </c>
      <c r="P486">
        <v>1176</v>
      </c>
      <c r="Q486">
        <v>204</v>
      </c>
      <c r="R486">
        <v>19</v>
      </c>
      <c r="S486">
        <v>372</v>
      </c>
      <c r="T486" t="s">
        <v>3856</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3858</v>
      </c>
      <c r="B487">
        <v>1980</v>
      </c>
      <c r="C487" t="s">
        <v>171</v>
      </c>
      <c r="D487" t="s">
        <v>888</v>
      </c>
      <c r="E487" t="str">
        <f t="shared" si="7"/>
        <v>City of Oceanside</v>
      </c>
      <c r="F487">
        <v>1990</v>
      </c>
      <c r="G487" t="s">
        <v>3859</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3860</v>
      </c>
      <c r="B488">
        <v>1980</v>
      </c>
      <c r="C488" t="s">
        <v>171</v>
      </c>
      <c r="D488" t="s">
        <v>3861</v>
      </c>
      <c r="E488" t="str">
        <f t="shared" si="7"/>
        <v>City of Oildale</v>
      </c>
      <c r="F488">
        <v>1992</v>
      </c>
      <c r="G488" t="s">
        <v>3862</v>
      </c>
      <c r="H488">
        <v>23382</v>
      </c>
      <c r="I488">
        <v>23382</v>
      </c>
      <c r="J488">
        <v>0</v>
      </c>
      <c r="K488">
        <v>0</v>
      </c>
      <c r="L488">
        <v>9539</v>
      </c>
      <c r="M488">
        <v>5508</v>
      </c>
      <c r="N488">
        <v>4031</v>
      </c>
      <c r="O488">
        <v>48300</v>
      </c>
      <c r="P488">
        <v>7138</v>
      </c>
      <c r="Q488">
        <v>1555</v>
      </c>
      <c r="R488">
        <v>426</v>
      </c>
      <c r="S488">
        <v>1061</v>
      </c>
      <c r="T488" t="s">
        <v>3861</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3863</v>
      </c>
      <c r="B489">
        <v>1980</v>
      </c>
      <c r="C489" t="s">
        <v>171</v>
      </c>
      <c r="D489" t="s">
        <v>890</v>
      </c>
      <c r="E489" t="str">
        <f t="shared" si="7"/>
        <v>City of Ojai</v>
      </c>
      <c r="F489">
        <v>1995</v>
      </c>
      <c r="G489" t="s">
        <v>3864</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3865</v>
      </c>
      <c r="B490">
        <v>1980</v>
      </c>
      <c r="C490" t="s">
        <v>171</v>
      </c>
      <c r="D490" t="s">
        <v>3866</v>
      </c>
      <c r="E490" t="str">
        <f t="shared" si="7"/>
        <v>City of Olivehurst</v>
      </c>
      <c r="F490">
        <v>2000</v>
      </c>
      <c r="G490" t="s">
        <v>3867</v>
      </c>
      <c r="H490">
        <v>8929</v>
      </c>
      <c r="I490">
        <v>8929</v>
      </c>
      <c r="J490">
        <v>0</v>
      </c>
      <c r="K490">
        <v>0</v>
      </c>
      <c r="L490">
        <v>2966</v>
      </c>
      <c r="M490">
        <v>2054</v>
      </c>
      <c r="N490">
        <v>912</v>
      </c>
      <c r="O490">
        <v>39600</v>
      </c>
      <c r="P490">
        <v>2388</v>
      </c>
      <c r="Q490">
        <v>316</v>
      </c>
      <c r="R490">
        <v>156</v>
      </c>
      <c r="S490">
        <v>386</v>
      </c>
      <c r="T490" t="s">
        <v>3866</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3868</v>
      </c>
      <c r="B491">
        <v>1980</v>
      </c>
      <c r="C491" t="s">
        <v>171</v>
      </c>
      <c r="D491" t="s">
        <v>892</v>
      </c>
      <c r="E491" t="str">
        <f t="shared" si="7"/>
        <v>City of Ontario</v>
      </c>
      <c r="F491">
        <v>2005</v>
      </c>
      <c r="G491" t="s">
        <v>3869</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3870</v>
      </c>
      <c r="B492">
        <v>1980</v>
      </c>
      <c r="C492" t="s">
        <v>171</v>
      </c>
      <c r="D492" t="s">
        <v>3871</v>
      </c>
      <c r="E492" t="str">
        <f t="shared" si="7"/>
        <v>City of Opal Cliffs</v>
      </c>
      <c r="F492">
        <v>2010</v>
      </c>
      <c r="G492" t="s">
        <v>3872</v>
      </c>
      <c r="H492">
        <v>5041</v>
      </c>
      <c r="I492">
        <v>5041</v>
      </c>
      <c r="J492">
        <v>0</v>
      </c>
      <c r="K492">
        <v>0</v>
      </c>
      <c r="L492">
        <v>2509</v>
      </c>
      <c r="M492">
        <v>1427</v>
      </c>
      <c r="N492">
        <v>1082</v>
      </c>
      <c r="O492">
        <v>85700</v>
      </c>
      <c r="P492">
        <v>1737</v>
      </c>
      <c r="Q492">
        <v>315</v>
      </c>
      <c r="R492">
        <v>85</v>
      </c>
      <c r="S492">
        <v>584</v>
      </c>
      <c r="T492" t="s">
        <v>3871</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3873</v>
      </c>
      <c r="B493">
        <v>1980</v>
      </c>
      <c r="C493" t="s">
        <v>171</v>
      </c>
      <c r="D493" t="s">
        <v>894</v>
      </c>
      <c r="E493" t="str">
        <f t="shared" si="7"/>
        <v>City of Orange</v>
      </c>
      <c r="F493">
        <v>2015</v>
      </c>
      <c r="G493" t="s">
        <v>3874</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3875</v>
      </c>
      <c r="B494">
        <v>1980</v>
      </c>
      <c r="C494" t="s">
        <v>171</v>
      </c>
      <c r="D494" t="s">
        <v>896</v>
      </c>
      <c r="E494" t="str">
        <f t="shared" si="7"/>
        <v>City of Orange Cove</v>
      </c>
      <c r="F494">
        <v>2020</v>
      </c>
      <c r="G494" t="s">
        <v>3876</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3877</v>
      </c>
      <c r="B495">
        <v>1980</v>
      </c>
      <c r="C495" t="s">
        <v>171</v>
      </c>
      <c r="D495" t="s">
        <v>3878</v>
      </c>
      <c r="E495" t="str">
        <f t="shared" si="7"/>
        <v>City of Orangevale</v>
      </c>
      <c r="F495">
        <v>2022</v>
      </c>
      <c r="G495" t="s">
        <v>3879</v>
      </c>
      <c r="H495">
        <v>20585</v>
      </c>
      <c r="I495">
        <v>20585</v>
      </c>
      <c r="J495">
        <v>0</v>
      </c>
      <c r="K495">
        <v>0</v>
      </c>
      <c r="L495">
        <v>6869</v>
      </c>
      <c r="M495">
        <v>5478</v>
      </c>
      <c r="N495">
        <v>1391</v>
      </c>
      <c r="O495">
        <v>68900</v>
      </c>
      <c r="P495">
        <v>6398</v>
      </c>
      <c r="Q495">
        <v>291</v>
      </c>
      <c r="R495">
        <v>173</v>
      </c>
      <c r="S495">
        <v>353</v>
      </c>
      <c r="T495" t="s">
        <v>3878</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3880</v>
      </c>
      <c r="B496">
        <v>1980</v>
      </c>
      <c r="C496" t="s">
        <v>171</v>
      </c>
      <c r="D496" t="s">
        <v>898</v>
      </c>
      <c r="E496" t="str">
        <f t="shared" si="7"/>
        <v>City of Orinda</v>
      </c>
      <c r="F496">
        <v>2030</v>
      </c>
      <c r="G496" t="s">
        <v>3881</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3882</v>
      </c>
      <c r="B497">
        <v>1980</v>
      </c>
      <c r="C497" t="s">
        <v>171</v>
      </c>
      <c r="D497" t="s">
        <v>900</v>
      </c>
      <c r="E497" t="str">
        <f t="shared" si="7"/>
        <v>City of Orland</v>
      </c>
      <c r="F497">
        <v>2035</v>
      </c>
      <c r="G497" t="s">
        <v>3883</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3884</v>
      </c>
      <c r="B498">
        <v>1980</v>
      </c>
      <c r="C498" t="s">
        <v>171</v>
      </c>
      <c r="D498" t="s">
        <v>3885</v>
      </c>
      <c r="E498" t="str">
        <f t="shared" si="7"/>
        <v>City of Orosi</v>
      </c>
      <c r="F498">
        <v>2040</v>
      </c>
      <c r="G498" t="s">
        <v>3886</v>
      </c>
      <c r="H498">
        <v>4076</v>
      </c>
      <c r="I498">
        <v>0</v>
      </c>
      <c r="J498">
        <v>4076</v>
      </c>
      <c r="K498">
        <v>0</v>
      </c>
      <c r="L498">
        <v>1118</v>
      </c>
      <c r="M498">
        <v>838</v>
      </c>
      <c r="N498">
        <v>280</v>
      </c>
      <c r="O498">
        <v>41200</v>
      </c>
      <c r="P498">
        <v>917</v>
      </c>
      <c r="Q498">
        <v>114</v>
      </c>
      <c r="R498">
        <v>5</v>
      </c>
      <c r="S498">
        <v>117</v>
      </c>
      <c r="T498" t="s">
        <v>3885</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3887</v>
      </c>
      <c r="B499">
        <v>1980</v>
      </c>
      <c r="C499" t="s">
        <v>171</v>
      </c>
      <c r="D499" t="s">
        <v>902</v>
      </c>
      <c r="E499" t="str">
        <f t="shared" si="7"/>
        <v>City of Oroville</v>
      </c>
      <c r="F499">
        <v>2045</v>
      </c>
      <c r="G499" t="s">
        <v>3888</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3889</v>
      </c>
      <c r="B500">
        <v>1980</v>
      </c>
      <c r="C500" t="s">
        <v>171</v>
      </c>
      <c r="D500" t="s">
        <v>904</v>
      </c>
      <c r="E500" t="str">
        <f t="shared" si="7"/>
        <v>City of Oxnard</v>
      </c>
      <c r="F500">
        <v>2050</v>
      </c>
      <c r="G500" t="s">
        <v>3890</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3891</v>
      </c>
      <c r="B501">
        <v>1980</v>
      </c>
      <c r="C501" t="s">
        <v>171</v>
      </c>
      <c r="D501" t="s">
        <v>908</v>
      </c>
      <c r="E501" t="str">
        <f t="shared" si="7"/>
        <v>City of Pacifica</v>
      </c>
      <c r="F501">
        <v>2060</v>
      </c>
      <c r="G501" t="s">
        <v>3892</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3893</v>
      </c>
      <c r="B502">
        <v>1980</v>
      </c>
      <c r="C502" t="s">
        <v>171</v>
      </c>
      <c r="D502" t="s">
        <v>906</v>
      </c>
      <c r="E502" t="str">
        <f t="shared" si="7"/>
        <v>City of Pacific Grove</v>
      </c>
      <c r="F502">
        <v>2065</v>
      </c>
      <c r="G502" t="s">
        <v>3894</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3895</v>
      </c>
      <c r="B503">
        <v>1980</v>
      </c>
      <c r="C503" t="s">
        <v>171</v>
      </c>
      <c r="D503" t="s">
        <v>3896</v>
      </c>
      <c r="E503" t="str">
        <f t="shared" si="7"/>
        <v>City of Pajaro</v>
      </c>
      <c r="F503">
        <v>2070</v>
      </c>
      <c r="G503" t="s">
        <v>3897</v>
      </c>
      <c r="H503">
        <v>1426</v>
      </c>
      <c r="I503">
        <v>0</v>
      </c>
      <c r="J503">
        <v>0</v>
      </c>
      <c r="K503">
        <v>1426</v>
      </c>
      <c r="L503">
        <v>359</v>
      </c>
      <c r="M503">
        <v>102</v>
      </c>
      <c r="N503">
        <v>257</v>
      </c>
      <c r="O503">
        <v>56800</v>
      </c>
      <c r="P503">
        <v>153</v>
      </c>
      <c r="Q503">
        <v>110</v>
      </c>
      <c r="R503">
        <v>87</v>
      </c>
      <c r="S503">
        <v>33</v>
      </c>
      <c r="T503" t="s">
        <v>3896</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3898</v>
      </c>
      <c r="B504">
        <v>1980</v>
      </c>
      <c r="C504" t="s">
        <v>171</v>
      </c>
      <c r="D504" t="s">
        <v>3899</v>
      </c>
      <c r="E504" t="str">
        <f t="shared" si="7"/>
        <v>City of Palermo</v>
      </c>
      <c r="F504">
        <v>2071</v>
      </c>
      <c r="G504" t="s">
        <v>3900</v>
      </c>
      <c r="H504">
        <v>2572</v>
      </c>
      <c r="I504">
        <v>0</v>
      </c>
      <c r="J504">
        <v>2572</v>
      </c>
      <c r="K504">
        <v>0</v>
      </c>
      <c r="L504">
        <v>968</v>
      </c>
      <c r="M504">
        <v>775</v>
      </c>
      <c r="N504">
        <v>193</v>
      </c>
      <c r="O504">
        <v>35100</v>
      </c>
      <c r="P504">
        <v>542</v>
      </c>
      <c r="Q504">
        <v>55</v>
      </c>
      <c r="R504">
        <v>4</v>
      </c>
      <c r="S504">
        <v>423</v>
      </c>
      <c r="T504" t="s">
        <v>3899</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3901</v>
      </c>
      <c r="B505">
        <v>1980</v>
      </c>
      <c r="C505" t="s">
        <v>171</v>
      </c>
      <c r="D505" t="s">
        <v>914</v>
      </c>
      <c r="E505" t="str">
        <f t="shared" si="7"/>
        <v>City of Palmdale</v>
      </c>
      <c r="F505">
        <v>2072</v>
      </c>
      <c r="G505" t="s">
        <v>3902</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3903</v>
      </c>
      <c r="B506">
        <v>1980</v>
      </c>
      <c r="C506" t="s">
        <v>171</v>
      </c>
      <c r="D506" t="s">
        <v>3904</v>
      </c>
      <c r="E506" t="str">
        <f t="shared" si="7"/>
        <v>City of Palmdale East</v>
      </c>
      <c r="F506">
        <v>2077</v>
      </c>
      <c r="G506" t="s">
        <v>3905</v>
      </c>
      <c r="H506">
        <v>2920</v>
      </c>
      <c r="I506">
        <v>0</v>
      </c>
      <c r="J506">
        <v>2920</v>
      </c>
      <c r="K506">
        <v>0</v>
      </c>
      <c r="L506">
        <v>872</v>
      </c>
      <c r="M506">
        <v>701</v>
      </c>
      <c r="N506">
        <v>171</v>
      </c>
      <c r="O506">
        <v>59000</v>
      </c>
      <c r="P506">
        <v>885</v>
      </c>
      <c r="Q506">
        <v>30</v>
      </c>
      <c r="R506">
        <v>1</v>
      </c>
      <c r="S506">
        <v>0</v>
      </c>
      <c r="T506" t="s">
        <v>3904</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3906</v>
      </c>
      <c r="B507">
        <v>1980</v>
      </c>
      <c r="C507" t="s">
        <v>171</v>
      </c>
      <c r="D507" t="s">
        <v>910</v>
      </c>
      <c r="E507" t="str">
        <f t="shared" si="7"/>
        <v>City of Palm Desert</v>
      </c>
      <c r="F507">
        <v>2080</v>
      </c>
      <c r="G507" t="s">
        <v>3907</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3908</v>
      </c>
      <c r="B508">
        <v>1980</v>
      </c>
      <c r="C508" t="s">
        <v>171</v>
      </c>
      <c r="D508" t="s">
        <v>912</v>
      </c>
      <c r="E508" t="str">
        <f t="shared" si="7"/>
        <v>City of Palm Springs</v>
      </c>
      <c r="F508">
        <v>2085</v>
      </c>
      <c r="G508" t="s">
        <v>3909</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3910</v>
      </c>
      <c r="B509">
        <v>1980</v>
      </c>
      <c r="C509" t="s">
        <v>171</v>
      </c>
      <c r="D509" t="s">
        <v>916</v>
      </c>
      <c r="E509" t="str">
        <f t="shared" si="7"/>
        <v>City of Palo Alto</v>
      </c>
      <c r="F509">
        <v>2090</v>
      </c>
      <c r="G509" t="s">
        <v>3911</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3912</v>
      </c>
      <c r="B510">
        <v>1980</v>
      </c>
      <c r="C510" t="s">
        <v>171</v>
      </c>
      <c r="D510" t="s">
        <v>918</v>
      </c>
      <c r="E510" t="str">
        <f t="shared" si="7"/>
        <v>City of Palos Verdes Estates</v>
      </c>
      <c r="F510">
        <v>2095</v>
      </c>
      <c r="G510" t="s">
        <v>3913</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3914</v>
      </c>
      <c r="B511">
        <v>1980</v>
      </c>
      <c r="C511" t="s">
        <v>171</v>
      </c>
      <c r="D511" t="s">
        <v>920</v>
      </c>
      <c r="E511" t="str">
        <f t="shared" si="7"/>
        <v>City of Paradise</v>
      </c>
      <c r="F511">
        <v>2100</v>
      </c>
      <c r="G511" t="s">
        <v>3915</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3916</v>
      </c>
      <c r="B512">
        <v>1980</v>
      </c>
      <c r="C512" t="s">
        <v>171</v>
      </c>
      <c r="D512" t="s">
        <v>922</v>
      </c>
      <c r="E512" t="str">
        <f t="shared" si="7"/>
        <v>City of Paramount</v>
      </c>
      <c r="F512">
        <v>2115</v>
      </c>
      <c r="G512" t="s">
        <v>3917</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3918</v>
      </c>
      <c r="B513">
        <v>1980</v>
      </c>
      <c r="C513" t="s">
        <v>171</v>
      </c>
      <c r="D513" t="s">
        <v>3919</v>
      </c>
      <c r="E513" t="str">
        <f t="shared" si="7"/>
        <v>City of Parksdale</v>
      </c>
      <c r="F513">
        <v>2116</v>
      </c>
      <c r="G513" t="s">
        <v>3920</v>
      </c>
      <c r="H513">
        <v>1267</v>
      </c>
      <c r="I513">
        <v>0</v>
      </c>
      <c r="J513">
        <v>0</v>
      </c>
      <c r="K513">
        <v>1267</v>
      </c>
      <c r="L513">
        <v>349</v>
      </c>
      <c r="M513">
        <v>229</v>
      </c>
      <c r="N513">
        <v>120</v>
      </c>
      <c r="O513">
        <v>36900</v>
      </c>
      <c r="P513">
        <v>294</v>
      </c>
      <c r="Q513">
        <v>55</v>
      </c>
      <c r="R513">
        <v>0</v>
      </c>
      <c r="S513">
        <v>32</v>
      </c>
      <c r="T513" t="s">
        <v>3919</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3921</v>
      </c>
      <c r="B514">
        <v>1980</v>
      </c>
      <c r="C514" t="s">
        <v>171</v>
      </c>
      <c r="D514" t="s">
        <v>3922</v>
      </c>
      <c r="E514" t="str">
        <f t="shared" si="7"/>
        <v>City of Parkway-Sacramento South</v>
      </c>
      <c r="F514">
        <v>2117</v>
      </c>
      <c r="G514" t="s">
        <v>3923</v>
      </c>
      <c r="H514">
        <v>26815</v>
      </c>
      <c r="I514">
        <v>26815</v>
      </c>
      <c r="J514">
        <v>0</v>
      </c>
      <c r="K514">
        <v>0</v>
      </c>
      <c r="L514">
        <v>10152</v>
      </c>
      <c r="M514">
        <v>5679</v>
      </c>
      <c r="N514">
        <v>4473</v>
      </c>
      <c r="O514">
        <v>49400</v>
      </c>
      <c r="P514">
        <v>7977</v>
      </c>
      <c r="Q514">
        <v>1342</v>
      </c>
      <c r="R514">
        <v>1601</v>
      </c>
      <c r="S514">
        <v>92</v>
      </c>
      <c r="T514" t="s">
        <v>3922</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3924</v>
      </c>
      <c r="B515">
        <v>1980</v>
      </c>
      <c r="C515" t="s">
        <v>171</v>
      </c>
      <c r="D515" t="s">
        <v>3925</v>
      </c>
      <c r="E515" t="str">
        <f t="shared" si="7"/>
        <v>City of Parkwood</v>
      </c>
      <c r="F515">
        <v>2118</v>
      </c>
      <c r="G515" t="s">
        <v>3926</v>
      </c>
      <c r="H515">
        <v>1146</v>
      </c>
      <c r="I515">
        <v>0</v>
      </c>
      <c r="J515">
        <v>0</v>
      </c>
      <c r="K515">
        <v>1146</v>
      </c>
      <c r="L515">
        <v>333</v>
      </c>
      <c r="M515">
        <v>275</v>
      </c>
      <c r="N515">
        <v>58</v>
      </c>
      <c r="O515">
        <v>48500</v>
      </c>
      <c r="P515">
        <v>384</v>
      </c>
      <c r="Q515">
        <v>9</v>
      </c>
      <c r="R515">
        <v>1</v>
      </c>
      <c r="S515">
        <v>0</v>
      </c>
      <c r="T515" t="s">
        <v>3925</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3927</v>
      </c>
      <c r="B516">
        <v>1980</v>
      </c>
      <c r="C516" t="s">
        <v>171</v>
      </c>
      <c r="D516" t="s">
        <v>924</v>
      </c>
      <c r="E516" t="str">
        <f t="shared" si="7"/>
        <v>City of Parlier</v>
      </c>
      <c r="F516">
        <v>2120</v>
      </c>
      <c r="G516" t="s">
        <v>3928</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3929</v>
      </c>
      <c r="B517">
        <v>1980</v>
      </c>
      <c r="C517" t="s">
        <v>171</v>
      </c>
      <c r="D517" t="s">
        <v>926</v>
      </c>
      <c r="E517" t="str">
        <f t="shared" ref="E517:E580" si="8">_xlfn.CONCAT("City of ",D517)</f>
        <v>City of Pasadena</v>
      </c>
      <c r="F517">
        <v>2125</v>
      </c>
      <c r="G517" t="s">
        <v>3930</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3931</v>
      </c>
      <c r="B518">
        <v>1980</v>
      </c>
      <c r="C518" t="s">
        <v>171</v>
      </c>
      <c r="D518" t="s">
        <v>930</v>
      </c>
      <c r="E518" t="str">
        <f t="shared" si="8"/>
        <v>City of Patterson</v>
      </c>
      <c r="F518">
        <v>2130</v>
      </c>
      <c r="G518" t="s">
        <v>3932</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3933</v>
      </c>
      <c r="B519">
        <v>1980</v>
      </c>
      <c r="C519" t="s">
        <v>171</v>
      </c>
      <c r="D519" t="s">
        <v>3934</v>
      </c>
      <c r="E519" t="str">
        <f t="shared" si="8"/>
        <v>City of Penn Valley</v>
      </c>
      <c r="F519">
        <v>2137</v>
      </c>
      <c r="G519" t="s">
        <v>3935</v>
      </c>
      <c r="H519">
        <v>1032</v>
      </c>
      <c r="I519">
        <v>0</v>
      </c>
      <c r="J519">
        <v>0</v>
      </c>
      <c r="K519">
        <v>1032</v>
      </c>
      <c r="L519">
        <v>384</v>
      </c>
      <c r="M519">
        <v>329</v>
      </c>
      <c r="N519">
        <v>55</v>
      </c>
      <c r="O519">
        <v>76300</v>
      </c>
      <c r="P519">
        <v>295</v>
      </c>
      <c r="Q519">
        <v>21</v>
      </c>
      <c r="R519">
        <v>0</v>
      </c>
      <c r="S519">
        <v>111</v>
      </c>
      <c r="T519" t="s">
        <v>3934</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3936</v>
      </c>
      <c r="B520">
        <v>1980</v>
      </c>
      <c r="C520" t="s">
        <v>171</v>
      </c>
      <c r="D520" t="s">
        <v>932</v>
      </c>
      <c r="E520" t="str">
        <f t="shared" si="8"/>
        <v>City of Perris</v>
      </c>
      <c r="F520">
        <v>2138</v>
      </c>
      <c r="G520" t="s">
        <v>3937</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3938</v>
      </c>
      <c r="B521">
        <v>1980</v>
      </c>
      <c r="C521" t="s">
        <v>171</v>
      </c>
      <c r="D521" t="s">
        <v>934</v>
      </c>
      <c r="E521" t="str">
        <f t="shared" si="8"/>
        <v>City of Petaluma</v>
      </c>
      <c r="F521">
        <v>2140</v>
      </c>
      <c r="G521" t="s">
        <v>3939</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3940</v>
      </c>
      <c r="B522">
        <v>1980</v>
      </c>
      <c r="C522" t="s">
        <v>171</v>
      </c>
      <c r="D522" t="s">
        <v>936</v>
      </c>
      <c r="E522" t="str">
        <f t="shared" si="8"/>
        <v>City of Pico Rivera</v>
      </c>
      <c r="F522">
        <v>2145</v>
      </c>
      <c r="G522" t="s">
        <v>3941</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3942</v>
      </c>
      <c r="B523">
        <v>1980</v>
      </c>
      <c r="C523" t="s">
        <v>171</v>
      </c>
      <c r="D523" t="s">
        <v>3943</v>
      </c>
      <c r="E523" t="str">
        <f t="shared" si="8"/>
        <v>City of Piedmont</v>
      </c>
      <c r="F523">
        <v>2150</v>
      </c>
      <c r="G523" t="s">
        <v>3944</v>
      </c>
      <c r="H523">
        <v>10498</v>
      </c>
      <c r="I523">
        <v>10498</v>
      </c>
      <c r="J523">
        <v>0</v>
      </c>
      <c r="K523">
        <v>0</v>
      </c>
      <c r="L523">
        <v>3763</v>
      </c>
      <c r="M523">
        <v>3405</v>
      </c>
      <c r="N523">
        <v>358</v>
      </c>
      <c r="O523">
        <v>192100</v>
      </c>
      <c r="P523">
        <v>3714</v>
      </c>
      <c r="Q523">
        <v>121</v>
      </c>
      <c r="R523">
        <v>1</v>
      </c>
      <c r="S523">
        <v>0</v>
      </c>
      <c r="T523" t="s">
        <v>3943</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3945</v>
      </c>
      <c r="B524">
        <v>1980</v>
      </c>
      <c r="C524" t="s">
        <v>171</v>
      </c>
      <c r="D524" t="s">
        <v>3946</v>
      </c>
      <c r="E524" t="str">
        <f t="shared" si="8"/>
        <v>City of Pine Grove</v>
      </c>
      <c r="F524">
        <v>2158</v>
      </c>
      <c r="G524" t="s">
        <v>3947</v>
      </c>
      <c r="H524">
        <v>1049</v>
      </c>
      <c r="I524">
        <v>1049</v>
      </c>
      <c r="J524">
        <v>0</v>
      </c>
      <c r="K524">
        <v>0</v>
      </c>
      <c r="L524">
        <v>374</v>
      </c>
      <c r="M524">
        <v>252</v>
      </c>
      <c r="N524">
        <v>122</v>
      </c>
      <c r="O524">
        <v>48100</v>
      </c>
      <c r="P524">
        <v>298</v>
      </c>
      <c r="Q524">
        <v>44</v>
      </c>
      <c r="R524">
        <v>0</v>
      </c>
      <c r="S524">
        <v>75</v>
      </c>
      <c r="T524" t="s">
        <v>3946</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3948</v>
      </c>
      <c r="B525">
        <v>1980</v>
      </c>
      <c r="C525" t="s">
        <v>171</v>
      </c>
      <c r="D525" t="s">
        <v>3949</v>
      </c>
      <c r="E525" t="str">
        <f t="shared" si="8"/>
        <v>City of Pine Hills</v>
      </c>
      <c r="F525">
        <v>2159</v>
      </c>
      <c r="G525" t="s">
        <v>3950</v>
      </c>
      <c r="H525">
        <v>2686</v>
      </c>
      <c r="I525">
        <v>0</v>
      </c>
      <c r="J525">
        <v>2686</v>
      </c>
      <c r="K525">
        <v>0</v>
      </c>
      <c r="L525">
        <v>1042</v>
      </c>
      <c r="M525">
        <v>751</v>
      </c>
      <c r="N525">
        <v>291</v>
      </c>
      <c r="O525">
        <v>57100</v>
      </c>
      <c r="P525">
        <v>808</v>
      </c>
      <c r="Q525">
        <v>86</v>
      </c>
      <c r="R525">
        <v>2</v>
      </c>
      <c r="S525">
        <v>186</v>
      </c>
      <c r="T525" t="s">
        <v>3949</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3951</v>
      </c>
      <c r="B526">
        <v>1980</v>
      </c>
      <c r="C526" t="s">
        <v>171</v>
      </c>
      <c r="D526" t="s">
        <v>938</v>
      </c>
      <c r="E526" t="str">
        <f t="shared" si="8"/>
        <v>City of Pinole</v>
      </c>
      <c r="F526">
        <v>2160</v>
      </c>
      <c r="G526" t="s">
        <v>3952</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3953</v>
      </c>
      <c r="B527">
        <v>1980</v>
      </c>
      <c r="C527" t="s">
        <v>171</v>
      </c>
      <c r="D527" t="s">
        <v>3954</v>
      </c>
      <c r="E527" t="str">
        <f t="shared" si="8"/>
        <v>City of Piru</v>
      </c>
      <c r="F527">
        <v>2166</v>
      </c>
      <c r="G527" t="s">
        <v>3955</v>
      </c>
      <c r="H527">
        <v>1284</v>
      </c>
      <c r="I527">
        <v>0</v>
      </c>
      <c r="J527">
        <v>0</v>
      </c>
      <c r="K527">
        <v>1284</v>
      </c>
      <c r="L527">
        <v>334</v>
      </c>
      <c r="M527">
        <v>186</v>
      </c>
      <c r="N527">
        <v>148</v>
      </c>
      <c r="O527">
        <v>40900</v>
      </c>
      <c r="P527">
        <v>277</v>
      </c>
      <c r="Q527">
        <v>48</v>
      </c>
      <c r="R527">
        <v>12</v>
      </c>
      <c r="S527">
        <v>14</v>
      </c>
      <c r="T527" t="s">
        <v>3954</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3956</v>
      </c>
      <c r="B528">
        <v>1980</v>
      </c>
      <c r="C528" t="s">
        <v>171</v>
      </c>
      <c r="D528" t="s">
        <v>940</v>
      </c>
      <c r="E528" t="str">
        <f t="shared" si="8"/>
        <v>City of Pismo Beach</v>
      </c>
      <c r="F528">
        <v>2170</v>
      </c>
      <c r="G528" t="s">
        <v>3957</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3958</v>
      </c>
      <c r="B529">
        <v>1980</v>
      </c>
      <c r="C529" t="s">
        <v>171</v>
      </c>
      <c r="D529" t="s">
        <v>942</v>
      </c>
      <c r="E529" t="str">
        <f t="shared" si="8"/>
        <v>City of Pittsburg</v>
      </c>
      <c r="F529">
        <v>2175</v>
      </c>
      <c r="G529" t="s">
        <v>3959</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3960</v>
      </c>
      <c r="B530">
        <v>1980</v>
      </c>
      <c r="C530" t="s">
        <v>171</v>
      </c>
      <c r="D530" t="s">
        <v>3961</v>
      </c>
      <c r="E530" t="str">
        <f t="shared" si="8"/>
        <v>City of Pixley</v>
      </c>
      <c r="F530">
        <v>2190</v>
      </c>
      <c r="G530" t="s">
        <v>3962</v>
      </c>
      <c r="H530">
        <v>2488</v>
      </c>
      <c r="I530">
        <v>0</v>
      </c>
      <c r="J530">
        <v>0</v>
      </c>
      <c r="K530">
        <v>2488</v>
      </c>
      <c r="L530">
        <v>759</v>
      </c>
      <c r="M530">
        <v>513</v>
      </c>
      <c r="N530">
        <v>246</v>
      </c>
      <c r="O530">
        <v>29300</v>
      </c>
      <c r="P530">
        <v>700</v>
      </c>
      <c r="Q530">
        <v>55</v>
      </c>
      <c r="R530">
        <v>37</v>
      </c>
      <c r="S530">
        <v>30</v>
      </c>
      <c r="T530" t="s">
        <v>3961</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3963</v>
      </c>
      <c r="B531">
        <v>1980</v>
      </c>
      <c r="C531" t="s">
        <v>171</v>
      </c>
      <c r="D531" t="s">
        <v>944</v>
      </c>
      <c r="E531" t="str">
        <f t="shared" si="8"/>
        <v>City of Placentia</v>
      </c>
      <c r="F531">
        <v>2195</v>
      </c>
      <c r="G531" t="s">
        <v>3964</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3965</v>
      </c>
      <c r="B532">
        <v>1980</v>
      </c>
      <c r="C532" t="s">
        <v>171</v>
      </c>
      <c r="D532" t="s">
        <v>946</v>
      </c>
      <c r="E532" t="str">
        <f t="shared" si="8"/>
        <v>City of Placerville</v>
      </c>
      <c r="F532">
        <v>2200</v>
      </c>
      <c r="G532" t="s">
        <v>3966</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3967</v>
      </c>
      <c r="B533">
        <v>1980</v>
      </c>
      <c r="C533" t="s">
        <v>171</v>
      </c>
      <c r="D533" t="s">
        <v>3968</v>
      </c>
      <c r="E533" t="str">
        <f t="shared" si="8"/>
        <v>City of Planada</v>
      </c>
      <c r="F533">
        <v>2205</v>
      </c>
      <c r="G533" t="s">
        <v>3969</v>
      </c>
      <c r="H533">
        <v>2406</v>
      </c>
      <c r="I533">
        <v>0</v>
      </c>
      <c r="J533">
        <v>0</v>
      </c>
      <c r="K533">
        <v>2406</v>
      </c>
      <c r="L533">
        <v>624</v>
      </c>
      <c r="M533">
        <v>380</v>
      </c>
      <c r="N533">
        <v>244</v>
      </c>
      <c r="O533">
        <v>30900</v>
      </c>
      <c r="P533">
        <v>574</v>
      </c>
      <c r="Q533">
        <v>69</v>
      </c>
      <c r="R533">
        <v>9</v>
      </c>
      <c r="S533">
        <v>12</v>
      </c>
      <c r="T533" t="s">
        <v>3968</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3970</v>
      </c>
      <c r="B534">
        <v>1980</v>
      </c>
      <c r="C534" t="s">
        <v>171</v>
      </c>
      <c r="D534" t="s">
        <v>948</v>
      </c>
      <c r="E534" t="str">
        <f t="shared" si="8"/>
        <v>City of Pleasant Hill</v>
      </c>
      <c r="F534">
        <v>2210</v>
      </c>
      <c r="G534" t="s">
        <v>3971</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3972</v>
      </c>
      <c r="B535">
        <v>1980</v>
      </c>
      <c r="C535" t="s">
        <v>171</v>
      </c>
      <c r="D535" t="s">
        <v>950</v>
      </c>
      <c r="E535" t="str">
        <f t="shared" si="8"/>
        <v>City of Pleasanton</v>
      </c>
      <c r="F535">
        <v>2215</v>
      </c>
      <c r="G535" t="s">
        <v>3973</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3974</v>
      </c>
      <c r="B536">
        <v>1980</v>
      </c>
      <c r="C536" t="s">
        <v>171</v>
      </c>
      <c r="D536" t="s">
        <v>952</v>
      </c>
      <c r="E536" t="str">
        <f t="shared" si="8"/>
        <v>City of Plymouth</v>
      </c>
      <c r="F536">
        <v>2220</v>
      </c>
      <c r="G536" t="s">
        <v>3975</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3976</v>
      </c>
      <c r="B537">
        <v>1980</v>
      </c>
      <c r="C537" t="s">
        <v>171</v>
      </c>
      <c r="D537" t="s">
        <v>954</v>
      </c>
      <c r="E537" t="str">
        <f t="shared" si="8"/>
        <v>City of Point Arena</v>
      </c>
      <c r="F537">
        <v>2223</v>
      </c>
      <c r="G537" t="s">
        <v>3977</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3978</v>
      </c>
      <c r="B538">
        <v>1980</v>
      </c>
      <c r="C538" t="s">
        <v>171</v>
      </c>
      <c r="D538" t="s">
        <v>3979</v>
      </c>
      <c r="E538" t="str">
        <f t="shared" si="8"/>
        <v>City of Point Dume</v>
      </c>
      <c r="F538">
        <v>2224</v>
      </c>
      <c r="G538" t="s">
        <v>3980</v>
      </c>
      <c r="H538">
        <v>2438</v>
      </c>
      <c r="I538">
        <v>0</v>
      </c>
      <c r="J538">
        <v>0</v>
      </c>
      <c r="K538">
        <v>2438</v>
      </c>
      <c r="L538">
        <v>931</v>
      </c>
      <c r="M538">
        <v>718</v>
      </c>
      <c r="N538">
        <v>213</v>
      </c>
      <c r="O538">
        <v>200100</v>
      </c>
      <c r="P538">
        <v>636</v>
      </c>
      <c r="Q538">
        <v>121</v>
      </c>
      <c r="R538">
        <v>64</v>
      </c>
      <c r="S538">
        <v>220</v>
      </c>
      <c r="T538" t="s">
        <v>3979</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3981</v>
      </c>
      <c r="B539">
        <v>1980</v>
      </c>
      <c r="C539" t="s">
        <v>171</v>
      </c>
      <c r="D539" t="s">
        <v>3982</v>
      </c>
      <c r="E539" t="str">
        <f t="shared" si="8"/>
        <v>City of Point Mugu</v>
      </c>
      <c r="F539">
        <v>2226</v>
      </c>
      <c r="G539" t="s">
        <v>3983</v>
      </c>
      <c r="H539">
        <v>2701</v>
      </c>
      <c r="I539">
        <v>0</v>
      </c>
      <c r="J539">
        <v>2701</v>
      </c>
      <c r="K539">
        <v>0</v>
      </c>
      <c r="L539">
        <v>550</v>
      </c>
      <c r="M539">
        <v>0</v>
      </c>
      <c r="N539">
        <v>550</v>
      </c>
      <c r="O539">
        <v>0</v>
      </c>
      <c r="P539">
        <v>497</v>
      </c>
      <c r="Q539">
        <v>73</v>
      </c>
      <c r="R539">
        <v>1</v>
      </c>
      <c r="S539">
        <v>0</v>
      </c>
      <c r="T539" t="s">
        <v>3982</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3984</v>
      </c>
      <c r="B540">
        <v>1980</v>
      </c>
      <c r="C540" t="s">
        <v>171</v>
      </c>
      <c r="D540" t="s">
        <v>3985</v>
      </c>
      <c r="E540" t="str">
        <f t="shared" si="8"/>
        <v>City of Pollock Pines</v>
      </c>
      <c r="F540">
        <v>2229</v>
      </c>
      <c r="G540" t="s">
        <v>3986</v>
      </c>
      <c r="H540">
        <v>1941</v>
      </c>
      <c r="I540">
        <v>0</v>
      </c>
      <c r="J540">
        <v>0</v>
      </c>
      <c r="K540">
        <v>1941</v>
      </c>
      <c r="L540">
        <v>860</v>
      </c>
      <c r="M540">
        <v>581</v>
      </c>
      <c r="N540">
        <v>279</v>
      </c>
      <c r="O540">
        <v>62900</v>
      </c>
      <c r="P540">
        <v>546</v>
      </c>
      <c r="Q540">
        <v>117</v>
      </c>
      <c r="R540">
        <v>31</v>
      </c>
      <c r="S540">
        <v>361</v>
      </c>
      <c r="T540" t="s">
        <v>3985</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3987</v>
      </c>
      <c r="B541">
        <v>1980</v>
      </c>
      <c r="C541" t="s">
        <v>171</v>
      </c>
      <c r="D541" t="s">
        <v>956</v>
      </c>
      <c r="E541" t="str">
        <f t="shared" si="8"/>
        <v>City of Pomona</v>
      </c>
      <c r="F541">
        <v>2230</v>
      </c>
      <c r="G541" t="s">
        <v>3988</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3989</v>
      </c>
      <c r="B542">
        <v>1980</v>
      </c>
      <c r="C542" t="s">
        <v>171</v>
      </c>
      <c r="D542" t="s">
        <v>3990</v>
      </c>
      <c r="E542" t="str">
        <f t="shared" si="8"/>
        <v>City of Poplar-Cotton Center</v>
      </c>
      <c r="F542">
        <v>2243</v>
      </c>
      <c r="G542" t="s">
        <v>3991</v>
      </c>
      <c r="H542">
        <v>1295</v>
      </c>
      <c r="I542">
        <v>0</v>
      </c>
      <c r="J542">
        <v>0</v>
      </c>
      <c r="K542">
        <v>1295</v>
      </c>
      <c r="L542">
        <v>389</v>
      </c>
      <c r="M542">
        <v>234</v>
      </c>
      <c r="N542">
        <v>155</v>
      </c>
      <c r="O542">
        <v>20800</v>
      </c>
      <c r="P542">
        <v>354</v>
      </c>
      <c r="Q542">
        <v>54</v>
      </c>
      <c r="R542">
        <v>0</v>
      </c>
      <c r="S542">
        <v>30</v>
      </c>
      <c r="T542" t="s">
        <v>3990</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3992</v>
      </c>
      <c r="B543">
        <v>1980</v>
      </c>
      <c r="C543" t="s">
        <v>171</v>
      </c>
      <c r="D543" t="s">
        <v>960</v>
      </c>
      <c r="E543" t="str">
        <f t="shared" si="8"/>
        <v>City of Porterville</v>
      </c>
      <c r="F543">
        <v>2245</v>
      </c>
      <c r="G543" t="s">
        <v>3993</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3994</v>
      </c>
      <c r="B544">
        <v>1980</v>
      </c>
      <c r="C544" t="s">
        <v>171</v>
      </c>
      <c r="D544" t="s">
        <v>958</v>
      </c>
      <c r="E544" t="str">
        <f t="shared" si="8"/>
        <v>City of Port Hueneme</v>
      </c>
      <c r="F544">
        <v>2250</v>
      </c>
      <c r="G544" t="s">
        <v>3995</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3996</v>
      </c>
      <c r="B545">
        <v>1980</v>
      </c>
      <c r="C545" t="s">
        <v>171</v>
      </c>
      <c r="D545" t="s">
        <v>962</v>
      </c>
      <c r="E545" t="str">
        <f t="shared" si="8"/>
        <v>City of Portola</v>
      </c>
      <c r="F545">
        <v>2255</v>
      </c>
      <c r="G545" t="s">
        <v>3997</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3998</v>
      </c>
      <c r="B546">
        <v>1980</v>
      </c>
      <c r="C546" t="s">
        <v>171</v>
      </c>
      <c r="D546" t="s">
        <v>964</v>
      </c>
      <c r="E546" t="str">
        <f t="shared" si="8"/>
        <v>City of Portola Valley</v>
      </c>
      <c r="F546">
        <v>2257</v>
      </c>
      <c r="G546" t="s">
        <v>3999</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4000</v>
      </c>
      <c r="B547">
        <v>1980</v>
      </c>
      <c r="C547" t="s">
        <v>171</v>
      </c>
      <c r="D547" t="s">
        <v>966</v>
      </c>
      <c r="E547" t="str">
        <f t="shared" si="8"/>
        <v>City of Poway</v>
      </c>
      <c r="F547">
        <v>2260</v>
      </c>
      <c r="G547" t="s">
        <v>4001</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4002</v>
      </c>
      <c r="B548">
        <v>1980</v>
      </c>
      <c r="C548" t="s">
        <v>171</v>
      </c>
      <c r="D548" t="s">
        <v>4003</v>
      </c>
      <c r="E548" t="str">
        <f t="shared" si="8"/>
        <v>City of Project City</v>
      </c>
      <c r="F548">
        <v>2262</v>
      </c>
      <c r="G548" t="s">
        <v>4004</v>
      </c>
      <c r="H548">
        <v>1657</v>
      </c>
      <c r="I548">
        <v>1657</v>
      </c>
      <c r="J548">
        <v>0</v>
      </c>
      <c r="K548">
        <v>0</v>
      </c>
      <c r="L548">
        <v>645</v>
      </c>
      <c r="M548">
        <v>387</v>
      </c>
      <c r="N548">
        <v>258</v>
      </c>
      <c r="O548">
        <v>41400</v>
      </c>
      <c r="P548">
        <v>519</v>
      </c>
      <c r="Q548">
        <v>113</v>
      </c>
      <c r="R548">
        <v>13</v>
      </c>
      <c r="S548">
        <v>84</v>
      </c>
      <c r="T548" t="s">
        <v>4003</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4005</v>
      </c>
      <c r="B549">
        <v>1980</v>
      </c>
      <c r="C549" t="s">
        <v>171</v>
      </c>
      <c r="D549" t="s">
        <v>4006</v>
      </c>
      <c r="E549" t="str">
        <f t="shared" si="8"/>
        <v>City of Quartz Hill</v>
      </c>
      <c r="F549">
        <v>2265</v>
      </c>
      <c r="G549" t="s">
        <v>4007</v>
      </c>
      <c r="H549">
        <v>7421</v>
      </c>
      <c r="I549">
        <v>7421</v>
      </c>
      <c r="J549">
        <v>0</v>
      </c>
      <c r="K549">
        <v>0</v>
      </c>
      <c r="L549">
        <v>2490</v>
      </c>
      <c r="M549">
        <v>2010</v>
      </c>
      <c r="N549">
        <v>480</v>
      </c>
      <c r="O549">
        <v>74800</v>
      </c>
      <c r="P549">
        <v>2148</v>
      </c>
      <c r="Q549">
        <v>119</v>
      </c>
      <c r="R549">
        <v>99</v>
      </c>
      <c r="S549">
        <v>284</v>
      </c>
      <c r="T549" t="s">
        <v>4006</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4008</v>
      </c>
      <c r="B550">
        <v>1980</v>
      </c>
      <c r="C550" t="s">
        <v>171</v>
      </c>
      <c r="D550" t="s">
        <v>4009</v>
      </c>
      <c r="E550" t="str">
        <f t="shared" si="8"/>
        <v>City of Quincy-East Quincy</v>
      </c>
      <c r="F550">
        <v>2270</v>
      </c>
      <c r="G550" t="s">
        <v>4010</v>
      </c>
      <c r="H550">
        <v>4451</v>
      </c>
      <c r="I550">
        <v>0</v>
      </c>
      <c r="J550">
        <v>4451</v>
      </c>
      <c r="K550">
        <v>0</v>
      </c>
      <c r="L550">
        <v>1660</v>
      </c>
      <c r="M550">
        <v>1027</v>
      </c>
      <c r="N550">
        <v>633</v>
      </c>
      <c r="O550">
        <v>64800</v>
      </c>
      <c r="P550">
        <v>1135</v>
      </c>
      <c r="Q550">
        <v>284</v>
      </c>
      <c r="R550">
        <v>59</v>
      </c>
      <c r="S550">
        <v>322</v>
      </c>
      <c r="T550" t="s">
        <v>4009</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4011</v>
      </c>
      <c r="B551">
        <v>1980</v>
      </c>
      <c r="C551" t="s">
        <v>171</v>
      </c>
      <c r="D551" t="s">
        <v>4012</v>
      </c>
      <c r="E551" t="str">
        <f t="shared" si="8"/>
        <v>City of Rainbow</v>
      </c>
      <c r="F551">
        <v>2273</v>
      </c>
      <c r="G551" t="s">
        <v>4013</v>
      </c>
      <c r="H551">
        <v>1092</v>
      </c>
      <c r="I551">
        <v>0</v>
      </c>
      <c r="J551">
        <v>0</v>
      </c>
      <c r="K551">
        <v>1092</v>
      </c>
      <c r="L551">
        <v>245</v>
      </c>
      <c r="M551">
        <v>155</v>
      </c>
      <c r="N551">
        <v>90</v>
      </c>
      <c r="O551">
        <v>96100</v>
      </c>
      <c r="P551">
        <v>228</v>
      </c>
      <c r="Q551">
        <v>29</v>
      </c>
      <c r="R551">
        <v>3</v>
      </c>
      <c r="S551">
        <v>11</v>
      </c>
      <c r="T551" t="s">
        <v>4012</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4014</v>
      </c>
      <c r="B552">
        <v>1980</v>
      </c>
      <c r="C552" t="s">
        <v>171</v>
      </c>
      <c r="D552" t="s">
        <v>4015</v>
      </c>
      <c r="E552" t="str">
        <f t="shared" si="8"/>
        <v>City of Ramona</v>
      </c>
      <c r="F552">
        <v>2275</v>
      </c>
      <c r="G552" t="s">
        <v>4016</v>
      </c>
      <c r="H552">
        <v>8173</v>
      </c>
      <c r="I552">
        <v>0</v>
      </c>
      <c r="J552">
        <v>8173</v>
      </c>
      <c r="K552">
        <v>0</v>
      </c>
      <c r="L552">
        <v>2671</v>
      </c>
      <c r="M552">
        <v>1918</v>
      </c>
      <c r="N552">
        <v>753</v>
      </c>
      <c r="O552">
        <v>87200</v>
      </c>
      <c r="P552">
        <v>2263</v>
      </c>
      <c r="Q552">
        <v>199</v>
      </c>
      <c r="R552">
        <v>152</v>
      </c>
      <c r="S552">
        <v>203</v>
      </c>
      <c r="T552" t="s">
        <v>4015</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4017</v>
      </c>
      <c r="B553">
        <v>1980</v>
      </c>
      <c r="C553" t="s">
        <v>171</v>
      </c>
      <c r="D553" t="s">
        <v>968</v>
      </c>
      <c r="E553" t="str">
        <f t="shared" si="8"/>
        <v>City of Rancho Cordova</v>
      </c>
      <c r="F553">
        <v>2277</v>
      </c>
      <c r="G553" t="s">
        <v>4018</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4019</v>
      </c>
      <c r="B554">
        <v>1980</v>
      </c>
      <c r="C554" t="s">
        <v>171</v>
      </c>
      <c r="D554" t="s">
        <v>970</v>
      </c>
      <c r="E554" t="str">
        <f t="shared" si="8"/>
        <v>City of Rancho Cucamonga</v>
      </c>
      <c r="F554">
        <v>2278</v>
      </c>
      <c r="G554" t="s">
        <v>4020</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4021</v>
      </c>
      <c r="B555">
        <v>1980</v>
      </c>
      <c r="C555" t="s">
        <v>171</v>
      </c>
      <c r="D555" t="s">
        <v>972</v>
      </c>
      <c r="E555" t="str">
        <f t="shared" si="8"/>
        <v>City of Rancho Mirage</v>
      </c>
      <c r="F555">
        <v>2281</v>
      </c>
      <c r="G555" t="s">
        <v>4022</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4023</v>
      </c>
      <c r="B556">
        <v>1980</v>
      </c>
      <c r="C556" t="s">
        <v>171</v>
      </c>
      <c r="D556" t="s">
        <v>974</v>
      </c>
      <c r="E556" t="str">
        <f t="shared" si="8"/>
        <v>City of Rancho Palos Verdes</v>
      </c>
      <c r="F556">
        <v>2284</v>
      </c>
      <c r="G556" t="s">
        <v>4024</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4025</v>
      </c>
      <c r="B557">
        <v>1980</v>
      </c>
      <c r="C557" t="s">
        <v>171</v>
      </c>
      <c r="D557" t="s">
        <v>4026</v>
      </c>
      <c r="E557" t="str">
        <f t="shared" si="8"/>
        <v>City of Rancho Santa Fe</v>
      </c>
      <c r="F557">
        <v>2287</v>
      </c>
      <c r="G557" t="s">
        <v>4027</v>
      </c>
      <c r="H557">
        <v>4014</v>
      </c>
      <c r="I557">
        <v>0</v>
      </c>
      <c r="J557">
        <v>4014</v>
      </c>
      <c r="K557">
        <v>0</v>
      </c>
      <c r="L557">
        <v>1398</v>
      </c>
      <c r="M557">
        <v>1286</v>
      </c>
      <c r="N557">
        <v>112</v>
      </c>
      <c r="O557">
        <v>200100</v>
      </c>
      <c r="P557">
        <v>1486</v>
      </c>
      <c r="Q557">
        <v>46</v>
      </c>
      <c r="R557">
        <v>1</v>
      </c>
      <c r="S557">
        <v>4</v>
      </c>
      <c r="T557" t="s">
        <v>4026</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4028</v>
      </c>
      <c r="B558">
        <v>1980</v>
      </c>
      <c r="C558" t="s">
        <v>171</v>
      </c>
      <c r="D558" t="s">
        <v>978</v>
      </c>
      <c r="E558" t="str">
        <f t="shared" si="8"/>
        <v>City of Red Bluff</v>
      </c>
      <c r="F558">
        <v>2288</v>
      </c>
      <c r="G558" t="s">
        <v>4029</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4030</v>
      </c>
      <c r="B559">
        <v>1980</v>
      </c>
      <c r="C559" t="s">
        <v>171</v>
      </c>
      <c r="D559" t="s">
        <v>980</v>
      </c>
      <c r="E559" t="str">
        <f t="shared" si="8"/>
        <v>City of Redding</v>
      </c>
      <c r="F559">
        <v>2290</v>
      </c>
      <c r="G559" t="s">
        <v>4031</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4032</v>
      </c>
      <c r="B560">
        <v>1980</v>
      </c>
      <c r="C560" t="s">
        <v>171</v>
      </c>
      <c r="D560" t="s">
        <v>982</v>
      </c>
      <c r="E560" t="str">
        <f t="shared" si="8"/>
        <v>City of Redlands</v>
      </c>
      <c r="F560">
        <v>2295</v>
      </c>
      <c r="G560" t="s">
        <v>4033</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4034</v>
      </c>
      <c r="B561">
        <v>1980</v>
      </c>
      <c r="C561" t="s">
        <v>171</v>
      </c>
      <c r="D561" t="s">
        <v>984</v>
      </c>
      <c r="E561" t="str">
        <f t="shared" si="8"/>
        <v>City of Redondo Beach</v>
      </c>
      <c r="F561">
        <v>2300</v>
      </c>
      <c r="G561" t="s">
        <v>4035</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4036</v>
      </c>
      <c r="B562">
        <v>1980</v>
      </c>
      <c r="C562" t="s">
        <v>171</v>
      </c>
      <c r="D562" t="s">
        <v>4037</v>
      </c>
      <c r="E562" t="str">
        <f t="shared" si="8"/>
        <v>City of Redway</v>
      </c>
      <c r="F562">
        <v>2303</v>
      </c>
      <c r="G562" t="s">
        <v>4038</v>
      </c>
      <c r="H562">
        <v>1094</v>
      </c>
      <c r="I562">
        <v>0</v>
      </c>
      <c r="J562">
        <v>0</v>
      </c>
      <c r="K562">
        <v>1094</v>
      </c>
      <c r="L562">
        <v>444</v>
      </c>
      <c r="M562">
        <v>303</v>
      </c>
      <c r="N562">
        <v>141</v>
      </c>
      <c r="O562">
        <v>58300</v>
      </c>
      <c r="P562">
        <v>371</v>
      </c>
      <c r="Q562">
        <v>32</v>
      </c>
      <c r="R562">
        <v>1</v>
      </c>
      <c r="S562">
        <v>68</v>
      </c>
      <c r="T562" t="s">
        <v>4037</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4039</v>
      </c>
      <c r="B563">
        <v>1980</v>
      </c>
      <c r="C563" t="s">
        <v>171</v>
      </c>
      <c r="D563" t="s">
        <v>986</v>
      </c>
      <c r="E563" t="str">
        <f t="shared" si="8"/>
        <v>City of Redwood City</v>
      </c>
      <c r="F563">
        <v>2305</v>
      </c>
      <c r="G563" t="s">
        <v>4040</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4041</v>
      </c>
      <c r="B564">
        <v>1980</v>
      </c>
      <c r="C564" t="s">
        <v>171</v>
      </c>
      <c r="D564" t="s">
        <v>988</v>
      </c>
      <c r="E564" t="str">
        <f t="shared" si="8"/>
        <v>City of Reedley</v>
      </c>
      <c r="F564">
        <v>2315</v>
      </c>
      <c r="G564" t="s">
        <v>4042</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4043</v>
      </c>
      <c r="B565">
        <v>1980</v>
      </c>
      <c r="C565" t="s">
        <v>171</v>
      </c>
      <c r="D565" t="s">
        <v>990</v>
      </c>
      <c r="E565" t="str">
        <f t="shared" si="8"/>
        <v>City of Rialto</v>
      </c>
      <c r="F565">
        <v>2320</v>
      </c>
      <c r="G565" t="s">
        <v>4044</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4045</v>
      </c>
      <c r="B566">
        <v>1980</v>
      </c>
      <c r="C566" t="s">
        <v>171</v>
      </c>
      <c r="D566" t="s">
        <v>4046</v>
      </c>
      <c r="E566" t="str">
        <f t="shared" si="8"/>
        <v>City of Richgrove</v>
      </c>
      <c r="F566">
        <v>2325</v>
      </c>
      <c r="G566" t="s">
        <v>4047</v>
      </c>
      <c r="H566">
        <v>1398</v>
      </c>
      <c r="I566">
        <v>0</v>
      </c>
      <c r="J566">
        <v>0</v>
      </c>
      <c r="K566">
        <v>1398</v>
      </c>
      <c r="L566">
        <v>333</v>
      </c>
      <c r="M566">
        <v>190</v>
      </c>
      <c r="N566">
        <v>143</v>
      </c>
      <c r="O566">
        <v>22300</v>
      </c>
      <c r="P566">
        <v>232</v>
      </c>
      <c r="Q566">
        <v>100</v>
      </c>
      <c r="R566">
        <v>12</v>
      </c>
      <c r="S566">
        <v>27</v>
      </c>
      <c r="T566" t="s">
        <v>4046</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4048</v>
      </c>
      <c r="B567">
        <v>1980</v>
      </c>
      <c r="C567" t="s">
        <v>171</v>
      </c>
      <c r="D567" t="s">
        <v>992</v>
      </c>
      <c r="E567" t="str">
        <f t="shared" si="8"/>
        <v>City of Richmond</v>
      </c>
      <c r="F567">
        <v>2330</v>
      </c>
      <c r="G567" t="s">
        <v>4049</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4050</v>
      </c>
      <c r="B568">
        <v>1980</v>
      </c>
      <c r="C568" t="s">
        <v>171</v>
      </c>
      <c r="D568" t="s">
        <v>994</v>
      </c>
      <c r="E568" t="str">
        <f t="shared" si="8"/>
        <v>City of Ridgecrest</v>
      </c>
      <c r="F568">
        <v>2335</v>
      </c>
      <c r="G568" t="s">
        <v>4051</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4052</v>
      </c>
      <c r="B569">
        <v>1980</v>
      </c>
      <c r="C569" t="s">
        <v>171</v>
      </c>
      <c r="D569" t="s">
        <v>996</v>
      </c>
      <c r="E569" t="str">
        <f t="shared" si="8"/>
        <v>City of Rio Dell</v>
      </c>
      <c r="F569">
        <v>2337</v>
      </c>
      <c r="G569" t="s">
        <v>4053</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4054</v>
      </c>
      <c r="B570">
        <v>1980</v>
      </c>
      <c r="C570" t="s">
        <v>171</v>
      </c>
      <c r="D570" t="s">
        <v>4055</v>
      </c>
      <c r="E570" t="str">
        <f t="shared" si="8"/>
        <v>City of Rio Del Mar</v>
      </c>
      <c r="F570">
        <v>2340</v>
      </c>
      <c r="G570" t="s">
        <v>4056</v>
      </c>
      <c r="H570">
        <v>7067</v>
      </c>
      <c r="I570">
        <v>7067</v>
      </c>
      <c r="J570">
        <v>0</v>
      </c>
      <c r="K570">
        <v>0</v>
      </c>
      <c r="L570">
        <v>2819</v>
      </c>
      <c r="M570">
        <v>1974</v>
      </c>
      <c r="N570">
        <v>845</v>
      </c>
      <c r="O570">
        <v>135200</v>
      </c>
      <c r="P570">
        <v>3161</v>
      </c>
      <c r="Q570">
        <v>173</v>
      </c>
      <c r="R570">
        <v>33</v>
      </c>
      <c r="S570">
        <v>1</v>
      </c>
      <c r="T570" t="s">
        <v>4055</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4057</v>
      </c>
      <c r="B571">
        <v>1980</v>
      </c>
      <c r="C571" t="s">
        <v>171</v>
      </c>
      <c r="D571" t="s">
        <v>4058</v>
      </c>
      <c r="E571" t="str">
        <f t="shared" si="8"/>
        <v>City of Rio Linda</v>
      </c>
      <c r="F571">
        <v>2345</v>
      </c>
      <c r="G571" t="s">
        <v>4059</v>
      </c>
      <c r="H571">
        <v>7359</v>
      </c>
      <c r="I571">
        <v>7359</v>
      </c>
      <c r="J571">
        <v>0</v>
      </c>
      <c r="K571">
        <v>0</v>
      </c>
      <c r="L571">
        <v>2354</v>
      </c>
      <c r="M571">
        <v>1834</v>
      </c>
      <c r="N571">
        <v>520</v>
      </c>
      <c r="O571">
        <v>47000</v>
      </c>
      <c r="P571">
        <v>2249</v>
      </c>
      <c r="Q571">
        <v>134</v>
      </c>
      <c r="R571">
        <v>24</v>
      </c>
      <c r="S571">
        <v>52</v>
      </c>
      <c r="T571" t="s">
        <v>4058</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4060</v>
      </c>
      <c r="B572">
        <v>1980</v>
      </c>
      <c r="C572" t="s">
        <v>171</v>
      </c>
      <c r="D572" t="s">
        <v>998</v>
      </c>
      <c r="E572" t="str">
        <f t="shared" si="8"/>
        <v>City of Rio Vista</v>
      </c>
      <c r="F572">
        <v>2350</v>
      </c>
      <c r="G572" t="s">
        <v>4061</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4062</v>
      </c>
      <c r="B573">
        <v>1980</v>
      </c>
      <c r="C573" t="s">
        <v>171</v>
      </c>
      <c r="D573" t="s">
        <v>1000</v>
      </c>
      <c r="E573" t="str">
        <f t="shared" si="8"/>
        <v>City of Ripon</v>
      </c>
      <c r="F573">
        <v>2355</v>
      </c>
      <c r="G573" t="s">
        <v>4063</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4064</v>
      </c>
      <c r="B574">
        <v>1980</v>
      </c>
      <c r="C574" t="s">
        <v>171</v>
      </c>
      <c r="D574" t="s">
        <v>1002</v>
      </c>
      <c r="E574" t="str">
        <f t="shared" si="8"/>
        <v>City of Riverbank</v>
      </c>
      <c r="F574">
        <v>2360</v>
      </c>
      <c r="G574" t="s">
        <v>4065</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4066</v>
      </c>
      <c r="B575">
        <v>1980</v>
      </c>
      <c r="C575" t="s">
        <v>171</v>
      </c>
      <c r="D575" t="s">
        <v>4067</v>
      </c>
      <c r="E575" t="str">
        <f t="shared" si="8"/>
        <v>City of Riverdale</v>
      </c>
      <c r="F575">
        <v>2365</v>
      </c>
      <c r="G575" t="s">
        <v>4068</v>
      </c>
      <c r="H575">
        <v>1866</v>
      </c>
      <c r="I575">
        <v>0</v>
      </c>
      <c r="J575">
        <v>0</v>
      </c>
      <c r="K575">
        <v>1866</v>
      </c>
      <c r="L575">
        <v>634</v>
      </c>
      <c r="M575">
        <v>416</v>
      </c>
      <c r="N575">
        <v>218</v>
      </c>
      <c r="O575">
        <v>43600</v>
      </c>
      <c r="P575">
        <v>589</v>
      </c>
      <c r="Q575">
        <v>52</v>
      </c>
      <c r="R575">
        <v>8</v>
      </c>
      <c r="S575">
        <v>9</v>
      </c>
      <c r="T575" t="s">
        <v>4067</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4069</v>
      </c>
      <c r="B576">
        <v>1980</v>
      </c>
      <c r="C576" t="s">
        <v>171</v>
      </c>
      <c r="D576" t="s">
        <v>1004</v>
      </c>
      <c r="E576" t="str">
        <f t="shared" si="8"/>
        <v>City of Riverside</v>
      </c>
      <c r="F576">
        <v>2370</v>
      </c>
      <c r="G576" t="s">
        <v>4070</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4071</v>
      </c>
      <c r="B577">
        <v>1980</v>
      </c>
      <c r="C577" t="s">
        <v>171</v>
      </c>
      <c r="D577" t="s">
        <v>1006</v>
      </c>
      <c r="E577" t="str">
        <f t="shared" si="8"/>
        <v>City of Rocklin</v>
      </c>
      <c r="F577">
        <v>2375</v>
      </c>
      <c r="G577" t="s">
        <v>4072</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4073</v>
      </c>
      <c r="B578">
        <v>1980</v>
      </c>
      <c r="C578" t="s">
        <v>171</v>
      </c>
      <c r="D578" t="s">
        <v>4074</v>
      </c>
      <c r="E578" t="str">
        <f t="shared" si="8"/>
        <v>City of Rodeo</v>
      </c>
      <c r="F578">
        <v>2376</v>
      </c>
      <c r="G578" t="s">
        <v>4075</v>
      </c>
      <c r="H578">
        <v>8286</v>
      </c>
      <c r="I578">
        <v>8286</v>
      </c>
      <c r="J578">
        <v>0</v>
      </c>
      <c r="K578">
        <v>0</v>
      </c>
      <c r="L578">
        <v>2822</v>
      </c>
      <c r="M578">
        <v>1960</v>
      </c>
      <c r="N578">
        <v>862</v>
      </c>
      <c r="O578">
        <v>87600</v>
      </c>
      <c r="P578">
        <v>2630</v>
      </c>
      <c r="Q578">
        <v>242</v>
      </c>
      <c r="R578">
        <v>32</v>
      </c>
      <c r="S578">
        <v>26</v>
      </c>
      <c r="T578" t="s">
        <v>4074</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4076</v>
      </c>
      <c r="B579">
        <v>1980</v>
      </c>
      <c r="C579" t="s">
        <v>171</v>
      </c>
      <c r="D579" t="s">
        <v>1008</v>
      </c>
      <c r="E579" t="str">
        <f t="shared" si="8"/>
        <v>City of Rohnert Park</v>
      </c>
      <c r="F579">
        <v>2377</v>
      </c>
      <c r="G579" t="s">
        <v>4077</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4078</v>
      </c>
      <c r="B580">
        <v>1980</v>
      </c>
      <c r="C580" t="s">
        <v>171</v>
      </c>
      <c r="D580" t="s">
        <v>4079</v>
      </c>
      <c r="E580" t="str">
        <f t="shared" si="8"/>
        <v>City of Rolling Hills</v>
      </c>
      <c r="F580">
        <v>2385</v>
      </c>
      <c r="G580" t="s">
        <v>4080</v>
      </c>
      <c r="H580">
        <v>2049</v>
      </c>
      <c r="I580">
        <v>2049</v>
      </c>
      <c r="J580">
        <v>0</v>
      </c>
      <c r="K580">
        <v>0</v>
      </c>
      <c r="L580">
        <v>629</v>
      </c>
      <c r="M580">
        <v>617</v>
      </c>
      <c r="N580">
        <v>12</v>
      </c>
      <c r="O580">
        <v>200100</v>
      </c>
      <c r="P580">
        <v>638</v>
      </c>
      <c r="Q580">
        <v>10</v>
      </c>
      <c r="R580">
        <v>0</v>
      </c>
      <c r="S580">
        <v>0</v>
      </c>
      <c r="T580" t="s">
        <v>4079</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4081</v>
      </c>
      <c r="B581">
        <v>1980</v>
      </c>
      <c r="C581" t="s">
        <v>171</v>
      </c>
      <c r="D581" t="s">
        <v>4082</v>
      </c>
      <c r="E581" t="str">
        <f t="shared" ref="E581:E644" si="9">_xlfn.CONCAT("City of ",D581)</f>
        <v>City of Rolling Hills Estates</v>
      </c>
      <c r="F581">
        <v>2390</v>
      </c>
      <c r="G581" t="s">
        <v>4083</v>
      </c>
      <c r="H581">
        <v>7701</v>
      </c>
      <c r="I581">
        <v>7701</v>
      </c>
      <c r="J581">
        <v>0</v>
      </c>
      <c r="K581">
        <v>0</v>
      </c>
      <c r="L581">
        <v>2547</v>
      </c>
      <c r="M581">
        <v>2355</v>
      </c>
      <c r="N581">
        <v>192</v>
      </c>
      <c r="O581">
        <v>200100</v>
      </c>
      <c r="P581">
        <v>2582</v>
      </c>
      <c r="Q581">
        <v>23</v>
      </c>
      <c r="R581">
        <v>6</v>
      </c>
      <c r="S581">
        <v>1</v>
      </c>
      <c r="T581" t="s">
        <v>4082</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4084</v>
      </c>
      <c r="B582">
        <v>1980</v>
      </c>
      <c r="C582" t="s">
        <v>171</v>
      </c>
      <c r="D582" t="s">
        <v>4085</v>
      </c>
      <c r="E582" t="str">
        <f t="shared" si="9"/>
        <v>City of Romoland</v>
      </c>
      <c r="F582">
        <v>2391</v>
      </c>
      <c r="G582" t="s">
        <v>4086</v>
      </c>
      <c r="H582">
        <v>1349</v>
      </c>
      <c r="I582">
        <v>0</v>
      </c>
      <c r="J582">
        <v>0</v>
      </c>
      <c r="K582">
        <v>1349</v>
      </c>
      <c r="L582">
        <v>519</v>
      </c>
      <c r="M582">
        <v>427</v>
      </c>
      <c r="N582">
        <v>92</v>
      </c>
      <c r="O582">
        <v>43600</v>
      </c>
      <c r="P582">
        <v>295</v>
      </c>
      <c r="Q582">
        <v>28</v>
      </c>
      <c r="R582">
        <v>7</v>
      </c>
      <c r="S582">
        <v>248</v>
      </c>
      <c r="T582" t="s">
        <v>4085</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4087</v>
      </c>
      <c r="B583">
        <v>1980</v>
      </c>
      <c r="C583" t="s">
        <v>171</v>
      </c>
      <c r="D583" t="s">
        <v>4088</v>
      </c>
      <c r="E583" t="str">
        <f t="shared" si="9"/>
        <v>City of Rosamond</v>
      </c>
      <c r="F583">
        <v>2392</v>
      </c>
      <c r="G583" t="s">
        <v>4089</v>
      </c>
      <c r="H583">
        <v>2869</v>
      </c>
      <c r="I583">
        <v>0</v>
      </c>
      <c r="J583">
        <v>2869</v>
      </c>
      <c r="K583">
        <v>0</v>
      </c>
      <c r="L583">
        <v>1100</v>
      </c>
      <c r="M583">
        <v>675</v>
      </c>
      <c r="N583">
        <v>425</v>
      </c>
      <c r="O583">
        <v>45800</v>
      </c>
      <c r="P583">
        <v>827</v>
      </c>
      <c r="Q583">
        <v>83</v>
      </c>
      <c r="R583">
        <v>104</v>
      </c>
      <c r="S583">
        <v>306</v>
      </c>
      <c r="T583" t="s">
        <v>4088</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4090</v>
      </c>
      <c r="B584">
        <v>1980</v>
      </c>
      <c r="C584" t="s">
        <v>171</v>
      </c>
      <c r="D584" t="s">
        <v>4091</v>
      </c>
      <c r="E584" t="str">
        <f t="shared" si="9"/>
        <v>City of Roseland</v>
      </c>
      <c r="F584">
        <v>2395</v>
      </c>
      <c r="G584" t="s">
        <v>4092</v>
      </c>
      <c r="H584">
        <v>7915</v>
      </c>
      <c r="I584">
        <v>7915</v>
      </c>
      <c r="J584">
        <v>0</v>
      </c>
      <c r="K584">
        <v>0</v>
      </c>
      <c r="L584">
        <v>2838</v>
      </c>
      <c r="M584">
        <v>1380</v>
      </c>
      <c r="N584">
        <v>1458</v>
      </c>
      <c r="O584">
        <v>64500</v>
      </c>
      <c r="P584">
        <v>2208</v>
      </c>
      <c r="Q584">
        <v>411</v>
      </c>
      <c r="R584">
        <v>230</v>
      </c>
      <c r="S584">
        <v>51</v>
      </c>
      <c r="T584" t="s">
        <v>4091</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4093</v>
      </c>
      <c r="B585">
        <v>1980</v>
      </c>
      <c r="C585" t="s">
        <v>171</v>
      </c>
      <c r="D585" t="s">
        <v>1010</v>
      </c>
      <c r="E585" t="str">
        <f t="shared" si="9"/>
        <v>City of Rosemead</v>
      </c>
      <c r="F585">
        <v>2400</v>
      </c>
      <c r="G585" t="s">
        <v>4094</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4095</v>
      </c>
      <c r="B586">
        <v>1980</v>
      </c>
      <c r="C586" t="s">
        <v>171</v>
      </c>
      <c r="D586" t="s">
        <v>4096</v>
      </c>
      <c r="E586" t="str">
        <f t="shared" si="9"/>
        <v>City of Rosemont</v>
      </c>
      <c r="F586">
        <v>2402</v>
      </c>
      <c r="G586" t="s">
        <v>4097</v>
      </c>
      <c r="H586">
        <v>18888</v>
      </c>
      <c r="I586">
        <v>18888</v>
      </c>
      <c r="J586">
        <v>0</v>
      </c>
      <c r="K586">
        <v>0</v>
      </c>
      <c r="L586">
        <v>6505</v>
      </c>
      <c r="M586">
        <v>4535</v>
      </c>
      <c r="N586">
        <v>1970</v>
      </c>
      <c r="O586">
        <v>67200</v>
      </c>
      <c r="P586">
        <v>5707</v>
      </c>
      <c r="Q586">
        <v>899</v>
      </c>
      <c r="R586">
        <v>452</v>
      </c>
      <c r="S586">
        <v>2</v>
      </c>
      <c r="T586" t="s">
        <v>4096</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4098</v>
      </c>
      <c r="B587">
        <v>1980</v>
      </c>
      <c r="C587" t="s">
        <v>171</v>
      </c>
      <c r="D587" t="s">
        <v>1012</v>
      </c>
      <c r="E587" t="str">
        <f t="shared" si="9"/>
        <v>City of Roseville</v>
      </c>
      <c r="F587">
        <v>2405</v>
      </c>
      <c r="G587" t="s">
        <v>4099</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4100</v>
      </c>
      <c r="B588">
        <v>1980</v>
      </c>
      <c r="C588" t="s">
        <v>171</v>
      </c>
      <c r="D588" t="s">
        <v>1014</v>
      </c>
      <c r="E588" t="str">
        <f t="shared" si="9"/>
        <v>City of Ross</v>
      </c>
      <c r="F588">
        <v>2410</v>
      </c>
      <c r="G588" t="s">
        <v>4101</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4102</v>
      </c>
      <c r="B589">
        <v>1980</v>
      </c>
      <c r="C589" t="s">
        <v>171</v>
      </c>
      <c r="D589" t="s">
        <v>4103</v>
      </c>
      <c r="E589" t="str">
        <f t="shared" si="9"/>
        <v>City of Rossmoor</v>
      </c>
      <c r="F589">
        <v>2411</v>
      </c>
      <c r="G589" t="s">
        <v>4104</v>
      </c>
      <c r="H589">
        <v>10457</v>
      </c>
      <c r="I589">
        <v>10457</v>
      </c>
      <c r="J589">
        <v>0</v>
      </c>
      <c r="K589">
        <v>0</v>
      </c>
      <c r="L589">
        <v>3608</v>
      </c>
      <c r="M589">
        <v>3206</v>
      </c>
      <c r="N589">
        <v>402</v>
      </c>
      <c r="O589">
        <v>127400</v>
      </c>
      <c r="P589">
        <v>3437</v>
      </c>
      <c r="Q589">
        <v>32</v>
      </c>
      <c r="R589">
        <v>188</v>
      </c>
      <c r="S589">
        <v>0</v>
      </c>
      <c r="T589" t="s">
        <v>4103</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4105</v>
      </c>
      <c r="B590">
        <v>1980</v>
      </c>
      <c r="C590" t="s">
        <v>171</v>
      </c>
      <c r="D590" t="s">
        <v>4106</v>
      </c>
      <c r="E590" t="str">
        <f t="shared" si="9"/>
        <v>City of Rowland Heights</v>
      </c>
      <c r="F590">
        <v>2412</v>
      </c>
      <c r="G590" t="s">
        <v>4107</v>
      </c>
      <c r="H590">
        <v>28252</v>
      </c>
      <c r="I590">
        <v>28252</v>
      </c>
      <c r="J590">
        <v>0</v>
      </c>
      <c r="K590">
        <v>0</v>
      </c>
      <c r="L590">
        <v>8753</v>
      </c>
      <c r="M590">
        <v>5970</v>
      </c>
      <c r="N590">
        <v>2783</v>
      </c>
      <c r="O590">
        <v>84300</v>
      </c>
      <c r="P590">
        <v>6433</v>
      </c>
      <c r="Q590">
        <v>975</v>
      </c>
      <c r="R590">
        <v>1046</v>
      </c>
      <c r="S590">
        <v>525</v>
      </c>
      <c r="T590" t="s">
        <v>4106</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4108</v>
      </c>
      <c r="B591">
        <v>1980</v>
      </c>
      <c r="C591" t="s">
        <v>171</v>
      </c>
      <c r="D591" t="s">
        <v>4109</v>
      </c>
      <c r="E591" t="str">
        <f t="shared" si="9"/>
        <v>City of Rubidoux</v>
      </c>
      <c r="F591">
        <v>2414</v>
      </c>
      <c r="G591" t="s">
        <v>4110</v>
      </c>
      <c r="H591">
        <v>16763</v>
      </c>
      <c r="I591">
        <v>16763</v>
      </c>
      <c r="J591">
        <v>0</v>
      </c>
      <c r="K591">
        <v>0</v>
      </c>
      <c r="L591">
        <v>5751</v>
      </c>
      <c r="M591">
        <v>4050</v>
      </c>
      <c r="N591">
        <v>1701</v>
      </c>
      <c r="O591">
        <v>63200</v>
      </c>
      <c r="P591">
        <v>4411</v>
      </c>
      <c r="Q591">
        <v>412</v>
      </c>
      <c r="R591">
        <v>349</v>
      </c>
      <c r="S591">
        <v>1005</v>
      </c>
      <c r="T591" t="s">
        <v>4109</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4111</v>
      </c>
      <c r="B592">
        <v>1980</v>
      </c>
      <c r="C592" t="s">
        <v>171</v>
      </c>
      <c r="D592" t="s">
        <v>1016</v>
      </c>
      <c r="E592" t="str">
        <f t="shared" si="9"/>
        <v>City of Sacramento</v>
      </c>
      <c r="F592">
        <v>2420</v>
      </c>
      <c r="G592" t="s">
        <v>4112</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4113</v>
      </c>
      <c r="B593">
        <v>1980</v>
      </c>
      <c r="C593" t="s">
        <v>171</v>
      </c>
      <c r="D593" t="s">
        <v>1132</v>
      </c>
      <c r="E593" t="str">
        <f t="shared" si="9"/>
        <v>City of St. Helena</v>
      </c>
      <c r="F593">
        <v>2425</v>
      </c>
      <c r="G593" t="s">
        <v>4114</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4115</v>
      </c>
      <c r="B594">
        <v>1980</v>
      </c>
      <c r="C594" t="s">
        <v>171</v>
      </c>
      <c r="D594" t="s">
        <v>1018</v>
      </c>
      <c r="E594" t="str">
        <f t="shared" si="9"/>
        <v>City of Salinas</v>
      </c>
      <c r="F594">
        <v>2435</v>
      </c>
      <c r="G594" t="s">
        <v>4116</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4117</v>
      </c>
      <c r="B595">
        <v>1980</v>
      </c>
      <c r="C595" t="s">
        <v>171</v>
      </c>
      <c r="D595" t="s">
        <v>4118</v>
      </c>
      <c r="E595" t="str">
        <f t="shared" si="9"/>
        <v>City of San Andreas</v>
      </c>
      <c r="F595">
        <v>2440</v>
      </c>
      <c r="G595" t="s">
        <v>4119</v>
      </c>
      <c r="H595">
        <v>1912</v>
      </c>
      <c r="I595">
        <v>0</v>
      </c>
      <c r="J595">
        <v>0</v>
      </c>
      <c r="K595">
        <v>1912</v>
      </c>
      <c r="L595">
        <v>755</v>
      </c>
      <c r="M595">
        <v>479</v>
      </c>
      <c r="N595">
        <v>276</v>
      </c>
      <c r="O595">
        <v>60100</v>
      </c>
      <c r="P595">
        <v>577</v>
      </c>
      <c r="Q595">
        <v>100</v>
      </c>
      <c r="R595">
        <v>35</v>
      </c>
      <c r="S595">
        <v>112</v>
      </c>
      <c r="T595" t="s">
        <v>4118</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4120</v>
      </c>
      <c r="B596">
        <v>1980</v>
      </c>
      <c r="C596" t="s">
        <v>171</v>
      </c>
      <c r="D596" t="s">
        <v>1020</v>
      </c>
      <c r="E596" t="str">
        <f t="shared" si="9"/>
        <v>City of San Anselmo</v>
      </c>
      <c r="F596">
        <v>2445</v>
      </c>
      <c r="G596" t="s">
        <v>4121</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4122</v>
      </c>
      <c r="B597">
        <v>1980</v>
      </c>
      <c r="C597" t="s">
        <v>171</v>
      </c>
      <c r="D597" t="s">
        <v>1022</v>
      </c>
      <c r="E597" t="str">
        <f t="shared" si="9"/>
        <v>City of San Bernardino</v>
      </c>
      <c r="F597">
        <v>2450</v>
      </c>
      <c r="G597" t="s">
        <v>4123</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4124</v>
      </c>
      <c r="B598">
        <v>1980</v>
      </c>
      <c r="C598" t="s">
        <v>171</v>
      </c>
      <c r="D598" t="s">
        <v>1024</v>
      </c>
      <c r="E598" t="str">
        <f t="shared" si="9"/>
        <v>City of San Bruno</v>
      </c>
      <c r="F598">
        <v>2455</v>
      </c>
      <c r="G598" t="s">
        <v>4125</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4126</v>
      </c>
      <c r="B599">
        <v>1980</v>
      </c>
      <c r="C599" t="s">
        <v>171</v>
      </c>
      <c r="D599" t="s">
        <v>4127</v>
      </c>
      <c r="E599" t="str">
        <f t="shared" si="9"/>
        <v>City of San Buenaventura %Ventura&lt;</v>
      </c>
      <c r="F599">
        <v>2460</v>
      </c>
      <c r="G599" t="s">
        <v>4128</v>
      </c>
      <c r="H599">
        <v>74393</v>
      </c>
      <c r="I599">
        <v>74393</v>
      </c>
      <c r="J599">
        <v>0</v>
      </c>
      <c r="K599">
        <v>0</v>
      </c>
      <c r="L599">
        <v>29169</v>
      </c>
      <c r="M599">
        <v>16774</v>
      </c>
      <c r="N599">
        <v>12395</v>
      </c>
      <c r="O599">
        <v>93400</v>
      </c>
      <c r="P599">
        <v>22961</v>
      </c>
      <c r="Q599">
        <v>2267</v>
      </c>
      <c r="R599">
        <v>3750</v>
      </c>
      <c r="S599">
        <v>1610</v>
      </c>
      <c r="T599" t="s">
        <v>4127</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4129</v>
      </c>
      <c r="B600">
        <v>1980</v>
      </c>
      <c r="C600" t="s">
        <v>171</v>
      </c>
      <c r="D600" t="s">
        <v>1026</v>
      </c>
      <c r="E600" t="str">
        <f t="shared" si="9"/>
        <v>City of San Carlos</v>
      </c>
      <c r="F600">
        <v>2465</v>
      </c>
      <c r="G600" t="s">
        <v>4130</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4131</v>
      </c>
      <c r="B601">
        <v>1980</v>
      </c>
      <c r="C601" t="s">
        <v>171</v>
      </c>
      <c r="D601" t="s">
        <v>1028</v>
      </c>
      <c r="E601" t="str">
        <f t="shared" si="9"/>
        <v>City of San Clemente</v>
      </c>
      <c r="F601">
        <v>2470</v>
      </c>
      <c r="G601" t="s">
        <v>4132</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4133</v>
      </c>
      <c r="B602">
        <v>1980</v>
      </c>
      <c r="C602" t="s">
        <v>171</v>
      </c>
      <c r="D602" t="s">
        <v>4134</v>
      </c>
      <c r="E602" t="str">
        <f t="shared" si="9"/>
        <v>City of Sand City</v>
      </c>
      <c r="F602">
        <v>2473</v>
      </c>
      <c r="G602" t="s">
        <v>4135</v>
      </c>
      <c r="H602">
        <v>182</v>
      </c>
      <c r="I602">
        <v>182</v>
      </c>
      <c r="J602">
        <v>0</v>
      </c>
      <c r="K602">
        <v>0</v>
      </c>
      <c r="L602">
        <v>84</v>
      </c>
      <c r="M602">
        <v>30</v>
      </c>
      <c r="N602">
        <v>54</v>
      </c>
      <c r="O602">
        <v>47500</v>
      </c>
      <c r="P602">
        <v>77</v>
      </c>
      <c r="Q602">
        <v>10</v>
      </c>
      <c r="R602">
        <v>0</v>
      </c>
      <c r="S602">
        <v>7</v>
      </c>
      <c r="T602" t="s">
        <v>4134</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4136</v>
      </c>
      <c r="B603">
        <v>1980</v>
      </c>
      <c r="C603" t="s">
        <v>171</v>
      </c>
      <c r="D603" t="s">
        <v>4137</v>
      </c>
      <c r="E603" t="str">
        <f t="shared" si="9"/>
        <v>City of Sand Hill</v>
      </c>
      <c r="F603">
        <v>2474</v>
      </c>
      <c r="G603" t="s">
        <v>4138</v>
      </c>
      <c r="H603">
        <v>2606</v>
      </c>
      <c r="I603">
        <v>0</v>
      </c>
      <c r="J603">
        <v>2606</v>
      </c>
      <c r="K603">
        <v>0</v>
      </c>
      <c r="L603">
        <v>839</v>
      </c>
      <c r="M603">
        <v>596</v>
      </c>
      <c r="N603">
        <v>243</v>
      </c>
      <c r="O603">
        <v>67800</v>
      </c>
      <c r="P603">
        <v>751</v>
      </c>
      <c r="Q603">
        <v>69</v>
      </c>
      <c r="R603">
        <v>10</v>
      </c>
      <c r="S603">
        <v>54</v>
      </c>
      <c r="T603" t="s">
        <v>4137</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4139</v>
      </c>
      <c r="B604">
        <v>1980</v>
      </c>
      <c r="C604" t="s">
        <v>171</v>
      </c>
      <c r="D604" t="s">
        <v>1030</v>
      </c>
      <c r="E604" t="str">
        <f t="shared" si="9"/>
        <v>City of San Diego</v>
      </c>
      <c r="F604">
        <v>2475</v>
      </c>
      <c r="G604" t="s">
        <v>4140</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4141</v>
      </c>
      <c r="B605">
        <v>1980</v>
      </c>
      <c r="C605" t="s">
        <v>171</v>
      </c>
      <c r="D605" t="s">
        <v>1032</v>
      </c>
      <c r="E605" t="str">
        <f t="shared" si="9"/>
        <v>City of San Dimas</v>
      </c>
      <c r="F605">
        <v>2477</v>
      </c>
      <c r="G605" t="s">
        <v>4142</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4143</v>
      </c>
      <c r="B606">
        <v>1980</v>
      </c>
      <c r="C606" t="s">
        <v>171</v>
      </c>
      <c r="D606" t="s">
        <v>1034</v>
      </c>
      <c r="E606" t="str">
        <f t="shared" si="9"/>
        <v>City of San Fernando</v>
      </c>
      <c r="F606">
        <v>2480</v>
      </c>
      <c r="G606" t="s">
        <v>4144</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4145</v>
      </c>
      <c r="B607">
        <v>1980</v>
      </c>
      <c r="C607" t="s">
        <v>171</v>
      </c>
      <c r="D607" t="s">
        <v>1036</v>
      </c>
      <c r="E607" t="str">
        <f t="shared" si="9"/>
        <v>City of San Francisco</v>
      </c>
      <c r="F607">
        <v>2485</v>
      </c>
      <c r="G607" t="s">
        <v>4146</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4147</v>
      </c>
      <c r="B608">
        <v>1980</v>
      </c>
      <c r="C608" t="s">
        <v>171</v>
      </c>
      <c r="D608" t="s">
        <v>1038</v>
      </c>
      <c r="E608" t="str">
        <f t="shared" si="9"/>
        <v>City of San Gabriel</v>
      </c>
      <c r="F608">
        <v>2490</v>
      </c>
      <c r="G608" t="s">
        <v>4148</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4149</v>
      </c>
      <c r="B609">
        <v>1980</v>
      </c>
      <c r="C609" t="s">
        <v>171</v>
      </c>
      <c r="D609" t="s">
        <v>1064</v>
      </c>
      <c r="E609" t="str">
        <f t="shared" si="9"/>
        <v>City of Sanger</v>
      </c>
      <c r="F609">
        <v>2495</v>
      </c>
      <c r="G609" t="s">
        <v>4150</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4151</v>
      </c>
      <c r="B610">
        <v>1980</v>
      </c>
      <c r="C610" t="s">
        <v>171</v>
      </c>
      <c r="D610" t="s">
        <v>1040</v>
      </c>
      <c r="E610" t="str">
        <f t="shared" si="9"/>
        <v>City of San Jacinto</v>
      </c>
      <c r="F610">
        <v>2500</v>
      </c>
      <c r="G610" t="s">
        <v>4152</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4153</v>
      </c>
      <c r="B611">
        <v>1980</v>
      </c>
      <c r="C611" t="s">
        <v>171</v>
      </c>
      <c r="D611" t="s">
        <v>1042</v>
      </c>
      <c r="E611" t="str">
        <f t="shared" si="9"/>
        <v>City of San Joaquin</v>
      </c>
      <c r="F611">
        <v>2505</v>
      </c>
      <c r="G611" t="s">
        <v>4154</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4155</v>
      </c>
      <c r="B612">
        <v>1980</v>
      </c>
      <c r="C612" t="s">
        <v>171</v>
      </c>
      <c r="D612" t="s">
        <v>1044</v>
      </c>
      <c r="E612" t="str">
        <f t="shared" si="9"/>
        <v>City of San Jose</v>
      </c>
      <c r="F612">
        <v>2510</v>
      </c>
      <c r="G612" t="s">
        <v>4156</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4157</v>
      </c>
      <c r="B613">
        <v>1980</v>
      </c>
      <c r="C613" t="s">
        <v>171</v>
      </c>
      <c r="D613" t="s">
        <v>1046</v>
      </c>
      <c r="E613" t="str">
        <f t="shared" si="9"/>
        <v>City of San Juan Bautista</v>
      </c>
      <c r="F613">
        <v>2515</v>
      </c>
      <c r="G613" t="s">
        <v>4158</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4159</v>
      </c>
      <c r="B614">
        <v>1980</v>
      </c>
      <c r="C614" t="s">
        <v>171</v>
      </c>
      <c r="D614" t="s">
        <v>1048</v>
      </c>
      <c r="E614" t="str">
        <f t="shared" si="9"/>
        <v>City of San Juan Capistrano</v>
      </c>
      <c r="F614">
        <v>2519</v>
      </c>
      <c r="G614" t="s">
        <v>4160</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4161</v>
      </c>
      <c r="B615">
        <v>1980</v>
      </c>
      <c r="C615" t="s">
        <v>171</v>
      </c>
      <c r="D615" t="s">
        <v>1050</v>
      </c>
      <c r="E615" t="str">
        <f t="shared" si="9"/>
        <v>City of San Leandro</v>
      </c>
      <c r="F615">
        <v>2525</v>
      </c>
      <c r="G615" t="s">
        <v>4162</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4163</v>
      </c>
      <c r="B616">
        <v>1980</v>
      </c>
      <c r="C616" t="s">
        <v>171</v>
      </c>
      <c r="D616" t="s">
        <v>4164</v>
      </c>
      <c r="E616" t="str">
        <f t="shared" si="9"/>
        <v>City of San Lorenzo</v>
      </c>
      <c r="F616">
        <v>2530</v>
      </c>
      <c r="G616" t="s">
        <v>4165</v>
      </c>
      <c r="H616">
        <v>20545</v>
      </c>
      <c r="I616">
        <v>20545</v>
      </c>
      <c r="J616">
        <v>0</v>
      </c>
      <c r="K616">
        <v>0</v>
      </c>
      <c r="L616">
        <v>7265</v>
      </c>
      <c r="M616">
        <v>5921</v>
      </c>
      <c r="N616">
        <v>1344</v>
      </c>
      <c r="O616">
        <v>75600</v>
      </c>
      <c r="P616">
        <v>6867</v>
      </c>
      <c r="Q616">
        <v>116</v>
      </c>
      <c r="R616">
        <v>313</v>
      </c>
      <c r="S616">
        <v>41</v>
      </c>
      <c r="T616" t="s">
        <v>4164</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4166</v>
      </c>
      <c r="B617">
        <v>1980</v>
      </c>
      <c r="C617" t="s">
        <v>171</v>
      </c>
      <c r="D617" t="s">
        <v>1052</v>
      </c>
      <c r="E617" t="str">
        <f t="shared" si="9"/>
        <v>City of San Luis Obispo</v>
      </c>
      <c r="F617">
        <v>2535</v>
      </c>
      <c r="G617" t="s">
        <v>4167</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4168</v>
      </c>
      <c r="B618">
        <v>1980</v>
      </c>
      <c r="C618" t="s">
        <v>171</v>
      </c>
      <c r="D618" t="s">
        <v>1054</v>
      </c>
      <c r="E618" t="str">
        <f t="shared" si="9"/>
        <v>City of San Marcos</v>
      </c>
      <c r="F618">
        <v>2537</v>
      </c>
      <c r="G618" t="s">
        <v>4169</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4170</v>
      </c>
      <c r="B619">
        <v>1980</v>
      </c>
      <c r="C619" t="s">
        <v>171</v>
      </c>
      <c r="D619" t="s">
        <v>1056</v>
      </c>
      <c r="E619" t="str">
        <f t="shared" si="9"/>
        <v>City of San Marino</v>
      </c>
      <c r="F619">
        <v>2545</v>
      </c>
      <c r="G619" t="s">
        <v>4171</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4172</v>
      </c>
      <c r="B620">
        <v>1980</v>
      </c>
      <c r="C620" t="s">
        <v>171</v>
      </c>
      <c r="D620" t="s">
        <v>4173</v>
      </c>
      <c r="E620" t="str">
        <f t="shared" si="9"/>
        <v>City of San Martin</v>
      </c>
      <c r="F620">
        <v>2550</v>
      </c>
      <c r="G620" t="s">
        <v>4174</v>
      </c>
      <c r="H620">
        <v>1731</v>
      </c>
      <c r="I620">
        <v>0</v>
      </c>
      <c r="J620">
        <v>0</v>
      </c>
      <c r="K620">
        <v>1731</v>
      </c>
      <c r="L620">
        <v>472</v>
      </c>
      <c r="M620">
        <v>260</v>
      </c>
      <c r="N620">
        <v>212</v>
      </c>
      <c r="O620">
        <v>88100</v>
      </c>
      <c r="P620">
        <v>397</v>
      </c>
      <c r="Q620">
        <v>66</v>
      </c>
      <c r="R620">
        <v>22</v>
      </c>
      <c r="S620">
        <v>10</v>
      </c>
      <c r="T620" t="s">
        <v>4173</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4175</v>
      </c>
      <c r="B621">
        <v>1980</v>
      </c>
      <c r="C621" t="s">
        <v>171</v>
      </c>
      <c r="D621" t="s">
        <v>1058</v>
      </c>
      <c r="E621" t="str">
        <f t="shared" si="9"/>
        <v>City of San Mateo</v>
      </c>
      <c r="F621">
        <v>2555</v>
      </c>
      <c r="G621" t="s">
        <v>4176</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4177</v>
      </c>
      <c r="B622">
        <v>1980</v>
      </c>
      <c r="C622" t="s">
        <v>171</v>
      </c>
      <c r="D622" t="s">
        <v>4178</v>
      </c>
      <c r="E622" t="str">
        <f t="shared" si="9"/>
        <v>City of San Pablo</v>
      </c>
      <c r="F622">
        <v>2560</v>
      </c>
      <c r="G622" t="s">
        <v>4179</v>
      </c>
      <c r="H622">
        <v>19750</v>
      </c>
      <c r="I622">
        <v>19750</v>
      </c>
      <c r="J622">
        <v>0</v>
      </c>
      <c r="K622">
        <v>0</v>
      </c>
      <c r="L622">
        <v>7948</v>
      </c>
      <c r="M622">
        <v>3706</v>
      </c>
      <c r="N622">
        <v>4242</v>
      </c>
      <c r="O622">
        <v>53600</v>
      </c>
      <c r="P622">
        <v>5115</v>
      </c>
      <c r="Q622">
        <v>1423</v>
      </c>
      <c r="R622">
        <v>1007</v>
      </c>
      <c r="S622">
        <v>808</v>
      </c>
      <c r="T622" t="s">
        <v>4178</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4180</v>
      </c>
      <c r="B623">
        <v>1980</v>
      </c>
      <c r="C623" t="s">
        <v>171</v>
      </c>
      <c r="D623" t="s">
        <v>1060</v>
      </c>
      <c r="E623" t="str">
        <f t="shared" si="9"/>
        <v>City of San Rafael</v>
      </c>
      <c r="F623">
        <v>2565</v>
      </c>
      <c r="G623" t="s">
        <v>4181</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4182</v>
      </c>
      <c r="B624">
        <v>1980</v>
      </c>
      <c r="C624" t="s">
        <v>171</v>
      </c>
      <c r="D624" t="s">
        <v>1062</v>
      </c>
      <c r="E624" t="str">
        <f t="shared" si="9"/>
        <v>City of San Ramon</v>
      </c>
      <c r="F624">
        <v>2567</v>
      </c>
      <c r="G624" t="s">
        <v>4183</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4184</v>
      </c>
      <c r="B625">
        <v>1980</v>
      </c>
      <c r="C625" t="s">
        <v>171</v>
      </c>
      <c r="D625" t="s">
        <v>1066</v>
      </c>
      <c r="E625" t="str">
        <f t="shared" si="9"/>
        <v>City of Santa Ana</v>
      </c>
      <c r="F625">
        <v>2570</v>
      </c>
      <c r="G625" t="s">
        <v>4185</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4186</v>
      </c>
      <c r="B626">
        <v>1980</v>
      </c>
      <c r="C626" t="s">
        <v>171</v>
      </c>
      <c r="D626" t="s">
        <v>1068</v>
      </c>
      <c r="E626" t="str">
        <f t="shared" si="9"/>
        <v>City of Santa Barbara</v>
      </c>
      <c r="F626">
        <v>2575</v>
      </c>
      <c r="G626" t="s">
        <v>4187</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4188</v>
      </c>
      <c r="B627">
        <v>1980</v>
      </c>
      <c r="C627" t="s">
        <v>171</v>
      </c>
      <c r="D627" t="s">
        <v>1070</v>
      </c>
      <c r="E627" t="str">
        <f t="shared" si="9"/>
        <v>City of Santa Clara</v>
      </c>
      <c r="F627">
        <v>2580</v>
      </c>
      <c r="G627" t="s">
        <v>4189</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4190</v>
      </c>
      <c r="B628">
        <v>1980</v>
      </c>
      <c r="C628" t="s">
        <v>171</v>
      </c>
      <c r="D628" t="s">
        <v>1074</v>
      </c>
      <c r="E628" t="str">
        <f t="shared" si="9"/>
        <v>City of Santa Cruz</v>
      </c>
      <c r="F628">
        <v>2585</v>
      </c>
      <c r="G628" t="s">
        <v>4191</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4192</v>
      </c>
      <c r="B629">
        <v>1980</v>
      </c>
      <c r="C629" t="s">
        <v>171</v>
      </c>
      <c r="D629" t="s">
        <v>1076</v>
      </c>
      <c r="E629" t="str">
        <f t="shared" si="9"/>
        <v>City of Santa Fe Springs</v>
      </c>
      <c r="F629">
        <v>2590</v>
      </c>
      <c r="G629" t="s">
        <v>4193</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4194</v>
      </c>
      <c r="B630">
        <v>1980</v>
      </c>
      <c r="C630" t="s">
        <v>171</v>
      </c>
      <c r="D630" t="s">
        <v>1078</v>
      </c>
      <c r="E630" t="str">
        <f t="shared" si="9"/>
        <v>City of Santa Maria</v>
      </c>
      <c r="F630">
        <v>2595</v>
      </c>
      <c r="G630" t="s">
        <v>4195</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4196</v>
      </c>
      <c r="B631">
        <v>1980</v>
      </c>
      <c r="C631" t="s">
        <v>171</v>
      </c>
      <c r="D631" t="s">
        <v>1080</v>
      </c>
      <c r="E631" t="str">
        <f t="shared" si="9"/>
        <v>City of Santa Monica</v>
      </c>
      <c r="F631">
        <v>2600</v>
      </c>
      <c r="G631" t="s">
        <v>4197</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4198</v>
      </c>
      <c r="B632">
        <v>1980</v>
      </c>
      <c r="C632" t="s">
        <v>171</v>
      </c>
      <c r="D632" t="s">
        <v>1082</v>
      </c>
      <c r="E632" t="str">
        <f t="shared" si="9"/>
        <v>City of Santa Paula</v>
      </c>
      <c r="F632">
        <v>2605</v>
      </c>
      <c r="G632" t="s">
        <v>4199</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4200</v>
      </c>
      <c r="B633">
        <v>1980</v>
      </c>
      <c r="C633" t="s">
        <v>171</v>
      </c>
      <c r="D633" t="s">
        <v>1084</v>
      </c>
      <c r="E633" t="str">
        <f t="shared" si="9"/>
        <v>City of Santa Rosa</v>
      </c>
      <c r="F633">
        <v>2615</v>
      </c>
      <c r="G633" t="s">
        <v>4201</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4202</v>
      </c>
      <c r="B634">
        <v>1980</v>
      </c>
      <c r="C634" t="s">
        <v>171</v>
      </c>
      <c r="D634" t="s">
        <v>4203</v>
      </c>
      <c r="E634" t="str">
        <f t="shared" si="9"/>
        <v>City of Santa Ynez</v>
      </c>
      <c r="F634">
        <v>2619</v>
      </c>
      <c r="G634" t="s">
        <v>4204</v>
      </c>
      <c r="H634">
        <v>3335</v>
      </c>
      <c r="I634">
        <v>0</v>
      </c>
      <c r="J634">
        <v>3335</v>
      </c>
      <c r="K634">
        <v>0</v>
      </c>
      <c r="L634">
        <v>1108</v>
      </c>
      <c r="M634">
        <v>960</v>
      </c>
      <c r="N634">
        <v>148</v>
      </c>
      <c r="O634">
        <v>142000</v>
      </c>
      <c r="P634">
        <v>1051</v>
      </c>
      <c r="Q634">
        <v>91</v>
      </c>
      <c r="R634">
        <v>10</v>
      </c>
      <c r="S634">
        <v>27</v>
      </c>
      <c r="T634" t="s">
        <v>4203</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4205</v>
      </c>
      <c r="B635">
        <v>1980</v>
      </c>
      <c r="C635" t="s">
        <v>171</v>
      </c>
      <c r="D635" t="s">
        <v>1086</v>
      </c>
      <c r="E635" t="str">
        <f t="shared" si="9"/>
        <v>City of Santee</v>
      </c>
      <c r="F635">
        <v>2623</v>
      </c>
      <c r="G635" t="s">
        <v>4206</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4207</v>
      </c>
      <c r="B636">
        <v>1980</v>
      </c>
      <c r="C636" t="s">
        <v>171</v>
      </c>
      <c r="D636" t="s">
        <v>1088</v>
      </c>
      <c r="E636" t="str">
        <f t="shared" si="9"/>
        <v>City of Saratoga</v>
      </c>
      <c r="F636">
        <v>2630</v>
      </c>
      <c r="G636" t="s">
        <v>4208</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4209</v>
      </c>
      <c r="B637">
        <v>1980</v>
      </c>
      <c r="C637" t="s">
        <v>171</v>
      </c>
      <c r="D637" t="s">
        <v>4210</v>
      </c>
      <c r="E637" t="str">
        <f t="shared" si="9"/>
        <v>City of Saugus-Bouquet Canyon</v>
      </c>
      <c r="F637">
        <v>2635</v>
      </c>
      <c r="G637" t="s">
        <v>4211</v>
      </c>
      <c r="H637">
        <v>16283</v>
      </c>
      <c r="I637">
        <v>0</v>
      </c>
      <c r="J637">
        <v>16283</v>
      </c>
      <c r="K637">
        <v>0</v>
      </c>
      <c r="L637">
        <v>4729</v>
      </c>
      <c r="M637">
        <v>4263</v>
      </c>
      <c r="N637">
        <v>466</v>
      </c>
      <c r="O637">
        <v>95500</v>
      </c>
      <c r="P637">
        <v>4714</v>
      </c>
      <c r="Q637">
        <v>50</v>
      </c>
      <c r="R637">
        <v>0</v>
      </c>
      <c r="S637">
        <v>150</v>
      </c>
      <c r="T637" t="s">
        <v>4210</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4212</v>
      </c>
      <c r="B638">
        <v>1980</v>
      </c>
      <c r="C638" t="s">
        <v>171</v>
      </c>
      <c r="D638" t="s">
        <v>1090</v>
      </c>
      <c r="E638" t="str">
        <f t="shared" si="9"/>
        <v>City of Sausalito</v>
      </c>
      <c r="F638">
        <v>2640</v>
      </c>
      <c r="G638" t="s">
        <v>4213</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4214</v>
      </c>
      <c r="B639">
        <v>1980</v>
      </c>
      <c r="C639" t="s">
        <v>171</v>
      </c>
      <c r="D639" t="s">
        <v>1092</v>
      </c>
      <c r="E639" t="str">
        <f t="shared" si="9"/>
        <v>City of Scotts Valley</v>
      </c>
      <c r="F639">
        <v>2647</v>
      </c>
      <c r="G639" t="s">
        <v>4215</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4216</v>
      </c>
      <c r="B640">
        <v>1980</v>
      </c>
      <c r="C640" t="s">
        <v>171</v>
      </c>
      <c r="D640" t="s">
        <v>1094</v>
      </c>
      <c r="E640" t="str">
        <f t="shared" si="9"/>
        <v>City of Seal Beach</v>
      </c>
      <c r="F640">
        <v>2650</v>
      </c>
      <c r="G640" t="s">
        <v>4217</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4218</v>
      </c>
      <c r="B641">
        <v>1980</v>
      </c>
      <c r="C641" t="s">
        <v>171</v>
      </c>
      <c r="D641" t="s">
        <v>4219</v>
      </c>
      <c r="E641" t="str">
        <f t="shared" si="9"/>
        <v>City of Searles Valley</v>
      </c>
      <c r="F641">
        <v>2653</v>
      </c>
      <c r="G641" t="s">
        <v>4220</v>
      </c>
      <c r="H641">
        <v>3439</v>
      </c>
      <c r="I641">
        <v>0</v>
      </c>
      <c r="J641">
        <v>3439</v>
      </c>
      <c r="K641">
        <v>0</v>
      </c>
      <c r="L641">
        <v>1256</v>
      </c>
      <c r="M641">
        <v>794</v>
      </c>
      <c r="N641">
        <v>462</v>
      </c>
      <c r="O641">
        <v>29700</v>
      </c>
      <c r="P641">
        <v>1089</v>
      </c>
      <c r="Q641">
        <v>115</v>
      </c>
      <c r="R641">
        <v>177</v>
      </c>
      <c r="S641">
        <v>57</v>
      </c>
      <c r="T641" t="s">
        <v>4219</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4221</v>
      </c>
      <c r="B642">
        <v>1980</v>
      </c>
      <c r="C642" t="s">
        <v>171</v>
      </c>
      <c r="D642" t="s">
        <v>1096</v>
      </c>
      <c r="E642" t="str">
        <f t="shared" si="9"/>
        <v>City of Seaside</v>
      </c>
      <c r="F642">
        <v>2655</v>
      </c>
      <c r="G642" t="s">
        <v>4222</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4223</v>
      </c>
      <c r="B643">
        <v>1980</v>
      </c>
      <c r="C643" t="s">
        <v>171</v>
      </c>
      <c r="D643" t="s">
        <v>1098</v>
      </c>
      <c r="E643" t="str">
        <f t="shared" si="9"/>
        <v>City of Sebastopol</v>
      </c>
      <c r="F643">
        <v>2665</v>
      </c>
      <c r="G643" t="s">
        <v>4224</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4225</v>
      </c>
      <c r="B644">
        <v>1980</v>
      </c>
      <c r="C644" t="s">
        <v>171</v>
      </c>
      <c r="D644" t="s">
        <v>4226</v>
      </c>
      <c r="E644" t="str">
        <f t="shared" si="9"/>
        <v>City of Sedco Hills</v>
      </c>
      <c r="F644">
        <v>2667</v>
      </c>
      <c r="G644" t="s">
        <v>4227</v>
      </c>
      <c r="H644">
        <v>2678</v>
      </c>
      <c r="I644">
        <v>0</v>
      </c>
      <c r="J644">
        <v>2678</v>
      </c>
      <c r="K644">
        <v>0</v>
      </c>
      <c r="L644">
        <v>1044</v>
      </c>
      <c r="M644">
        <v>853</v>
      </c>
      <c r="N644">
        <v>191</v>
      </c>
      <c r="O644">
        <v>57000</v>
      </c>
      <c r="P644">
        <v>675</v>
      </c>
      <c r="Q644">
        <v>39</v>
      </c>
      <c r="R644">
        <v>0</v>
      </c>
      <c r="S644">
        <v>527</v>
      </c>
      <c r="T644" t="s">
        <v>4226</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4228</v>
      </c>
      <c r="B645">
        <v>1980</v>
      </c>
      <c r="C645" t="s">
        <v>171</v>
      </c>
      <c r="D645" t="s">
        <v>4229</v>
      </c>
      <c r="E645" t="str">
        <f t="shared" ref="E645:E708" si="10">_xlfn.CONCAT("City of ",D645)</f>
        <v>City of Seeley</v>
      </c>
      <c r="F645">
        <v>2668</v>
      </c>
      <c r="G645" t="s">
        <v>4230</v>
      </c>
      <c r="H645">
        <v>1058</v>
      </c>
      <c r="I645">
        <v>0</v>
      </c>
      <c r="J645">
        <v>0</v>
      </c>
      <c r="K645">
        <v>1058</v>
      </c>
      <c r="L645">
        <v>303</v>
      </c>
      <c r="M645">
        <v>201</v>
      </c>
      <c r="N645">
        <v>102</v>
      </c>
      <c r="O645">
        <v>35000</v>
      </c>
      <c r="P645">
        <v>242</v>
      </c>
      <c r="Q645">
        <v>37</v>
      </c>
      <c r="R645">
        <v>2</v>
      </c>
      <c r="S645">
        <v>63</v>
      </c>
      <c r="T645" t="s">
        <v>4229</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4231</v>
      </c>
      <c r="B646">
        <v>1980</v>
      </c>
      <c r="C646" t="s">
        <v>171</v>
      </c>
      <c r="D646" t="s">
        <v>1100</v>
      </c>
      <c r="E646" t="str">
        <f t="shared" si="10"/>
        <v>City of Selma</v>
      </c>
      <c r="F646">
        <v>2670</v>
      </c>
      <c r="G646" t="s">
        <v>4232</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4233</v>
      </c>
      <c r="B647">
        <v>1980</v>
      </c>
      <c r="C647" t="s">
        <v>171</v>
      </c>
      <c r="D647" t="s">
        <v>1102</v>
      </c>
      <c r="E647" t="str">
        <f t="shared" si="10"/>
        <v>City of Shafter</v>
      </c>
      <c r="F647">
        <v>2675</v>
      </c>
      <c r="G647" t="s">
        <v>4234</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4235</v>
      </c>
      <c r="B648">
        <v>1980</v>
      </c>
      <c r="C648" t="s">
        <v>171</v>
      </c>
      <c r="D648" t="s">
        <v>4236</v>
      </c>
      <c r="E648" t="str">
        <f t="shared" si="10"/>
        <v>City of Shingle Springs</v>
      </c>
      <c r="F648">
        <v>2679</v>
      </c>
      <c r="G648" t="s">
        <v>4237</v>
      </c>
      <c r="H648">
        <v>1268</v>
      </c>
      <c r="I648">
        <v>0</v>
      </c>
      <c r="J648">
        <v>0</v>
      </c>
      <c r="K648">
        <v>1268</v>
      </c>
      <c r="L648">
        <v>402</v>
      </c>
      <c r="M648">
        <v>350</v>
      </c>
      <c r="N648">
        <v>52</v>
      </c>
      <c r="O648">
        <v>76200</v>
      </c>
      <c r="P648">
        <v>393</v>
      </c>
      <c r="Q648">
        <v>15</v>
      </c>
      <c r="R648">
        <v>0</v>
      </c>
      <c r="S648">
        <v>19</v>
      </c>
      <c r="T648" t="s">
        <v>4236</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4238</v>
      </c>
      <c r="B649">
        <v>1980</v>
      </c>
      <c r="C649" t="s">
        <v>171</v>
      </c>
      <c r="D649" t="s">
        <v>4239</v>
      </c>
      <c r="E649" t="str">
        <f t="shared" si="10"/>
        <v>City of Short Acres</v>
      </c>
      <c r="F649">
        <v>2685</v>
      </c>
      <c r="G649" t="s">
        <v>4240</v>
      </c>
      <c r="H649">
        <v>1266</v>
      </c>
      <c r="I649">
        <v>0</v>
      </c>
      <c r="J649">
        <v>0</v>
      </c>
      <c r="K649">
        <v>1266</v>
      </c>
      <c r="L649">
        <v>490</v>
      </c>
      <c r="M649">
        <v>405</v>
      </c>
      <c r="N649">
        <v>85</v>
      </c>
      <c r="O649">
        <v>61700</v>
      </c>
      <c r="P649">
        <v>484</v>
      </c>
      <c r="Q649">
        <v>22</v>
      </c>
      <c r="R649">
        <v>0</v>
      </c>
      <c r="S649">
        <v>0</v>
      </c>
      <c r="T649" t="s">
        <v>4239</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4241</v>
      </c>
      <c r="B650">
        <v>1980</v>
      </c>
      <c r="C650" t="s">
        <v>171</v>
      </c>
      <c r="D650" t="s">
        <v>1106</v>
      </c>
      <c r="E650" t="str">
        <f t="shared" si="10"/>
        <v>City of Sierra Madre</v>
      </c>
      <c r="F650">
        <v>2690</v>
      </c>
      <c r="G650" t="s">
        <v>4242</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4243</v>
      </c>
      <c r="B651">
        <v>1980</v>
      </c>
      <c r="C651" t="s">
        <v>171</v>
      </c>
      <c r="D651" t="s">
        <v>1108</v>
      </c>
      <c r="E651" t="str">
        <f t="shared" si="10"/>
        <v>City of Signal Hill</v>
      </c>
      <c r="F651">
        <v>2693</v>
      </c>
      <c r="G651" t="s">
        <v>4244</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4245</v>
      </c>
      <c r="B652">
        <v>1980</v>
      </c>
      <c r="C652" t="s">
        <v>171</v>
      </c>
      <c r="D652" t="s">
        <v>1110</v>
      </c>
      <c r="E652" t="str">
        <f t="shared" si="10"/>
        <v>City of Simi Valley</v>
      </c>
      <c r="F652">
        <v>2702</v>
      </c>
      <c r="G652" t="s">
        <v>4246</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4247</v>
      </c>
      <c r="B653">
        <v>1980</v>
      </c>
      <c r="C653" t="s">
        <v>171</v>
      </c>
      <c r="D653" t="s">
        <v>1112</v>
      </c>
      <c r="E653" t="str">
        <f t="shared" si="10"/>
        <v>City of Solana Beach</v>
      </c>
      <c r="F653">
        <v>2704</v>
      </c>
      <c r="G653" t="s">
        <v>4248</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4249</v>
      </c>
      <c r="B654">
        <v>1980</v>
      </c>
      <c r="C654" t="s">
        <v>171</v>
      </c>
      <c r="D654" t="s">
        <v>1114</v>
      </c>
      <c r="E654" t="str">
        <f t="shared" si="10"/>
        <v>City of Soledad</v>
      </c>
      <c r="F654">
        <v>2705</v>
      </c>
      <c r="G654" t="s">
        <v>4250</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4251</v>
      </c>
      <c r="B655">
        <v>1980</v>
      </c>
      <c r="C655" t="s">
        <v>171</v>
      </c>
      <c r="D655" t="s">
        <v>1116</v>
      </c>
      <c r="E655" t="str">
        <f t="shared" si="10"/>
        <v>City of Solvang</v>
      </c>
      <c r="F655">
        <v>2710</v>
      </c>
      <c r="G655" t="s">
        <v>4252</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4253</v>
      </c>
      <c r="B656">
        <v>1980</v>
      </c>
      <c r="C656" t="s">
        <v>171</v>
      </c>
      <c r="D656" t="s">
        <v>1118</v>
      </c>
      <c r="E656" t="str">
        <f t="shared" si="10"/>
        <v>City of Sonoma</v>
      </c>
      <c r="F656">
        <v>2715</v>
      </c>
      <c r="G656" t="s">
        <v>4254</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4255</v>
      </c>
      <c r="B657">
        <v>1980</v>
      </c>
      <c r="C657" t="s">
        <v>171</v>
      </c>
      <c r="D657" t="s">
        <v>1120</v>
      </c>
      <c r="E657" t="str">
        <f t="shared" si="10"/>
        <v>City of Sonora</v>
      </c>
      <c r="F657">
        <v>2720</v>
      </c>
      <c r="G657" t="s">
        <v>4256</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4257</v>
      </c>
      <c r="B658">
        <v>1980</v>
      </c>
      <c r="C658" t="s">
        <v>171</v>
      </c>
      <c r="D658" t="s">
        <v>4258</v>
      </c>
      <c r="E658" t="str">
        <f t="shared" si="10"/>
        <v>City of Soquel</v>
      </c>
      <c r="F658">
        <v>2722</v>
      </c>
      <c r="G658" t="s">
        <v>4259</v>
      </c>
      <c r="H658">
        <v>6212</v>
      </c>
      <c r="I658">
        <v>6212</v>
      </c>
      <c r="J658">
        <v>0</v>
      </c>
      <c r="K658">
        <v>0</v>
      </c>
      <c r="L658">
        <v>2580</v>
      </c>
      <c r="M658">
        <v>1800</v>
      </c>
      <c r="N658">
        <v>780</v>
      </c>
      <c r="O658">
        <v>99700</v>
      </c>
      <c r="P658">
        <v>1877</v>
      </c>
      <c r="Q658">
        <v>275</v>
      </c>
      <c r="R658">
        <v>52</v>
      </c>
      <c r="S658">
        <v>632</v>
      </c>
      <c r="T658" t="s">
        <v>4258</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4260</v>
      </c>
      <c r="B659">
        <v>1980</v>
      </c>
      <c r="C659" t="s">
        <v>171</v>
      </c>
      <c r="D659" t="s">
        <v>1122</v>
      </c>
      <c r="E659" t="str">
        <f t="shared" si="10"/>
        <v>City of South El Monte</v>
      </c>
      <c r="F659">
        <v>2725</v>
      </c>
      <c r="G659" t="s">
        <v>4261</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4262</v>
      </c>
      <c r="B660">
        <v>1980</v>
      </c>
      <c r="C660" t="s">
        <v>171</v>
      </c>
      <c r="D660" t="s">
        <v>1124</v>
      </c>
      <c r="E660" t="str">
        <f t="shared" si="10"/>
        <v>City of South Gate</v>
      </c>
      <c r="F660">
        <v>2730</v>
      </c>
      <c r="G660" t="s">
        <v>4263</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4264</v>
      </c>
      <c r="B661">
        <v>1980</v>
      </c>
      <c r="C661" t="s">
        <v>171</v>
      </c>
      <c r="D661" t="s">
        <v>4265</v>
      </c>
      <c r="E661" t="str">
        <f t="shared" si="10"/>
        <v>City of South Laguna</v>
      </c>
      <c r="F661">
        <v>2735</v>
      </c>
      <c r="G661" t="s">
        <v>4266</v>
      </c>
      <c r="H661">
        <v>6013</v>
      </c>
      <c r="I661">
        <v>6013</v>
      </c>
      <c r="J661">
        <v>0</v>
      </c>
      <c r="K661">
        <v>0</v>
      </c>
      <c r="L661">
        <v>2661</v>
      </c>
      <c r="M661">
        <v>2053</v>
      </c>
      <c r="N661">
        <v>608</v>
      </c>
      <c r="O661">
        <v>200100</v>
      </c>
      <c r="P661">
        <v>2360</v>
      </c>
      <c r="Q661">
        <v>250</v>
      </c>
      <c r="R661">
        <v>166</v>
      </c>
      <c r="S661">
        <v>238</v>
      </c>
      <c r="T661" t="s">
        <v>4265</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4267</v>
      </c>
      <c r="B662">
        <v>1980</v>
      </c>
      <c r="C662" t="s">
        <v>171</v>
      </c>
      <c r="D662" t="s">
        <v>1126</v>
      </c>
      <c r="E662" t="str">
        <f t="shared" si="10"/>
        <v>City of South Lake Tahoe</v>
      </c>
      <c r="F662">
        <v>2737</v>
      </c>
      <c r="G662" t="s">
        <v>4268</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4269</v>
      </c>
      <c r="B663">
        <v>1980</v>
      </c>
      <c r="C663" t="s">
        <v>171</v>
      </c>
      <c r="D663" t="s">
        <v>4270</v>
      </c>
      <c r="E663" t="str">
        <f t="shared" si="10"/>
        <v>City of South Modesto</v>
      </c>
      <c r="F663">
        <v>2740</v>
      </c>
      <c r="G663" t="s">
        <v>4271</v>
      </c>
      <c r="H663">
        <v>12492</v>
      </c>
      <c r="I663">
        <v>12492</v>
      </c>
      <c r="J663">
        <v>0</v>
      </c>
      <c r="K663">
        <v>0</v>
      </c>
      <c r="L663">
        <v>4141</v>
      </c>
      <c r="M663">
        <v>2674</v>
      </c>
      <c r="N663">
        <v>1467</v>
      </c>
      <c r="O663">
        <v>33900</v>
      </c>
      <c r="P663">
        <v>3518</v>
      </c>
      <c r="Q663">
        <v>297</v>
      </c>
      <c r="R663">
        <v>133</v>
      </c>
      <c r="S663">
        <v>448</v>
      </c>
      <c r="T663" t="s">
        <v>4270</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4272</v>
      </c>
      <c r="B664">
        <v>1980</v>
      </c>
      <c r="C664" t="s">
        <v>171</v>
      </c>
      <c r="D664" t="s">
        <v>4273</v>
      </c>
      <c r="E664" t="str">
        <f t="shared" si="10"/>
        <v>City of South Oroville</v>
      </c>
      <c r="F664">
        <v>2745</v>
      </c>
      <c r="G664" t="s">
        <v>4274</v>
      </c>
      <c r="H664">
        <v>7246</v>
      </c>
      <c r="I664">
        <v>0</v>
      </c>
      <c r="J664">
        <v>7246</v>
      </c>
      <c r="K664">
        <v>0</v>
      </c>
      <c r="L664">
        <v>2669</v>
      </c>
      <c r="M664">
        <v>1908</v>
      </c>
      <c r="N664">
        <v>761</v>
      </c>
      <c r="O664">
        <v>40100</v>
      </c>
      <c r="P664">
        <v>2457</v>
      </c>
      <c r="Q664">
        <v>166</v>
      </c>
      <c r="R664">
        <v>0</v>
      </c>
      <c r="S664">
        <v>232</v>
      </c>
      <c r="T664" t="s">
        <v>4273</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4275</v>
      </c>
      <c r="B665">
        <v>1980</v>
      </c>
      <c r="C665" t="s">
        <v>171</v>
      </c>
      <c r="D665" t="s">
        <v>1128</v>
      </c>
      <c r="E665" t="str">
        <f t="shared" si="10"/>
        <v>City of South Pasadena</v>
      </c>
      <c r="F665">
        <v>2755</v>
      </c>
      <c r="G665" t="s">
        <v>4276</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4277</v>
      </c>
      <c r="B666">
        <v>1980</v>
      </c>
      <c r="C666" t="s">
        <v>171</v>
      </c>
      <c r="D666" t="s">
        <v>1130</v>
      </c>
      <c r="E666" t="str">
        <f t="shared" si="10"/>
        <v>City of South San Francisco</v>
      </c>
      <c r="F666">
        <v>2765</v>
      </c>
      <c r="G666" t="s">
        <v>4278</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4279</v>
      </c>
      <c r="B667">
        <v>1980</v>
      </c>
      <c r="C667" t="s">
        <v>171</v>
      </c>
      <c r="D667" t="s">
        <v>4280</v>
      </c>
      <c r="E667" t="str">
        <f t="shared" si="10"/>
        <v>City of South San Gabriel</v>
      </c>
      <c r="F667">
        <v>2770</v>
      </c>
      <c r="G667" t="s">
        <v>4281</v>
      </c>
      <c r="H667">
        <v>5421</v>
      </c>
      <c r="I667">
        <v>5421</v>
      </c>
      <c r="J667">
        <v>0</v>
      </c>
      <c r="K667">
        <v>0</v>
      </c>
      <c r="L667">
        <v>1438</v>
      </c>
      <c r="M667">
        <v>991</v>
      </c>
      <c r="N667">
        <v>447</v>
      </c>
      <c r="O667">
        <v>68000</v>
      </c>
      <c r="P667">
        <v>1307</v>
      </c>
      <c r="Q667">
        <v>143</v>
      </c>
      <c r="R667">
        <v>30</v>
      </c>
      <c r="S667">
        <v>14</v>
      </c>
      <c r="T667" t="s">
        <v>4280</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4282</v>
      </c>
      <c r="B668">
        <v>1980</v>
      </c>
      <c r="C668" t="s">
        <v>171</v>
      </c>
      <c r="D668" t="s">
        <v>4283</v>
      </c>
      <c r="E668" t="str">
        <f t="shared" si="10"/>
        <v>City of South San Jose Hills</v>
      </c>
      <c r="F668">
        <v>2772</v>
      </c>
      <c r="G668" t="s">
        <v>4284</v>
      </c>
      <c r="H668">
        <v>16049</v>
      </c>
      <c r="I668">
        <v>16049</v>
      </c>
      <c r="J668">
        <v>0</v>
      </c>
      <c r="K668">
        <v>0</v>
      </c>
      <c r="L668">
        <v>3800</v>
      </c>
      <c r="M668">
        <v>3357</v>
      </c>
      <c r="N668">
        <v>443</v>
      </c>
      <c r="O668">
        <v>62700</v>
      </c>
      <c r="P668">
        <v>3099</v>
      </c>
      <c r="Q668">
        <v>158</v>
      </c>
      <c r="R668">
        <v>1</v>
      </c>
      <c r="S668">
        <v>611</v>
      </c>
      <c r="T668" t="s">
        <v>4283</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4285</v>
      </c>
      <c r="B669">
        <v>1980</v>
      </c>
      <c r="C669" t="s">
        <v>171</v>
      </c>
      <c r="D669" t="s">
        <v>4286</v>
      </c>
      <c r="E669" t="str">
        <f t="shared" si="10"/>
        <v>City of South Taft</v>
      </c>
      <c r="F669">
        <v>2775</v>
      </c>
      <c r="G669" t="s">
        <v>4287</v>
      </c>
      <c r="H669">
        <v>2073</v>
      </c>
      <c r="I669">
        <v>0</v>
      </c>
      <c r="J669">
        <v>0</v>
      </c>
      <c r="K669">
        <v>2073</v>
      </c>
      <c r="L669">
        <v>772</v>
      </c>
      <c r="M669">
        <v>515</v>
      </c>
      <c r="N669">
        <v>257</v>
      </c>
      <c r="O669">
        <v>17200</v>
      </c>
      <c r="P669">
        <v>769</v>
      </c>
      <c r="Q669">
        <v>37</v>
      </c>
      <c r="R669">
        <v>0</v>
      </c>
      <c r="S669">
        <v>7</v>
      </c>
      <c r="T669" t="s">
        <v>4286</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4288</v>
      </c>
      <c r="B670">
        <v>1980</v>
      </c>
      <c r="C670" t="s">
        <v>171</v>
      </c>
      <c r="D670" t="s">
        <v>4289</v>
      </c>
      <c r="E670" t="str">
        <f t="shared" si="10"/>
        <v>City of South Turlock</v>
      </c>
      <c r="F670">
        <v>2780</v>
      </c>
      <c r="G670" t="s">
        <v>4290</v>
      </c>
      <c r="H670">
        <v>1700</v>
      </c>
      <c r="I670">
        <v>0</v>
      </c>
      <c r="J670">
        <v>0</v>
      </c>
      <c r="K670">
        <v>1700</v>
      </c>
      <c r="L670">
        <v>571</v>
      </c>
      <c r="M670">
        <v>372</v>
      </c>
      <c r="N670">
        <v>199</v>
      </c>
      <c r="O670">
        <v>53200</v>
      </c>
      <c r="P670">
        <v>493</v>
      </c>
      <c r="Q670">
        <v>47</v>
      </c>
      <c r="R670">
        <v>30</v>
      </c>
      <c r="S670">
        <v>43</v>
      </c>
      <c r="T670" t="s">
        <v>4289</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4291</v>
      </c>
      <c r="B671">
        <v>1980</v>
      </c>
      <c r="C671" t="s">
        <v>171</v>
      </c>
      <c r="D671" t="s">
        <v>4292</v>
      </c>
      <c r="E671" t="str">
        <f t="shared" si="10"/>
        <v>City of South Whittier</v>
      </c>
      <c r="F671">
        <v>2782</v>
      </c>
      <c r="G671" t="s">
        <v>4293</v>
      </c>
      <c r="H671">
        <v>43815</v>
      </c>
      <c r="I671">
        <v>43815</v>
      </c>
      <c r="J671">
        <v>0</v>
      </c>
      <c r="K671">
        <v>0</v>
      </c>
      <c r="L671">
        <v>13488</v>
      </c>
      <c r="M671">
        <v>8985</v>
      </c>
      <c r="N671">
        <v>4503</v>
      </c>
      <c r="O671">
        <v>69900</v>
      </c>
      <c r="P671">
        <v>11552</v>
      </c>
      <c r="Q671">
        <v>903</v>
      </c>
      <c r="R671">
        <v>1207</v>
      </c>
      <c r="S671">
        <v>93</v>
      </c>
      <c r="T671" t="s">
        <v>4292</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4294</v>
      </c>
      <c r="B672">
        <v>1980</v>
      </c>
      <c r="C672" t="s">
        <v>171</v>
      </c>
      <c r="D672" t="s">
        <v>4295</v>
      </c>
      <c r="E672" t="str">
        <f t="shared" si="10"/>
        <v>City of South Yuba City</v>
      </c>
      <c r="F672">
        <v>2785</v>
      </c>
      <c r="G672" t="s">
        <v>4296</v>
      </c>
      <c r="H672">
        <v>7530</v>
      </c>
      <c r="I672">
        <v>7530</v>
      </c>
      <c r="J672">
        <v>0</v>
      </c>
      <c r="K672">
        <v>0</v>
      </c>
      <c r="L672">
        <v>2436</v>
      </c>
      <c r="M672">
        <v>2058</v>
      </c>
      <c r="N672">
        <v>378</v>
      </c>
      <c r="O672">
        <v>69500</v>
      </c>
      <c r="P672">
        <v>2347</v>
      </c>
      <c r="Q672">
        <v>109</v>
      </c>
      <c r="R672">
        <v>97</v>
      </c>
      <c r="S672">
        <v>8</v>
      </c>
      <c r="T672" t="s">
        <v>4295</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4297</v>
      </c>
      <c r="B673">
        <v>1980</v>
      </c>
      <c r="C673" t="s">
        <v>171</v>
      </c>
      <c r="D673" t="s">
        <v>4298</v>
      </c>
      <c r="E673" t="str">
        <f t="shared" si="10"/>
        <v>City of Spring Valley</v>
      </c>
      <c r="F673">
        <v>2795</v>
      </c>
      <c r="G673" t="s">
        <v>4299</v>
      </c>
      <c r="H673">
        <v>40191</v>
      </c>
      <c r="I673">
        <v>40191</v>
      </c>
      <c r="J673">
        <v>0</v>
      </c>
      <c r="K673">
        <v>0</v>
      </c>
      <c r="L673">
        <v>13248</v>
      </c>
      <c r="M673">
        <v>9798</v>
      </c>
      <c r="N673">
        <v>3450</v>
      </c>
      <c r="O673">
        <v>81600</v>
      </c>
      <c r="P673">
        <v>10930</v>
      </c>
      <c r="Q673">
        <v>787</v>
      </c>
      <c r="R673">
        <v>880</v>
      </c>
      <c r="S673">
        <v>1287</v>
      </c>
      <c r="T673" t="s">
        <v>4298</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4300</v>
      </c>
      <c r="B674">
        <v>1980</v>
      </c>
      <c r="C674" t="s">
        <v>171</v>
      </c>
      <c r="D674" t="s">
        <v>4301</v>
      </c>
      <c r="E674" t="str">
        <f t="shared" si="10"/>
        <v>City of Stanford</v>
      </c>
      <c r="F674">
        <v>2798</v>
      </c>
      <c r="G674" t="s">
        <v>4302</v>
      </c>
      <c r="H674">
        <v>11045</v>
      </c>
      <c r="I674">
        <v>11045</v>
      </c>
      <c r="J674">
        <v>0</v>
      </c>
      <c r="K674">
        <v>0</v>
      </c>
      <c r="L674">
        <v>1823</v>
      </c>
      <c r="M674">
        <v>624</v>
      </c>
      <c r="N674">
        <v>1199</v>
      </c>
      <c r="O674">
        <v>200100</v>
      </c>
      <c r="P674">
        <v>1203</v>
      </c>
      <c r="Q674">
        <v>425</v>
      </c>
      <c r="R674">
        <v>240</v>
      </c>
      <c r="S674">
        <v>0</v>
      </c>
      <c r="T674" t="s">
        <v>4301</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4303</v>
      </c>
      <c r="B675">
        <v>1980</v>
      </c>
      <c r="C675" t="s">
        <v>171</v>
      </c>
      <c r="D675" t="s">
        <v>1134</v>
      </c>
      <c r="E675" t="str">
        <f t="shared" si="10"/>
        <v>City of Stanton</v>
      </c>
      <c r="F675">
        <v>2800</v>
      </c>
      <c r="G675" t="s">
        <v>4304</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4305</v>
      </c>
      <c r="B676">
        <v>1980</v>
      </c>
      <c r="C676" t="s">
        <v>171</v>
      </c>
      <c r="D676" t="s">
        <v>1136</v>
      </c>
      <c r="E676" t="str">
        <f t="shared" si="10"/>
        <v>City of Stockton</v>
      </c>
      <c r="F676">
        <v>2805</v>
      </c>
      <c r="G676" t="s">
        <v>4306</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4307</v>
      </c>
      <c r="B677">
        <v>1980</v>
      </c>
      <c r="C677" t="s">
        <v>171</v>
      </c>
      <c r="D677" t="s">
        <v>4308</v>
      </c>
      <c r="E677" t="str">
        <f t="shared" si="10"/>
        <v>City of Strathmore</v>
      </c>
      <c r="F677">
        <v>2815</v>
      </c>
      <c r="G677" t="s">
        <v>4309</v>
      </c>
      <c r="H677">
        <v>1955</v>
      </c>
      <c r="I677">
        <v>0</v>
      </c>
      <c r="J677">
        <v>0</v>
      </c>
      <c r="K677">
        <v>1955</v>
      </c>
      <c r="L677">
        <v>656</v>
      </c>
      <c r="M677">
        <v>451</v>
      </c>
      <c r="N677">
        <v>205</v>
      </c>
      <c r="O677">
        <v>34900</v>
      </c>
      <c r="P677">
        <v>515</v>
      </c>
      <c r="Q677">
        <v>90</v>
      </c>
      <c r="R677">
        <v>28</v>
      </c>
      <c r="S677">
        <v>92</v>
      </c>
      <c r="T677" t="s">
        <v>4308</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4310</v>
      </c>
      <c r="B678">
        <v>1980</v>
      </c>
      <c r="C678" t="s">
        <v>171</v>
      </c>
      <c r="D678" t="s">
        <v>4311</v>
      </c>
      <c r="E678" t="str">
        <f t="shared" si="10"/>
        <v>City of Suisun City</v>
      </c>
      <c r="F678">
        <v>2820</v>
      </c>
      <c r="G678" t="s">
        <v>4312</v>
      </c>
      <c r="H678">
        <v>11087</v>
      </c>
      <c r="I678">
        <v>11087</v>
      </c>
      <c r="J678">
        <v>0</v>
      </c>
      <c r="K678">
        <v>0</v>
      </c>
      <c r="L678">
        <v>3434</v>
      </c>
      <c r="M678">
        <v>2268</v>
      </c>
      <c r="N678">
        <v>1166</v>
      </c>
      <c r="O678">
        <v>67200</v>
      </c>
      <c r="P678">
        <v>2921</v>
      </c>
      <c r="Q678">
        <v>534</v>
      </c>
      <c r="R678">
        <v>138</v>
      </c>
      <c r="S678">
        <v>59</v>
      </c>
      <c r="T678" t="s">
        <v>4311</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4313</v>
      </c>
      <c r="B679">
        <v>1980</v>
      </c>
      <c r="C679" t="s">
        <v>171</v>
      </c>
      <c r="D679" t="s">
        <v>4314</v>
      </c>
      <c r="E679" t="str">
        <f t="shared" si="10"/>
        <v>City of Summit City</v>
      </c>
      <c r="F679">
        <v>2822</v>
      </c>
      <c r="G679" t="s">
        <v>4315</v>
      </c>
      <c r="H679">
        <v>1136</v>
      </c>
      <c r="I679">
        <v>1136</v>
      </c>
      <c r="J679">
        <v>0</v>
      </c>
      <c r="K679">
        <v>0</v>
      </c>
      <c r="L679">
        <v>446</v>
      </c>
      <c r="M679">
        <v>348</v>
      </c>
      <c r="N679">
        <v>98</v>
      </c>
      <c r="O679">
        <v>58700</v>
      </c>
      <c r="P679">
        <v>333</v>
      </c>
      <c r="Q679">
        <v>13</v>
      </c>
      <c r="R679">
        <v>12</v>
      </c>
      <c r="S679">
        <v>113</v>
      </c>
      <c r="T679" t="s">
        <v>4314</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4316</v>
      </c>
      <c r="B680">
        <v>1980</v>
      </c>
      <c r="C680" t="s">
        <v>171</v>
      </c>
      <c r="D680" t="s">
        <v>4317</v>
      </c>
      <c r="E680" t="str">
        <f t="shared" si="10"/>
        <v>City of Sun City</v>
      </c>
      <c r="F680">
        <v>2823</v>
      </c>
      <c r="G680" t="s">
        <v>4318</v>
      </c>
      <c r="H680">
        <v>8460</v>
      </c>
      <c r="I680">
        <v>0</v>
      </c>
      <c r="J680">
        <v>8460</v>
      </c>
      <c r="K680">
        <v>0</v>
      </c>
      <c r="L680">
        <v>5002</v>
      </c>
      <c r="M680">
        <v>4544</v>
      </c>
      <c r="N680">
        <v>458</v>
      </c>
      <c r="O680">
        <v>58600</v>
      </c>
      <c r="P680">
        <v>4663</v>
      </c>
      <c r="Q680">
        <v>69</v>
      </c>
      <c r="R680">
        <v>138</v>
      </c>
      <c r="S680">
        <v>479</v>
      </c>
      <c r="T680" t="s">
        <v>4317</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4319</v>
      </c>
      <c r="B681">
        <v>1980</v>
      </c>
      <c r="C681" t="s">
        <v>171</v>
      </c>
      <c r="D681" t="s">
        <v>4320</v>
      </c>
      <c r="E681" t="str">
        <f t="shared" si="10"/>
        <v>City of Sunnymead</v>
      </c>
      <c r="F681">
        <v>2830</v>
      </c>
      <c r="G681" t="s">
        <v>4321</v>
      </c>
      <c r="H681">
        <v>11554</v>
      </c>
      <c r="I681">
        <v>0</v>
      </c>
      <c r="J681">
        <v>11554</v>
      </c>
      <c r="K681">
        <v>0</v>
      </c>
      <c r="L681">
        <v>3713</v>
      </c>
      <c r="M681">
        <v>2283</v>
      </c>
      <c r="N681">
        <v>1430</v>
      </c>
      <c r="O681">
        <v>63300</v>
      </c>
      <c r="P681">
        <v>3760</v>
      </c>
      <c r="Q681">
        <v>424</v>
      </c>
      <c r="R681">
        <v>126</v>
      </c>
      <c r="S681">
        <v>6</v>
      </c>
      <c r="T681" t="s">
        <v>4320</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4322</v>
      </c>
      <c r="B682">
        <v>1980</v>
      </c>
      <c r="C682" t="s">
        <v>171</v>
      </c>
      <c r="D682" t="s">
        <v>4323</v>
      </c>
      <c r="E682" t="str">
        <f t="shared" si="10"/>
        <v>City of Sunnyside-Tahoe City</v>
      </c>
      <c r="F682">
        <v>2833</v>
      </c>
      <c r="G682" t="s">
        <v>4324</v>
      </c>
      <c r="H682">
        <v>1836</v>
      </c>
      <c r="I682">
        <v>0</v>
      </c>
      <c r="J682">
        <v>0</v>
      </c>
      <c r="K682">
        <v>1836</v>
      </c>
      <c r="L682">
        <v>756</v>
      </c>
      <c r="M682">
        <v>348</v>
      </c>
      <c r="N682">
        <v>408</v>
      </c>
      <c r="O682">
        <v>117800</v>
      </c>
      <c r="P682">
        <v>601</v>
      </c>
      <c r="Q682">
        <v>232</v>
      </c>
      <c r="R682">
        <v>34</v>
      </c>
      <c r="S682">
        <v>55</v>
      </c>
      <c r="T682" t="s">
        <v>4323</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4325</v>
      </c>
      <c r="B683">
        <v>1980</v>
      </c>
      <c r="C683" t="s">
        <v>171</v>
      </c>
      <c r="D683" t="s">
        <v>1138</v>
      </c>
      <c r="E683" t="str">
        <f t="shared" si="10"/>
        <v>City of Sunnyvale</v>
      </c>
      <c r="F683">
        <v>2835</v>
      </c>
      <c r="G683" t="s">
        <v>4326</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4327</v>
      </c>
      <c r="B684">
        <v>1980</v>
      </c>
      <c r="C684" t="s">
        <v>171</v>
      </c>
      <c r="D684" t="s">
        <v>1140</v>
      </c>
      <c r="E684" t="str">
        <f t="shared" si="10"/>
        <v>City of Susanville</v>
      </c>
      <c r="F684">
        <v>2845</v>
      </c>
      <c r="G684" t="s">
        <v>4328</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4329</v>
      </c>
      <c r="B685">
        <v>1980</v>
      </c>
      <c r="C685" t="s">
        <v>171</v>
      </c>
      <c r="D685" t="s">
        <v>1285</v>
      </c>
      <c r="E685" t="str">
        <f t="shared" si="10"/>
        <v>City of Sutter</v>
      </c>
      <c r="F685">
        <v>2850</v>
      </c>
      <c r="G685" t="s">
        <v>4330</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4331</v>
      </c>
      <c r="B686">
        <v>1980</v>
      </c>
      <c r="C686" t="s">
        <v>171</v>
      </c>
      <c r="D686" t="s">
        <v>1142</v>
      </c>
      <c r="E686" t="str">
        <f t="shared" si="10"/>
        <v>City of Sutter Creek</v>
      </c>
      <c r="F686">
        <v>2855</v>
      </c>
      <c r="G686" t="s">
        <v>4332</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4333</v>
      </c>
      <c r="B687">
        <v>1980</v>
      </c>
      <c r="C687" t="s">
        <v>171</v>
      </c>
      <c r="D687" t="s">
        <v>1144</v>
      </c>
      <c r="E687" t="str">
        <f t="shared" si="10"/>
        <v>City of Taft</v>
      </c>
      <c r="F687">
        <v>2860</v>
      </c>
      <c r="G687" t="s">
        <v>4334</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4335</v>
      </c>
      <c r="B688">
        <v>1980</v>
      </c>
      <c r="C688" t="s">
        <v>171</v>
      </c>
      <c r="D688" t="s">
        <v>4336</v>
      </c>
      <c r="E688" t="str">
        <f t="shared" si="10"/>
        <v>City of Taft Heights</v>
      </c>
      <c r="F688">
        <v>2865</v>
      </c>
      <c r="G688" t="s">
        <v>4337</v>
      </c>
      <c r="H688">
        <v>2111</v>
      </c>
      <c r="I688">
        <v>0</v>
      </c>
      <c r="J688">
        <v>0</v>
      </c>
      <c r="K688">
        <v>2111</v>
      </c>
      <c r="L688">
        <v>801</v>
      </c>
      <c r="M688">
        <v>569</v>
      </c>
      <c r="N688">
        <v>232</v>
      </c>
      <c r="O688">
        <v>42000</v>
      </c>
      <c r="P688">
        <v>775</v>
      </c>
      <c r="Q688">
        <v>70</v>
      </c>
      <c r="R688">
        <v>0</v>
      </c>
      <c r="S688">
        <v>3</v>
      </c>
      <c r="T688" t="s">
        <v>4336</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4338</v>
      </c>
      <c r="B689">
        <v>1980</v>
      </c>
      <c r="C689" t="s">
        <v>171</v>
      </c>
      <c r="D689" t="s">
        <v>4339</v>
      </c>
      <c r="E689" t="str">
        <f t="shared" si="10"/>
        <v>City of Talmage</v>
      </c>
      <c r="F689">
        <v>2867</v>
      </c>
      <c r="G689" t="s">
        <v>4340</v>
      </c>
      <c r="H689">
        <v>1514</v>
      </c>
      <c r="I689">
        <v>0</v>
      </c>
      <c r="J689">
        <v>0</v>
      </c>
      <c r="K689">
        <v>1514</v>
      </c>
      <c r="L689">
        <v>574</v>
      </c>
      <c r="M689">
        <v>409</v>
      </c>
      <c r="N689">
        <v>165</v>
      </c>
      <c r="O689">
        <v>82500</v>
      </c>
      <c r="P689">
        <v>490</v>
      </c>
      <c r="Q689">
        <v>41</v>
      </c>
      <c r="R689">
        <v>19</v>
      </c>
      <c r="S689">
        <v>42</v>
      </c>
      <c r="T689" t="s">
        <v>4339</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4341</v>
      </c>
      <c r="B690">
        <v>1980</v>
      </c>
      <c r="C690" t="s">
        <v>171</v>
      </c>
      <c r="D690" t="s">
        <v>4342</v>
      </c>
      <c r="E690" t="str">
        <f t="shared" si="10"/>
        <v>City of Tamalpais-Homestead Valley</v>
      </c>
      <c r="F690">
        <v>2869</v>
      </c>
      <c r="G690" t="s">
        <v>4343</v>
      </c>
      <c r="H690">
        <v>8511</v>
      </c>
      <c r="I690">
        <v>8511</v>
      </c>
      <c r="J690">
        <v>0</v>
      </c>
      <c r="K690">
        <v>0</v>
      </c>
      <c r="L690">
        <v>3569</v>
      </c>
      <c r="M690">
        <v>2495</v>
      </c>
      <c r="N690">
        <v>1074</v>
      </c>
      <c r="O690">
        <v>165200</v>
      </c>
      <c r="P690">
        <v>3147</v>
      </c>
      <c r="Q690">
        <v>458</v>
      </c>
      <c r="R690">
        <v>97</v>
      </c>
      <c r="S690">
        <v>1</v>
      </c>
      <c r="T690" t="s">
        <v>4342</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4344</v>
      </c>
      <c r="B691">
        <v>1980</v>
      </c>
      <c r="C691" t="s">
        <v>171</v>
      </c>
      <c r="D691" t="s">
        <v>4345</v>
      </c>
      <c r="E691" t="str">
        <f t="shared" si="10"/>
        <v>City of Tara Hills-Montalvin Manor</v>
      </c>
      <c r="F691">
        <v>2871</v>
      </c>
      <c r="G691" t="s">
        <v>4346</v>
      </c>
      <c r="H691">
        <v>9471</v>
      </c>
      <c r="I691">
        <v>9471</v>
      </c>
      <c r="J691">
        <v>0</v>
      </c>
      <c r="K691">
        <v>0</v>
      </c>
      <c r="L691">
        <v>2930</v>
      </c>
      <c r="M691">
        <v>2472</v>
      </c>
      <c r="N691">
        <v>458</v>
      </c>
      <c r="O691">
        <v>70500</v>
      </c>
      <c r="P691">
        <v>2699</v>
      </c>
      <c r="Q691">
        <v>49</v>
      </c>
      <c r="R691">
        <v>3</v>
      </c>
      <c r="S691">
        <v>219</v>
      </c>
      <c r="T691" t="s">
        <v>4345</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4347</v>
      </c>
      <c r="B692">
        <v>1980</v>
      </c>
      <c r="C692" t="s">
        <v>171</v>
      </c>
      <c r="D692" t="s">
        <v>1146</v>
      </c>
      <c r="E692" t="str">
        <f t="shared" si="10"/>
        <v>City of Tehachapi</v>
      </c>
      <c r="F692">
        <v>2873</v>
      </c>
      <c r="G692" t="s">
        <v>4348</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4349</v>
      </c>
      <c r="B693">
        <v>1980</v>
      </c>
      <c r="C693" t="s">
        <v>171</v>
      </c>
      <c r="D693" t="s">
        <v>1148</v>
      </c>
      <c r="E693" t="str">
        <f t="shared" si="10"/>
        <v>City of Tehama</v>
      </c>
      <c r="F693">
        <v>2875</v>
      </c>
      <c r="G693" t="s">
        <v>4350</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4351</v>
      </c>
      <c r="B694">
        <v>1980</v>
      </c>
      <c r="C694" t="s">
        <v>171</v>
      </c>
      <c r="D694" t="s">
        <v>1150</v>
      </c>
      <c r="E694" t="str">
        <f t="shared" si="10"/>
        <v>City of Temecula</v>
      </c>
      <c r="F694">
        <v>2878</v>
      </c>
      <c r="G694" t="s">
        <v>4352</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4353</v>
      </c>
      <c r="B695">
        <v>1980</v>
      </c>
      <c r="C695" t="s">
        <v>171</v>
      </c>
      <c r="D695" t="s">
        <v>1152</v>
      </c>
      <c r="E695" t="str">
        <f t="shared" si="10"/>
        <v>City of Temple City</v>
      </c>
      <c r="F695">
        <v>2880</v>
      </c>
      <c r="G695" t="s">
        <v>4354</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4355</v>
      </c>
      <c r="B696">
        <v>1980</v>
      </c>
      <c r="C696" t="s">
        <v>171</v>
      </c>
      <c r="D696" t="s">
        <v>4356</v>
      </c>
      <c r="E696" t="str">
        <f t="shared" si="10"/>
        <v>City of Terra Bella</v>
      </c>
      <c r="F696">
        <v>2885</v>
      </c>
      <c r="G696" t="s">
        <v>4357</v>
      </c>
      <c r="H696">
        <v>1807</v>
      </c>
      <c r="I696">
        <v>0</v>
      </c>
      <c r="J696">
        <v>0</v>
      </c>
      <c r="K696">
        <v>1807</v>
      </c>
      <c r="L696">
        <v>487</v>
      </c>
      <c r="M696">
        <v>326</v>
      </c>
      <c r="N696">
        <v>161</v>
      </c>
      <c r="O696">
        <v>36000</v>
      </c>
      <c r="P696">
        <v>379</v>
      </c>
      <c r="Q696">
        <v>78</v>
      </c>
      <c r="R696">
        <v>10</v>
      </c>
      <c r="S696">
        <v>51</v>
      </c>
      <c r="T696" t="s">
        <v>4356</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4358</v>
      </c>
      <c r="B697">
        <v>1980</v>
      </c>
      <c r="C697" t="s">
        <v>171</v>
      </c>
      <c r="D697" t="s">
        <v>4359</v>
      </c>
      <c r="E697" t="str">
        <f t="shared" si="10"/>
        <v>City of Thermalito</v>
      </c>
      <c r="F697">
        <v>2892</v>
      </c>
      <c r="G697" t="s">
        <v>4360</v>
      </c>
      <c r="H697">
        <v>4961</v>
      </c>
      <c r="I697">
        <v>0</v>
      </c>
      <c r="J697">
        <v>4961</v>
      </c>
      <c r="K697">
        <v>0</v>
      </c>
      <c r="L697">
        <v>1720</v>
      </c>
      <c r="M697">
        <v>1304</v>
      </c>
      <c r="N697">
        <v>416</v>
      </c>
      <c r="O697">
        <v>43400</v>
      </c>
      <c r="P697">
        <v>1427</v>
      </c>
      <c r="Q697">
        <v>122</v>
      </c>
      <c r="R697">
        <v>3</v>
      </c>
      <c r="S697">
        <v>253</v>
      </c>
      <c r="T697" t="s">
        <v>4359</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4361</v>
      </c>
      <c r="B698">
        <v>1980</v>
      </c>
      <c r="C698" t="s">
        <v>171</v>
      </c>
      <c r="D698" t="s">
        <v>1154</v>
      </c>
      <c r="E698" t="str">
        <f t="shared" si="10"/>
        <v>City of Thousand Oaks</v>
      </c>
      <c r="F698">
        <v>2897</v>
      </c>
      <c r="G698" t="s">
        <v>4362</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4363</v>
      </c>
      <c r="B699">
        <v>1980</v>
      </c>
      <c r="C699" t="s">
        <v>171</v>
      </c>
      <c r="D699" t="s">
        <v>4364</v>
      </c>
      <c r="E699" t="str">
        <f t="shared" si="10"/>
        <v>City of Thousand Palms</v>
      </c>
      <c r="F699">
        <v>2899</v>
      </c>
      <c r="G699" t="s">
        <v>4365</v>
      </c>
      <c r="H699">
        <v>1718</v>
      </c>
      <c r="I699">
        <v>0</v>
      </c>
      <c r="J699">
        <v>0</v>
      </c>
      <c r="K699">
        <v>1718</v>
      </c>
      <c r="L699">
        <v>811</v>
      </c>
      <c r="M699">
        <v>706</v>
      </c>
      <c r="N699">
        <v>105</v>
      </c>
      <c r="O699">
        <v>46100</v>
      </c>
      <c r="P699">
        <v>588</v>
      </c>
      <c r="Q699">
        <v>21</v>
      </c>
      <c r="R699">
        <v>0</v>
      </c>
      <c r="S699">
        <v>798</v>
      </c>
      <c r="T699" t="s">
        <v>4364</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4366</v>
      </c>
      <c r="B700">
        <v>1980</v>
      </c>
      <c r="C700" t="s">
        <v>171</v>
      </c>
      <c r="D700" t="s">
        <v>1156</v>
      </c>
      <c r="E700" t="str">
        <f t="shared" si="10"/>
        <v>City of Tiburon</v>
      </c>
      <c r="F700">
        <v>2903</v>
      </c>
      <c r="G700" t="s">
        <v>4367</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4368</v>
      </c>
      <c r="B701">
        <v>1980</v>
      </c>
      <c r="C701" t="s">
        <v>171</v>
      </c>
      <c r="D701" t="s">
        <v>4369</v>
      </c>
      <c r="E701" t="str">
        <f t="shared" si="10"/>
        <v>City of Tierra Buena</v>
      </c>
      <c r="F701">
        <v>2906</v>
      </c>
      <c r="G701" t="s">
        <v>4370</v>
      </c>
      <c r="H701">
        <v>2374</v>
      </c>
      <c r="I701">
        <v>2374</v>
      </c>
      <c r="J701">
        <v>0</v>
      </c>
      <c r="K701">
        <v>0</v>
      </c>
      <c r="L701">
        <v>777</v>
      </c>
      <c r="M701">
        <v>594</v>
      </c>
      <c r="N701">
        <v>183</v>
      </c>
      <c r="O701">
        <v>62600</v>
      </c>
      <c r="P701">
        <v>694</v>
      </c>
      <c r="Q701">
        <v>70</v>
      </c>
      <c r="R701">
        <v>7</v>
      </c>
      <c r="S701">
        <v>44</v>
      </c>
      <c r="T701" t="s">
        <v>4369</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4371</v>
      </c>
      <c r="B702">
        <v>1980</v>
      </c>
      <c r="C702" t="s">
        <v>171</v>
      </c>
      <c r="D702" t="s">
        <v>4372</v>
      </c>
      <c r="E702" t="str">
        <f t="shared" si="10"/>
        <v>City of Tipton</v>
      </c>
      <c r="F702">
        <v>2908</v>
      </c>
      <c r="G702" t="s">
        <v>4373</v>
      </c>
      <c r="H702">
        <v>1185</v>
      </c>
      <c r="I702">
        <v>0</v>
      </c>
      <c r="J702">
        <v>0</v>
      </c>
      <c r="K702">
        <v>1185</v>
      </c>
      <c r="L702">
        <v>372</v>
      </c>
      <c r="M702">
        <v>260</v>
      </c>
      <c r="N702">
        <v>112</v>
      </c>
      <c r="O702">
        <v>34000</v>
      </c>
      <c r="P702">
        <v>375</v>
      </c>
      <c r="Q702">
        <v>28</v>
      </c>
      <c r="R702">
        <v>0</v>
      </c>
      <c r="S702">
        <v>11</v>
      </c>
      <c r="T702" t="s">
        <v>4372</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4374</v>
      </c>
      <c r="B703">
        <v>1980</v>
      </c>
      <c r="C703" t="s">
        <v>171</v>
      </c>
      <c r="D703" t="s">
        <v>1158</v>
      </c>
      <c r="E703" t="str">
        <f t="shared" si="10"/>
        <v>City of Torrance</v>
      </c>
      <c r="F703">
        <v>2910</v>
      </c>
      <c r="G703" t="s">
        <v>4375</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4376</v>
      </c>
      <c r="B704">
        <v>1980</v>
      </c>
      <c r="C704" t="s">
        <v>171</v>
      </c>
      <c r="D704" t="s">
        <v>1160</v>
      </c>
      <c r="E704" t="str">
        <f t="shared" si="10"/>
        <v>City of Tracy</v>
      </c>
      <c r="F704">
        <v>2915</v>
      </c>
      <c r="G704" t="s">
        <v>4377</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4378</v>
      </c>
      <c r="B705">
        <v>1980</v>
      </c>
      <c r="C705" t="s">
        <v>171</v>
      </c>
      <c r="D705" t="s">
        <v>1162</v>
      </c>
      <c r="E705" t="str">
        <f t="shared" si="10"/>
        <v>City of Trinidad</v>
      </c>
      <c r="F705">
        <v>2925</v>
      </c>
      <c r="G705" t="s">
        <v>4379</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4380</v>
      </c>
      <c r="B706">
        <v>1980</v>
      </c>
      <c r="C706" t="s">
        <v>171</v>
      </c>
      <c r="D706" t="s">
        <v>1164</v>
      </c>
      <c r="E706" t="str">
        <f t="shared" si="10"/>
        <v>City of Truckee</v>
      </c>
      <c r="F706">
        <v>2940</v>
      </c>
      <c r="G706" t="s">
        <v>4381</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4382</v>
      </c>
      <c r="B707">
        <v>1980</v>
      </c>
      <c r="C707" t="s">
        <v>171</v>
      </c>
      <c r="D707" t="s">
        <v>1166</v>
      </c>
      <c r="E707" t="str">
        <f t="shared" si="10"/>
        <v>City of Tulare</v>
      </c>
      <c r="F707">
        <v>2945</v>
      </c>
      <c r="G707" t="s">
        <v>4383</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4384</v>
      </c>
      <c r="B708">
        <v>1980</v>
      </c>
      <c r="C708" t="s">
        <v>171</v>
      </c>
      <c r="D708" t="s">
        <v>4385</v>
      </c>
      <c r="E708" t="str">
        <f t="shared" si="10"/>
        <v>City of Tulare East</v>
      </c>
      <c r="F708">
        <v>2947</v>
      </c>
      <c r="G708" t="s">
        <v>4386</v>
      </c>
      <c r="H708">
        <v>2168</v>
      </c>
      <c r="I708">
        <v>0</v>
      </c>
      <c r="J708">
        <v>0</v>
      </c>
      <c r="K708">
        <v>2168</v>
      </c>
      <c r="L708">
        <v>628</v>
      </c>
      <c r="M708">
        <v>504</v>
      </c>
      <c r="N708">
        <v>124</v>
      </c>
      <c r="O708">
        <v>47200</v>
      </c>
      <c r="P708">
        <v>592</v>
      </c>
      <c r="Q708">
        <v>37</v>
      </c>
      <c r="R708">
        <v>3</v>
      </c>
      <c r="S708">
        <v>5</v>
      </c>
      <c r="T708" t="s">
        <v>4385</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4387</v>
      </c>
      <c r="B709">
        <v>1980</v>
      </c>
      <c r="C709" t="s">
        <v>171</v>
      </c>
      <c r="D709" t="s">
        <v>4388</v>
      </c>
      <c r="E709" t="str">
        <f t="shared" ref="E709:E772" si="11">_xlfn.CONCAT("City of ",D709)</f>
        <v>City of Tulare Northwest</v>
      </c>
      <c r="F709">
        <v>2948</v>
      </c>
      <c r="G709" t="s">
        <v>4389</v>
      </c>
      <c r="H709">
        <v>1936</v>
      </c>
      <c r="I709">
        <v>0</v>
      </c>
      <c r="J709">
        <v>0</v>
      </c>
      <c r="K709">
        <v>1936</v>
      </c>
      <c r="L709">
        <v>637</v>
      </c>
      <c r="M709">
        <v>476</v>
      </c>
      <c r="N709">
        <v>161</v>
      </c>
      <c r="O709">
        <v>54000</v>
      </c>
      <c r="P709">
        <v>602</v>
      </c>
      <c r="Q709">
        <v>25</v>
      </c>
      <c r="R709">
        <v>15</v>
      </c>
      <c r="S709">
        <v>14</v>
      </c>
      <c r="T709" t="s">
        <v>4388</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4390</v>
      </c>
      <c r="B710">
        <v>1980</v>
      </c>
      <c r="C710" t="s">
        <v>171</v>
      </c>
      <c r="D710" t="s">
        <v>1168</v>
      </c>
      <c r="E710" t="str">
        <f t="shared" si="11"/>
        <v>City of Tulelake</v>
      </c>
      <c r="F710">
        <v>2950</v>
      </c>
      <c r="G710" t="s">
        <v>4391</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4392</v>
      </c>
      <c r="B711">
        <v>1980</v>
      </c>
      <c r="C711" t="s">
        <v>171</v>
      </c>
      <c r="D711" t="s">
        <v>4393</v>
      </c>
      <c r="E711" t="str">
        <f t="shared" si="11"/>
        <v>City of Tuolumne City</v>
      </c>
      <c r="F711">
        <v>2955</v>
      </c>
      <c r="G711" t="s">
        <v>4394</v>
      </c>
      <c r="H711">
        <v>1708</v>
      </c>
      <c r="I711">
        <v>0</v>
      </c>
      <c r="J711">
        <v>0</v>
      </c>
      <c r="K711">
        <v>1708</v>
      </c>
      <c r="L711">
        <v>685</v>
      </c>
      <c r="M711">
        <v>393</v>
      </c>
      <c r="N711">
        <v>292</v>
      </c>
      <c r="O711">
        <v>43000</v>
      </c>
      <c r="P711">
        <v>589</v>
      </c>
      <c r="Q711">
        <v>91</v>
      </c>
      <c r="R711">
        <v>30</v>
      </c>
      <c r="S711">
        <v>59</v>
      </c>
      <c r="T711" t="s">
        <v>4393</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4395</v>
      </c>
      <c r="B712">
        <v>1980</v>
      </c>
      <c r="C712" t="s">
        <v>171</v>
      </c>
      <c r="D712" t="s">
        <v>1170</v>
      </c>
      <c r="E712" t="str">
        <f t="shared" si="11"/>
        <v>City of Turlock</v>
      </c>
      <c r="F712">
        <v>2960</v>
      </c>
      <c r="G712" t="s">
        <v>4396</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4397</v>
      </c>
      <c r="B713">
        <v>1980</v>
      </c>
      <c r="C713" t="s">
        <v>171</v>
      </c>
      <c r="D713" t="s">
        <v>1172</v>
      </c>
      <c r="E713" t="str">
        <f t="shared" si="11"/>
        <v>City of Tustin</v>
      </c>
      <c r="F713">
        <v>2965</v>
      </c>
      <c r="G713" t="s">
        <v>4398</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4399</v>
      </c>
      <c r="B714">
        <v>1980</v>
      </c>
      <c r="C714" t="s">
        <v>171</v>
      </c>
      <c r="D714" t="s">
        <v>4400</v>
      </c>
      <c r="E714" t="str">
        <f t="shared" si="11"/>
        <v>City of Tustin Foothills</v>
      </c>
      <c r="F714">
        <v>2967</v>
      </c>
      <c r="G714" t="s">
        <v>4401</v>
      </c>
      <c r="H714">
        <v>26174</v>
      </c>
      <c r="I714">
        <v>26174</v>
      </c>
      <c r="J714">
        <v>0</v>
      </c>
      <c r="K714">
        <v>0</v>
      </c>
      <c r="L714">
        <v>8039</v>
      </c>
      <c r="M714">
        <v>7341</v>
      </c>
      <c r="N714">
        <v>698</v>
      </c>
      <c r="O714">
        <v>158900</v>
      </c>
      <c r="P714">
        <v>7914</v>
      </c>
      <c r="Q714">
        <v>194</v>
      </c>
      <c r="R714">
        <v>96</v>
      </c>
      <c r="S714">
        <v>3</v>
      </c>
      <c r="T714" t="s">
        <v>4400</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4402</v>
      </c>
      <c r="B715">
        <v>1980</v>
      </c>
      <c r="C715" t="s">
        <v>171</v>
      </c>
      <c r="D715" t="s">
        <v>4403</v>
      </c>
      <c r="E715" t="str">
        <f t="shared" si="11"/>
        <v>City of Twain Harte</v>
      </c>
      <c r="F715">
        <v>2970</v>
      </c>
      <c r="G715" t="s">
        <v>4404</v>
      </c>
      <c r="H715">
        <v>1369</v>
      </c>
      <c r="I715">
        <v>0</v>
      </c>
      <c r="J715">
        <v>0</v>
      </c>
      <c r="K715">
        <v>1369</v>
      </c>
      <c r="L715">
        <v>550</v>
      </c>
      <c r="M715">
        <v>323</v>
      </c>
      <c r="N715">
        <v>227</v>
      </c>
      <c r="O715">
        <v>64400</v>
      </c>
      <c r="P715">
        <v>1109</v>
      </c>
      <c r="Q715">
        <v>76</v>
      </c>
      <c r="R715">
        <v>11</v>
      </c>
      <c r="S715">
        <v>6</v>
      </c>
      <c r="T715" t="s">
        <v>4403</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4405</v>
      </c>
      <c r="B716">
        <v>1980</v>
      </c>
      <c r="C716" t="s">
        <v>171</v>
      </c>
      <c r="D716" t="s">
        <v>1174</v>
      </c>
      <c r="E716" t="str">
        <f t="shared" si="11"/>
        <v>City of Twentynine Palms</v>
      </c>
      <c r="F716">
        <v>2971</v>
      </c>
      <c r="G716" t="s">
        <v>4406</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4407</v>
      </c>
      <c r="B717">
        <v>1980</v>
      </c>
      <c r="C717" t="s">
        <v>171</v>
      </c>
      <c r="D717" t="s">
        <v>4408</v>
      </c>
      <c r="E717" t="str">
        <f t="shared" si="11"/>
        <v>City of Twentynine Palms Base</v>
      </c>
      <c r="F717">
        <v>2972</v>
      </c>
      <c r="G717" t="s">
        <v>4409</v>
      </c>
      <c r="H717">
        <v>7079</v>
      </c>
      <c r="I717">
        <v>0</v>
      </c>
      <c r="J717">
        <v>7079</v>
      </c>
      <c r="K717">
        <v>0</v>
      </c>
      <c r="L717">
        <v>744</v>
      </c>
      <c r="M717">
        <v>4</v>
      </c>
      <c r="N717">
        <v>740</v>
      </c>
      <c r="O717">
        <v>0</v>
      </c>
      <c r="P717">
        <v>684</v>
      </c>
      <c r="Q717">
        <v>94</v>
      </c>
      <c r="R717">
        <v>2</v>
      </c>
      <c r="S717">
        <v>4</v>
      </c>
      <c r="T717" t="s">
        <v>4408</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4410</v>
      </c>
      <c r="B718">
        <v>1980</v>
      </c>
      <c r="C718" t="s">
        <v>171</v>
      </c>
      <c r="D718" t="s">
        <v>4411</v>
      </c>
      <c r="E718" t="str">
        <f t="shared" si="11"/>
        <v>City of Twin Lakes</v>
      </c>
      <c r="F718">
        <v>2975</v>
      </c>
      <c r="G718" t="s">
        <v>4412</v>
      </c>
      <c r="H718">
        <v>4502</v>
      </c>
      <c r="I718">
        <v>4502</v>
      </c>
      <c r="J718">
        <v>0</v>
      </c>
      <c r="K718">
        <v>0</v>
      </c>
      <c r="L718">
        <v>2190</v>
      </c>
      <c r="M718">
        <v>729</v>
      </c>
      <c r="N718">
        <v>1461</v>
      </c>
      <c r="O718">
        <v>94100</v>
      </c>
      <c r="P718">
        <v>1182</v>
      </c>
      <c r="Q718">
        <v>480</v>
      </c>
      <c r="R718">
        <v>518</v>
      </c>
      <c r="S718">
        <v>252</v>
      </c>
      <c r="T718" t="s">
        <v>4411</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4413</v>
      </c>
      <c r="B719">
        <v>1980</v>
      </c>
      <c r="C719" t="s">
        <v>171</v>
      </c>
      <c r="D719" t="s">
        <v>1176</v>
      </c>
      <c r="E719" t="str">
        <f t="shared" si="11"/>
        <v>City of Ukiah</v>
      </c>
      <c r="F719">
        <v>2980</v>
      </c>
      <c r="G719" t="s">
        <v>4414</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4415</v>
      </c>
      <c r="B720">
        <v>1980</v>
      </c>
      <c r="C720" t="s">
        <v>171</v>
      </c>
      <c r="D720" t="s">
        <v>1180</v>
      </c>
      <c r="E720" t="str">
        <f t="shared" si="11"/>
        <v>City of Union City</v>
      </c>
      <c r="F720">
        <v>2985</v>
      </c>
      <c r="G720" t="s">
        <v>4416</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4417</v>
      </c>
      <c r="B721">
        <v>1980</v>
      </c>
      <c r="C721" t="s">
        <v>171</v>
      </c>
      <c r="D721" t="s">
        <v>1182</v>
      </c>
      <c r="E721" t="str">
        <f t="shared" si="11"/>
        <v>City of Upland</v>
      </c>
      <c r="F721">
        <v>2990</v>
      </c>
      <c r="G721" t="s">
        <v>4418</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4419</v>
      </c>
      <c r="B722">
        <v>1980</v>
      </c>
      <c r="C722" t="s">
        <v>171</v>
      </c>
      <c r="D722" t="s">
        <v>1184</v>
      </c>
      <c r="E722" t="str">
        <f t="shared" si="11"/>
        <v>City of Vacaville</v>
      </c>
      <c r="F722">
        <v>2995</v>
      </c>
      <c r="G722" t="s">
        <v>4420</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4421</v>
      </c>
      <c r="B723">
        <v>1980</v>
      </c>
      <c r="C723" t="s">
        <v>171</v>
      </c>
      <c r="D723" t="s">
        <v>4422</v>
      </c>
      <c r="E723" t="str">
        <f t="shared" si="11"/>
        <v>City of Valencia</v>
      </c>
      <c r="F723">
        <v>2997</v>
      </c>
      <c r="G723" t="s">
        <v>4423</v>
      </c>
      <c r="H723">
        <v>12163</v>
      </c>
      <c r="I723">
        <v>12163</v>
      </c>
      <c r="J723">
        <v>0</v>
      </c>
      <c r="K723">
        <v>0</v>
      </c>
      <c r="L723">
        <v>3748</v>
      </c>
      <c r="M723">
        <v>3083</v>
      </c>
      <c r="N723">
        <v>665</v>
      </c>
      <c r="O723">
        <v>128500</v>
      </c>
      <c r="P723">
        <v>3553</v>
      </c>
      <c r="Q723">
        <v>132</v>
      </c>
      <c r="R723">
        <v>387</v>
      </c>
      <c r="S723">
        <v>0</v>
      </c>
      <c r="T723" t="s">
        <v>4422</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4424</v>
      </c>
      <c r="B724">
        <v>1980</v>
      </c>
      <c r="C724" t="s">
        <v>171</v>
      </c>
      <c r="D724" t="s">
        <v>4425</v>
      </c>
      <c r="E724" t="str">
        <f t="shared" si="11"/>
        <v>City of Valinda</v>
      </c>
      <c r="F724">
        <v>2998</v>
      </c>
      <c r="G724" t="s">
        <v>4426</v>
      </c>
      <c r="H724">
        <v>18700</v>
      </c>
      <c r="I724">
        <v>18700</v>
      </c>
      <c r="J724">
        <v>0</v>
      </c>
      <c r="K724">
        <v>0</v>
      </c>
      <c r="L724">
        <v>5023</v>
      </c>
      <c r="M724">
        <v>4169</v>
      </c>
      <c r="N724">
        <v>854</v>
      </c>
      <c r="O724">
        <v>67800</v>
      </c>
      <c r="P724">
        <v>4839</v>
      </c>
      <c r="Q724">
        <v>197</v>
      </c>
      <c r="R724">
        <v>101</v>
      </c>
      <c r="S724">
        <v>5</v>
      </c>
      <c r="T724" t="s">
        <v>4425</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4427</v>
      </c>
      <c r="B725">
        <v>1980</v>
      </c>
      <c r="C725" t="s">
        <v>171</v>
      </c>
      <c r="D725" t="s">
        <v>1186</v>
      </c>
      <c r="E725" t="str">
        <f t="shared" si="11"/>
        <v>City of Vallejo</v>
      </c>
      <c r="F725">
        <v>3000</v>
      </c>
      <c r="G725" t="s">
        <v>4428</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4429</v>
      </c>
      <c r="B726">
        <v>1980</v>
      </c>
      <c r="C726" t="s">
        <v>171</v>
      </c>
      <c r="D726" t="s">
        <v>4430</v>
      </c>
      <c r="E726" t="str">
        <f t="shared" si="11"/>
        <v>City of Valle Vista</v>
      </c>
      <c r="F726">
        <v>3001</v>
      </c>
      <c r="G726" t="s">
        <v>4431</v>
      </c>
      <c r="H726">
        <v>5474</v>
      </c>
      <c r="I726">
        <v>5474</v>
      </c>
      <c r="J726">
        <v>0</v>
      </c>
      <c r="K726">
        <v>0</v>
      </c>
      <c r="L726">
        <v>2794</v>
      </c>
      <c r="M726">
        <v>2290</v>
      </c>
      <c r="N726">
        <v>504</v>
      </c>
      <c r="O726">
        <v>59500</v>
      </c>
      <c r="P726">
        <v>1193</v>
      </c>
      <c r="Q726">
        <v>70</v>
      </c>
      <c r="R726">
        <v>141</v>
      </c>
      <c r="S726">
        <v>1598</v>
      </c>
      <c r="T726" t="s">
        <v>4430</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4432</v>
      </c>
      <c r="B727">
        <v>1980</v>
      </c>
      <c r="C727" t="s">
        <v>171</v>
      </c>
      <c r="D727" t="s">
        <v>4433</v>
      </c>
      <c r="E727" t="str">
        <f t="shared" si="11"/>
        <v>City of Valley Center</v>
      </c>
      <c r="F727">
        <v>3002</v>
      </c>
      <c r="G727" t="s">
        <v>4434</v>
      </c>
      <c r="H727">
        <v>1242</v>
      </c>
      <c r="I727">
        <v>0</v>
      </c>
      <c r="J727">
        <v>0</v>
      </c>
      <c r="K727">
        <v>1242</v>
      </c>
      <c r="L727">
        <v>396</v>
      </c>
      <c r="M727">
        <v>320</v>
      </c>
      <c r="N727">
        <v>76</v>
      </c>
      <c r="O727">
        <v>130300</v>
      </c>
      <c r="P727">
        <v>372</v>
      </c>
      <c r="Q727">
        <v>23</v>
      </c>
      <c r="R727">
        <v>0</v>
      </c>
      <c r="S727">
        <v>33</v>
      </c>
      <c r="T727" t="s">
        <v>4433</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4435</v>
      </c>
      <c r="B728">
        <v>1980</v>
      </c>
      <c r="C728" t="s">
        <v>171</v>
      </c>
      <c r="D728" t="s">
        <v>4436</v>
      </c>
      <c r="E728" t="str">
        <f t="shared" si="11"/>
        <v>City of Vandenberg AFB</v>
      </c>
      <c r="F728">
        <v>3003</v>
      </c>
      <c r="G728" t="s">
        <v>4437</v>
      </c>
      <c r="H728">
        <v>8136</v>
      </c>
      <c r="I728">
        <v>0</v>
      </c>
      <c r="J728">
        <v>8136</v>
      </c>
      <c r="K728">
        <v>0</v>
      </c>
      <c r="L728">
        <v>2113</v>
      </c>
      <c r="M728">
        <v>150</v>
      </c>
      <c r="N728">
        <v>1963</v>
      </c>
      <c r="O728">
        <v>48800</v>
      </c>
      <c r="P728">
        <v>2108</v>
      </c>
      <c r="Q728">
        <v>42</v>
      </c>
      <c r="R728">
        <v>2</v>
      </c>
      <c r="S728">
        <v>128</v>
      </c>
      <c r="T728" t="s">
        <v>4436</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4438</v>
      </c>
      <c r="B729">
        <v>1980</v>
      </c>
      <c r="C729" t="s">
        <v>171</v>
      </c>
      <c r="D729" t="s">
        <v>4439</v>
      </c>
      <c r="E729" t="str">
        <f t="shared" si="11"/>
        <v>City of Vandenberg Village</v>
      </c>
      <c r="F729">
        <v>3004</v>
      </c>
      <c r="G729" t="s">
        <v>4440</v>
      </c>
      <c r="H729">
        <v>5839</v>
      </c>
      <c r="I729">
        <v>0</v>
      </c>
      <c r="J729">
        <v>5839</v>
      </c>
      <c r="K729">
        <v>0</v>
      </c>
      <c r="L729">
        <v>1989</v>
      </c>
      <c r="M729">
        <v>1657</v>
      </c>
      <c r="N729">
        <v>332</v>
      </c>
      <c r="O729">
        <v>80200</v>
      </c>
      <c r="P729">
        <v>1923</v>
      </c>
      <c r="Q729">
        <v>58</v>
      </c>
      <c r="R729">
        <v>85</v>
      </c>
      <c r="S729">
        <v>0</v>
      </c>
      <c r="T729" t="s">
        <v>4439</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4441</v>
      </c>
      <c r="B730">
        <v>1980</v>
      </c>
      <c r="C730" t="s">
        <v>171</v>
      </c>
      <c r="D730" t="s">
        <v>1190</v>
      </c>
      <c r="E730" t="str">
        <f t="shared" si="11"/>
        <v>City of Vernon</v>
      </c>
      <c r="F730">
        <v>3005</v>
      </c>
      <c r="G730" t="s">
        <v>4442</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4443</v>
      </c>
      <c r="B731">
        <v>1980</v>
      </c>
      <c r="C731" t="s">
        <v>171</v>
      </c>
      <c r="D731" t="s">
        <v>1192</v>
      </c>
      <c r="E731" t="str">
        <f t="shared" si="11"/>
        <v>City of Victorville</v>
      </c>
      <c r="F731">
        <v>3007</v>
      </c>
      <c r="G731" t="s">
        <v>4444</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4445</v>
      </c>
      <c r="B732">
        <v>1980</v>
      </c>
      <c r="C732" t="s">
        <v>171</v>
      </c>
      <c r="D732" t="s">
        <v>4446</v>
      </c>
      <c r="E732" t="str">
        <f t="shared" si="11"/>
        <v>City of View Park-Windsor Hills</v>
      </c>
      <c r="F732">
        <v>3008</v>
      </c>
      <c r="G732" t="s">
        <v>4447</v>
      </c>
      <c r="H732">
        <v>12101</v>
      </c>
      <c r="I732">
        <v>12101</v>
      </c>
      <c r="J732">
        <v>0</v>
      </c>
      <c r="K732">
        <v>0</v>
      </c>
      <c r="L732">
        <v>4582</v>
      </c>
      <c r="M732">
        <v>3552</v>
      </c>
      <c r="N732">
        <v>1030</v>
      </c>
      <c r="O732">
        <v>113400</v>
      </c>
      <c r="P732">
        <v>4109</v>
      </c>
      <c r="Q732">
        <v>330</v>
      </c>
      <c r="R732">
        <v>239</v>
      </c>
      <c r="S732">
        <v>2</v>
      </c>
      <c r="T732" t="s">
        <v>4446</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4448</v>
      </c>
      <c r="B733">
        <v>1980</v>
      </c>
      <c r="C733" t="s">
        <v>171</v>
      </c>
      <c r="D733" t="s">
        <v>1194</v>
      </c>
      <c r="E733" t="str">
        <f t="shared" si="11"/>
        <v>City of Villa Park</v>
      </c>
      <c r="F733">
        <v>3009</v>
      </c>
      <c r="G733" t="s">
        <v>4449</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4450</v>
      </c>
      <c r="B734">
        <v>1980</v>
      </c>
      <c r="C734" t="s">
        <v>171</v>
      </c>
      <c r="D734" t="s">
        <v>4451</v>
      </c>
      <c r="E734" t="str">
        <f t="shared" si="11"/>
        <v>City of Vine Hill-Pacheco</v>
      </c>
      <c r="F734">
        <v>3013</v>
      </c>
      <c r="G734" t="s">
        <v>4452</v>
      </c>
      <c r="H734">
        <v>6129</v>
      </c>
      <c r="I734">
        <v>6129</v>
      </c>
      <c r="J734">
        <v>0</v>
      </c>
      <c r="K734">
        <v>0</v>
      </c>
      <c r="L734">
        <v>2093</v>
      </c>
      <c r="M734">
        <v>1490</v>
      </c>
      <c r="N734">
        <v>603</v>
      </c>
      <c r="O734">
        <v>73900</v>
      </c>
      <c r="P734">
        <v>1918</v>
      </c>
      <c r="Q734">
        <v>158</v>
      </c>
      <c r="R734">
        <v>79</v>
      </c>
      <c r="S734">
        <v>24</v>
      </c>
      <c r="T734" t="s">
        <v>4451</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4453</v>
      </c>
      <c r="B735">
        <v>1980</v>
      </c>
      <c r="C735" t="s">
        <v>171</v>
      </c>
      <c r="D735" t="s">
        <v>1196</v>
      </c>
      <c r="E735" t="str">
        <f t="shared" si="11"/>
        <v>City of Visalia</v>
      </c>
      <c r="F735">
        <v>3015</v>
      </c>
      <c r="G735" t="s">
        <v>4454</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4455</v>
      </c>
      <c r="B736">
        <v>1980</v>
      </c>
      <c r="C736" t="s">
        <v>171</v>
      </c>
      <c r="D736" t="s">
        <v>1198</v>
      </c>
      <c r="E736" t="str">
        <f t="shared" si="11"/>
        <v>City of Vista</v>
      </c>
      <c r="F736">
        <v>3017</v>
      </c>
      <c r="G736" t="s">
        <v>4456</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4457</v>
      </c>
      <c r="B737">
        <v>1980</v>
      </c>
      <c r="C737" t="s">
        <v>171</v>
      </c>
      <c r="D737" t="s">
        <v>1200</v>
      </c>
      <c r="E737" t="str">
        <f t="shared" si="11"/>
        <v>City of Walnut</v>
      </c>
      <c r="F737">
        <v>3025</v>
      </c>
      <c r="G737" t="s">
        <v>4458</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4459</v>
      </c>
      <c r="B738">
        <v>1980</v>
      </c>
      <c r="C738" t="s">
        <v>171</v>
      </c>
      <c r="D738" t="s">
        <v>1202</v>
      </c>
      <c r="E738" t="str">
        <f t="shared" si="11"/>
        <v>City of Walnut Creek</v>
      </c>
      <c r="F738">
        <v>3030</v>
      </c>
      <c r="G738" t="s">
        <v>4460</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4461</v>
      </c>
      <c r="B739">
        <v>1980</v>
      </c>
      <c r="C739" t="s">
        <v>171</v>
      </c>
      <c r="D739" t="s">
        <v>4462</v>
      </c>
      <c r="E739" t="str">
        <f t="shared" si="11"/>
        <v>City of Walnut Creek West</v>
      </c>
      <c r="F739">
        <v>3032</v>
      </c>
      <c r="G739" t="s">
        <v>4463</v>
      </c>
      <c r="H739">
        <v>5893</v>
      </c>
      <c r="I739">
        <v>5893</v>
      </c>
      <c r="J739">
        <v>0</v>
      </c>
      <c r="K739">
        <v>0</v>
      </c>
      <c r="L739">
        <v>2442</v>
      </c>
      <c r="M739">
        <v>1668</v>
      </c>
      <c r="N739">
        <v>774</v>
      </c>
      <c r="O739">
        <v>112300</v>
      </c>
      <c r="P739">
        <v>2104</v>
      </c>
      <c r="Q739">
        <v>89</v>
      </c>
      <c r="R739">
        <v>295</v>
      </c>
      <c r="S739">
        <v>0</v>
      </c>
      <c r="T739" t="s">
        <v>4462</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4464</v>
      </c>
      <c r="B740">
        <v>1980</v>
      </c>
      <c r="C740" t="s">
        <v>171</v>
      </c>
      <c r="D740" t="s">
        <v>4465</v>
      </c>
      <c r="E740" t="str">
        <f t="shared" si="11"/>
        <v>City of Walnut Park</v>
      </c>
      <c r="F740">
        <v>3040</v>
      </c>
      <c r="G740" t="s">
        <v>4466</v>
      </c>
      <c r="H740">
        <v>11811</v>
      </c>
      <c r="I740">
        <v>11811</v>
      </c>
      <c r="J740">
        <v>0</v>
      </c>
      <c r="K740">
        <v>0</v>
      </c>
      <c r="L740">
        <v>3647</v>
      </c>
      <c r="M740">
        <v>2177</v>
      </c>
      <c r="N740">
        <v>1470</v>
      </c>
      <c r="O740">
        <v>63400</v>
      </c>
      <c r="P740">
        <v>3013</v>
      </c>
      <c r="Q740">
        <v>704</v>
      </c>
      <c r="R740">
        <v>67</v>
      </c>
      <c r="S740">
        <v>0</v>
      </c>
      <c r="T740" t="s">
        <v>4465</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4467</v>
      </c>
      <c r="B741">
        <v>1980</v>
      </c>
      <c r="C741" t="s">
        <v>171</v>
      </c>
      <c r="D741" t="s">
        <v>1204</v>
      </c>
      <c r="E741" t="str">
        <f t="shared" si="11"/>
        <v>City of Wasco</v>
      </c>
      <c r="F741">
        <v>3045</v>
      </c>
      <c r="G741" t="s">
        <v>4468</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4469</v>
      </c>
      <c r="B742">
        <v>1980</v>
      </c>
      <c r="C742" t="s">
        <v>171</v>
      </c>
      <c r="D742" t="s">
        <v>1206</v>
      </c>
      <c r="E742" t="str">
        <f t="shared" si="11"/>
        <v>City of Waterford</v>
      </c>
      <c r="F742">
        <v>3050</v>
      </c>
      <c r="G742" t="s">
        <v>4470</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4471</v>
      </c>
      <c r="B743">
        <v>1980</v>
      </c>
      <c r="C743" t="s">
        <v>171</v>
      </c>
      <c r="D743" t="s">
        <v>1208</v>
      </c>
      <c r="E743" t="str">
        <f t="shared" si="11"/>
        <v>City of Watsonville</v>
      </c>
      <c r="F743">
        <v>3055</v>
      </c>
      <c r="G743" t="s">
        <v>4472</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4473</v>
      </c>
      <c r="B744">
        <v>1980</v>
      </c>
      <c r="C744" t="s">
        <v>171</v>
      </c>
      <c r="D744" t="s">
        <v>4474</v>
      </c>
      <c r="E744" t="str">
        <f t="shared" si="11"/>
        <v>City of Weaverville</v>
      </c>
      <c r="F744">
        <v>3060</v>
      </c>
      <c r="G744" t="s">
        <v>4475</v>
      </c>
      <c r="H744">
        <v>2787</v>
      </c>
      <c r="I744">
        <v>0</v>
      </c>
      <c r="J744">
        <v>2787</v>
      </c>
      <c r="K744">
        <v>0</v>
      </c>
      <c r="L744">
        <v>1077</v>
      </c>
      <c r="M744">
        <v>727</v>
      </c>
      <c r="N744">
        <v>350</v>
      </c>
      <c r="O744">
        <v>60700</v>
      </c>
      <c r="P744">
        <v>810</v>
      </c>
      <c r="Q744">
        <v>129</v>
      </c>
      <c r="R744">
        <v>53</v>
      </c>
      <c r="S744">
        <v>168</v>
      </c>
      <c r="T744" t="s">
        <v>4474</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4476</v>
      </c>
      <c r="B745">
        <v>1980</v>
      </c>
      <c r="C745" t="s">
        <v>171</v>
      </c>
      <c r="D745" t="s">
        <v>1210</v>
      </c>
      <c r="E745" t="str">
        <f t="shared" si="11"/>
        <v>City of Weed</v>
      </c>
      <c r="F745">
        <v>3063</v>
      </c>
      <c r="G745" t="s">
        <v>4477</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4478</v>
      </c>
      <c r="B746">
        <v>1980</v>
      </c>
      <c r="C746" t="s">
        <v>171</v>
      </c>
      <c r="D746" t="s">
        <v>4479</v>
      </c>
      <c r="E746" t="str">
        <f t="shared" si="11"/>
        <v>City of Weed Patch</v>
      </c>
      <c r="F746">
        <v>3064</v>
      </c>
      <c r="G746" t="s">
        <v>4480</v>
      </c>
      <c r="H746">
        <v>1553</v>
      </c>
      <c r="I746">
        <v>0</v>
      </c>
      <c r="J746">
        <v>0</v>
      </c>
      <c r="K746">
        <v>1553</v>
      </c>
      <c r="L746">
        <v>394</v>
      </c>
      <c r="M746">
        <v>186</v>
      </c>
      <c r="N746">
        <v>208</v>
      </c>
      <c r="O746">
        <v>24800</v>
      </c>
      <c r="P746">
        <v>250</v>
      </c>
      <c r="Q746">
        <v>88</v>
      </c>
      <c r="R746">
        <v>3</v>
      </c>
      <c r="S746">
        <v>80</v>
      </c>
      <c r="T746" t="s">
        <v>4479</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4481</v>
      </c>
      <c r="B747">
        <v>1980</v>
      </c>
      <c r="C747" t="s">
        <v>171</v>
      </c>
      <c r="D747" t="s">
        <v>4482</v>
      </c>
      <c r="E747" t="str">
        <f t="shared" si="11"/>
        <v>City of West Athens</v>
      </c>
      <c r="F747">
        <v>3066</v>
      </c>
      <c r="G747" t="s">
        <v>4483</v>
      </c>
      <c r="H747">
        <v>8531</v>
      </c>
      <c r="I747">
        <v>8531</v>
      </c>
      <c r="J747">
        <v>0</v>
      </c>
      <c r="K747">
        <v>0</v>
      </c>
      <c r="L747">
        <v>2475</v>
      </c>
      <c r="M747">
        <v>1359</v>
      </c>
      <c r="N747">
        <v>1116</v>
      </c>
      <c r="O747">
        <v>68400</v>
      </c>
      <c r="P747">
        <v>1831</v>
      </c>
      <c r="Q747">
        <v>329</v>
      </c>
      <c r="R747">
        <v>367</v>
      </c>
      <c r="S747">
        <v>29</v>
      </c>
      <c r="T747" t="s">
        <v>4482</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4484</v>
      </c>
      <c r="B748">
        <v>1980</v>
      </c>
      <c r="C748" t="s">
        <v>171</v>
      </c>
      <c r="D748" t="s">
        <v>4485</v>
      </c>
      <c r="E748" t="str">
        <f t="shared" si="11"/>
        <v>City of West Carson</v>
      </c>
      <c r="F748">
        <v>3067</v>
      </c>
      <c r="G748" t="s">
        <v>4486</v>
      </c>
      <c r="H748">
        <v>17997</v>
      </c>
      <c r="I748">
        <v>17997</v>
      </c>
      <c r="J748">
        <v>0</v>
      </c>
      <c r="K748">
        <v>0</v>
      </c>
      <c r="L748">
        <v>5798</v>
      </c>
      <c r="M748">
        <v>4198</v>
      </c>
      <c r="N748">
        <v>1600</v>
      </c>
      <c r="O748">
        <v>95100</v>
      </c>
      <c r="P748">
        <v>4247</v>
      </c>
      <c r="Q748">
        <v>614</v>
      </c>
      <c r="R748">
        <v>430</v>
      </c>
      <c r="S748">
        <v>909</v>
      </c>
      <c r="T748" t="s">
        <v>4485</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4487</v>
      </c>
      <c r="B749">
        <v>1980</v>
      </c>
      <c r="C749" t="s">
        <v>171</v>
      </c>
      <c r="D749" t="s">
        <v>4488</v>
      </c>
      <c r="E749" t="str">
        <f t="shared" si="11"/>
        <v>City of West Compton</v>
      </c>
      <c r="F749">
        <v>3068</v>
      </c>
      <c r="G749" t="s">
        <v>4489</v>
      </c>
      <c r="H749">
        <v>5907</v>
      </c>
      <c r="I749">
        <v>5907</v>
      </c>
      <c r="J749">
        <v>0</v>
      </c>
      <c r="K749">
        <v>0</v>
      </c>
      <c r="L749">
        <v>1616</v>
      </c>
      <c r="M749">
        <v>1218</v>
      </c>
      <c r="N749">
        <v>398</v>
      </c>
      <c r="O749">
        <v>47800</v>
      </c>
      <c r="P749">
        <v>1373</v>
      </c>
      <c r="Q749">
        <v>87</v>
      </c>
      <c r="R749">
        <v>75</v>
      </c>
      <c r="S749">
        <v>109</v>
      </c>
      <c r="T749" t="s">
        <v>4488</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4490</v>
      </c>
      <c r="B750">
        <v>1980</v>
      </c>
      <c r="C750" t="s">
        <v>171</v>
      </c>
      <c r="D750" t="s">
        <v>1212</v>
      </c>
      <c r="E750" t="str">
        <f t="shared" si="11"/>
        <v>City of West Covina</v>
      </c>
      <c r="F750">
        <v>3070</v>
      </c>
      <c r="G750" t="s">
        <v>4491</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4492</v>
      </c>
      <c r="B751">
        <v>1980</v>
      </c>
      <c r="C751" t="s">
        <v>171</v>
      </c>
      <c r="D751" t="s">
        <v>4493</v>
      </c>
      <c r="E751" t="str">
        <f t="shared" si="11"/>
        <v>City of West Hollywood</v>
      </c>
      <c r="F751">
        <v>3080</v>
      </c>
      <c r="G751" t="s">
        <v>4494</v>
      </c>
      <c r="H751">
        <v>35703</v>
      </c>
      <c r="I751">
        <v>35703</v>
      </c>
      <c r="J751">
        <v>0</v>
      </c>
      <c r="K751">
        <v>0</v>
      </c>
      <c r="L751">
        <v>22152</v>
      </c>
      <c r="M751">
        <v>2684</v>
      </c>
      <c r="N751">
        <v>19468</v>
      </c>
      <c r="O751">
        <v>128000</v>
      </c>
      <c r="P751">
        <v>6812</v>
      </c>
      <c r="Q751">
        <v>4452</v>
      </c>
      <c r="R751">
        <v>13022</v>
      </c>
      <c r="S751">
        <v>25</v>
      </c>
      <c r="T751" t="s">
        <v>4493</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4495</v>
      </c>
      <c r="B752">
        <v>1980</v>
      </c>
      <c r="C752" t="s">
        <v>171</v>
      </c>
      <c r="D752" t="s">
        <v>1216</v>
      </c>
      <c r="E752" t="str">
        <f t="shared" si="11"/>
        <v>City of Westminster</v>
      </c>
      <c r="F752">
        <v>3085</v>
      </c>
      <c r="G752" t="s">
        <v>4496</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4497</v>
      </c>
      <c r="B753">
        <v>1980</v>
      </c>
      <c r="C753" t="s">
        <v>171</v>
      </c>
      <c r="D753" t="s">
        <v>4498</v>
      </c>
      <c r="E753" t="str">
        <f t="shared" si="11"/>
        <v>City of Westmont</v>
      </c>
      <c r="F753">
        <v>3091</v>
      </c>
      <c r="G753" t="s">
        <v>4499</v>
      </c>
      <c r="H753">
        <v>27916</v>
      </c>
      <c r="I753">
        <v>27916</v>
      </c>
      <c r="J753">
        <v>0</v>
      </c>
      <c r="K753">
        <v>0</v>
      </c>
      <c r="L753">
        <v>9165</v>
      </c>
      <c r="M753">
        <v>3218</v>
      </c>
      <c r="N753">
        <v>5947</v>
      </c>
      <c r="O753">
        <v>56400</v>
      </c>
      <c r="P753">
        <v>5858</v>
      </c>
      <c r="Q753">
        <v>2712</v>
      </c>
      <c r="R753">
        <v>959</v>
      </c>
      <c r="S753">
        <v>28</v>
      </c>
      <c r="T753" t="s">
        <v>4498</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4500</v>
      </c>
      <c r="B754">
        <v>1980</v>
      </c>
      <c r="C754" t="s">
        <v>171</v>
      </c>
      <c r="D754" t="s">
        <v>1218</v>
      </c>
      <c r="E754" t="str">
        <f t="shared" si="11"/>
        <v>City of Westmorland</v>
      </c>
      <c r="F754">
        <v>3092</v>
      </c>
      <c r="G754" t="s">
        <v>4501</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4502</v>
      </c>
      <c r="B755">
        <v>1980</v>
      </c>
      <c r="C755" t="s">
        <v>171</v>
      </c>
      <c r="D755" t="s">
        <v>4503</v>
      </c>
      <c r="E755" t="str">
        <f t="shared" si="11"/>
        <v>City of West Parlier</v>
      </c>
      <c r="F755">
        <v>3093</v>
      </c>
      <c r="G755" t="s">
        <v>4504</v>
      </c>
      <c r="H755">
        <v>2811</v>
      </c>
      <c r="I755">
        <v>0</v>
      </c>
      <c r="J755">
        <v>2811</v>
      </c>
      <c r="K755">
        <v>0</v>
      </c>
      <c r="L755">
        <v>625</v>
      </c>
      <c r="M755">
        <v>274</v>
      </c>
      <c r="N755">
        <v>351</v>
      </c>
      <c r="O755">
        <v>29500</v>
      </c>
      <c r="P755">
        <v>356</v>
      </c>
      <c r="Q755">
        <v>189</v>
      </c>
      <c r="R755">
        <v>85</v>
      </c>
      <c r="S755">
        <v>4</v>
      </c>
      <c r="T755" t="s">
        <v>4503</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4505</v>
      </c>
      <c r="B756">
        <v>1980</v>
      </c>
      <c r="C756" t="s">
        <v>171</v>
      </c>
      <c r="D756" t="s">
        <v>4506</v>
      </c>
      <c r="E756" t="str">
        <f t="shared" si="11"/>
        <v>City of West Pittsburg</v>
      </c>
      <c r="F756">
        <v>3094</v>
      </c>
      <c r="G756" t="s">
        <v>4507</v>
      </c>
      <c r="H756">
        <v>8773</v>
      </c>
      <c r="I756">
        <v>8773</v>
      </c>
      <c r="J756">
        <v>0</v>
      </c>
      <c r="K756">
        <v>0</v>
      </c>
      <c r="L756">
        <v>3292</v>
      </c>
      <c r="M756">
        <v>2338</v>
      </c>
      <c r="N756">
        <v>954</v>
      </c>
      <c r="O756">
        <v>54100</v>
      </c>
      <c r="P756">
        <v>2542</v>
      </c>
      <c r="Q756">
        <v>265</v>
      </c>
      <c r="R756">
        <v>48</v>
      </c>
      <c r="S756">
        <v>608</v>
      </c>
      <c r="T756" t="s">
        <v>4506</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4508</v>
      </c>
      <c r="B757">
        <v>1980</v>
      </c>
      <c r="C757" t="s">
        <v>171</v>
      </c>
      <c r="D757" t="s">
        <v>4509</v>
      </c>
      <c r="E757" t="str">
        <f t="shared" si="11"/>
        <v>City of West Puente Valley</v>
      </c>
      <c r="F757">
        <v>3097</v>
      </c>
      <c r="G757" t="s">
        <v>4510</v>
      </c>
      <c r="H757">
        <v>20445</v>
      </c>
      <c r="I757">
        <v>20445</v>
      </c>
      <c r="J757">
        <v>0</v>
      </c>
      <c r="K757">
        <v>0</v>
      </c>
      <c r="L757">
        <v>4817</v>
      </c>
      <c r="M757">
        <v>4232</v>
      </c>
      <c r="N757">
        <v>585</v>
      </c>
      <c r="O757">
        <v>63800</v>
      </c>
      <c r="P757">
        <v>4570</v>
      </c>
      <c r="Q757">
        <v>175</v>
      </c>
      <c r="R757">
        <v>123</v>
      </c>
      <c r="S757">
        <v>3</v>
      </c>
      <c r="T757" t="s">
        <v>4509</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4511</v>
      </c>
      <c r="B758">
        <v>1980</v>
      </c>
      <c r="C758" t="s">
        <v>171</v>
      </c>
      <c r="D758" t="s">
        <v>1214</v>
      </c>
      <c r="E758" t="str">
        <f t="shared" si="11"/>
        <v>City of West Sacramento</v>
      </c>
      <c r="F758">
        <v>3098</v>
      </c>
      <c r="G758" t="s">
        <v>4512</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4513</v>
      </c>
      <c r="B759">
        <v>1980</v>
      </c>
      <c r="C759" t="s">
        <v>171</v>
      </c>
      <c r="D759" t="s">
        <v>4514</v>
      </c>
      <c r="E759" t="str">
        <f t="shared" si="11"/>
        <v>City of West Whittier-Los Nietos</v>
      </c>
      <c r="F759">
        <v>3099</v>
      </c>
      <c r="G759" t="s">
        <v>4515</v>
      </c>
      <c r="H759">
        <v>21001</v>
      </c>
      <c r="I759">
        <v>21001</v>
      </c>
      <c r="J759">
        <v>0</v>
      </c>
      <c r="K759">
        <v>0</v>
      </c>
      <c r="L759">
        <v>6442</v>
      </c>
      <c r="M759">
        <v>4976</v>
      </c>
      <c r="N759">
        <v>1466</v>
      </c>
      <c r="O759">
        <v>66600</v>
      </c>
      <c r="P759">
        <v>5663</v>
      </c>
      <c r="Q759">
        <v>288</v>
      </c>
      <c r="R759">
        <v>358</v>
      </c>
      <c r="S759">
        <v>276</v>
      </c>
      <c r="T759" t="s">
        <v>4514</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4516</v>
      </c>
      <c r="B760">
        <v>1980</v>
      </c>
      <c r="C760" t="s">
        <v>171</v>
      </c>
      <c r="D760" t="s">
        <v>4517</v>
      </c>
      <c r="E760" t="str">
        <f t="shared" si="11"/>
        <v>City of Westwood</v>
      </c>
      <c r="F760">
        <v>3100</v>
      </c>
      <c r="G760" t="s">
        <v>4518</v>
      </c>
      <c r="H760">
        <v>2081</v>
      </c>
      <c r="I760">
        <v>0</v>
      </c>
      <c r="J760">
        <v>0</v>
      </c>
      <c r="K760">
        <v>2081</v>
      </c>
      <c r="L760">
        <v>779</v>
      </c>
      <c r="M760">
        <v>533</v>
      </c>
      <c r="N760">
        <v>246</v>
      </c>
      <c r="O760">
        <v>38300</v>
      </c>
      <c r="P760">
        <v>743</v>
      </c>
      <c r="Q760">
        <v>101</v>
      </c>
      <c r="R760">
        <v>0</v>
      </c>
      <c r="S760">
        <v>27</v>
      </c>
      <c r="T760" t="s">
        <v>4517</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4519</v>
      </c>
      <c r="B761">
        <v>1980</v>
      </c>
      <c r="C761" t="s">
        <v>171</v>
      </c>
      <c r="D761" t="s">
        <v>1220</v>
      </c>
      <c r="E761" t="str">
        <f t="shared" si="11"/>
        <v>City of Wheatland</v>
      </c>
      <c r="F761">
        <v>3105</v>
      </c>
      <c r="G761" t="s">
        <v>4520</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4521</v>
      </c>
      <c r="B762">
        <v>1980</v>
      </c>
      <c r="C762" t="s">
        <v>171</v>
      </c>
      <c r="D762" t="s">
        <v>1222</v>
      </c>
      <c r="E762" t="str">
        <f t="shared" si="11"/>
        <v>City of Whittier</v>
      </c>
      <c r="F762">
        <v>3110</v>
      </c>
      <c r="G762" t="s">
        <v>4522</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4523</v>
      </c>
      <c r="B763">
        <v>1980</v>
      </c>
      <c r="C763" t="s">
        <v>171</v>
      </c>
      <c r="D763" t="s">
        <v>1226</v>
      </c>
      <c r="E763" t="str">
        <f t="shared" si="11"/>
        <v>City of Williams</v>
      </c>
      <c r="F763">
        <v>3115</v>
      </c>
      <c r="G763" t="s">
        <v>4524</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4525</v>
      </c>
      <c r="B764">
        <v>1980</v>
      </c>
      <c r="C764" t="s">
        <v>171</v>
      </c>
      <c r="D764" t="s">
        <v>1228</v>
      </c>
      <c r="E764" t="str">
        <f t="shared" si="11"/>
        <v>City of Willits</v>
      </c>
      <c r="F764">
        <v>3120</v>
      </c>
      <c r="G764" t="s">
        <v>4526</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4527</v>
      </c>
      <c r="B765">
        <v>1980</v>
      </c>
      <c r="C765" t="s">
        <v>171</v>
      </c>
      <c r="D765" t="s">
        <v>4528</v>
      </c>
      <c r="E765" t="str">
        <f t="shared" si="11"/>
        <v>City of Willowbrook</v>
      </c>
      <c r="F765">
        <v>3121</v>
      </c>
      <c r="G765" t="s">
        <v>4529</v>
      </c>
      <c r="H765">
        <v>30845</v>
      </c>
      <c r="I765">
        <v>30845</v>
      </c>
      <c r="J765">
        <v>0</v>
      </c>
      <c r="K765">
        <v>0</v>
      </c>
      <c r="L765">
        <v>8247</v>
      </c>
      <c r="M765">
        <v>4746</v>
      </c>
      <c r="N765">
        <v>3501</v>
      </c>
      <c r="O765">
        <v>42000</v>
      </c>
      <c r="P765">
        <v>7076</v>
      </c>
      <c r="Q765">
        <v>1090</v>
      </c>
      <c r="R765">
        <v>317</v>
      </c>
      <c r="S765">
        <v>37</v>
      </c>
      <c r="T765" t="s">
        <v>4528</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4530</v>
      </c>
      <c r="B766">
        <v>1980</v>
      </c>
      <c r="C766" t="s">
        <v>171</v>
      </c>
      <c r="D766" t="s">
        <v>1230</v>
      </c>
      <c r="E766" t="str">
        <f t="shared" si="11"/>
        <v>City of Willows</v>
      </c>
      <c r="F766">
        <v>3125</v>
      </c>
      <c r="G766" t="s">
        <v>4531</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4532</v>
      </c>
      <c r="B767">
        <v>1980</v>
      </c>
      <c r="C767" t="s">
        <v>171</v>
      </c>
      <c r="D767" t="s">
        <v>1234</v>
      </c>
      <c r="E767" t="str">
        <f t="shared" si="11"/>
        <v>City of Winters</v>
      </c>
      <c r="F767">
        <v>3135</v>
      </c>
      <c r="G767" t="s">
        <v>4533</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4534</v>
      </c>
      <c r="B768">
        <v>1980</v>
      </c>
      <c r="C768" t="s">
        <v>171</v>
      </c>
      <c r="D768" t="s">
        <v>4535</v>
      </c>
      <c r="E768" t="str">
        <f t="shared" si="11"/>
        <v>City of Winton</v>
      </c>
      <c r="F768">
        <v>3137</v>
      </c>
      <c r="G768" t="s">
        <v>4536</v>
      </c>
      <c r="H768">
        <v>4995</v>
      </c>
      <c r="I768">
        <v>0</v>
      </c>
      <c r="J768">
        <v>4995</v>
      </c>
      <c r="K768">
        <v>0</v>
      </c>
      <c r="L768">
        <v>1625</v>
      </c>
      <c r="M768">
        <v>933</v>
      </c>
      <c r="N768">
        <v>692</v>
      </c>
      <c r="O768">
        <v>45000</v>
      </c>
      <c r="P768">
        <v>1462</v>
      </c>
      <c r="Q768">
        <v>135</v>
      </c>
      <c r="R768">
        <v>50</v>
      </c>
      <c r="S768">
        <v>67</v>
      </c>
      <c r="T768" t="s">
        <v>4535</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4537</v>
      </c>
      <c r="B769">
        <v>1980</v>
      </c>
      <c r="C769" t="s">
        <v>171</v>
      </c>
      <c r="D769" t="s">
        <v>4538</v>
      </c>
      <c r="E769" t="str">
        <f t="shared" si="11"/>
        <v>City of Wofford Heights</v>
      </c>
      <c r="F769">
        <v>3138</v>
      </c>
      <c r="G769" t="s">
        <v>4539</v>
      </c>
      <c r="H769">
        <v>2112</v>
      </c>
      <c r="I769">
        <v>0</v>
      </c>
      <c r="J769">
        <v>0</v>
      </c>
      <c r="K769">
        <v>2112</v>
      </c>
      <c r="L769">
        <v>1035</v>
      </c>
      <c r="M769">
        <v>839</v>
      </c>
      <c r="N769">
        <v>196</v>
      </c>
      <c r="O769">
        <v>51300</v>
      </c>
      <c r="P769">
        <v>843</v>
      </c>
      <c r="Q769">
        <v>62</v>
      </c>
      <c r="R769">
        <v>12</v>
      </c>
      <c r="S769">
        <v>694</v>
      </c>
      <c r="T769" t="s">
        <v>4538</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4540</v>
      </c>
      <c r="B770">
        <v>1980</v>
      </c>
      <c r="C770" t="s">
        <v>171</v>
      </c>
      <c r="D770" t="s">
        <v>4541</v>
      </c>
      <c r="E770" t="str">
        <f t="shared" si="11"/>
        <v>City of Woodacre</v>
      </c>
      <c r="F770">
        <v>3139</v>
      </c>
      <c r="G770" t="s">
        <v>4542</v>
      </c>
      <c r="H770">
        <v>1300</v>
      </c>
      <c r="I770">
        <v>0</v>
      </c>
      <c r="J770">
        <v>0</v>
      </c>
      <c r="K770">
        <v>1300</v>
      </c>
      <c r="L770">
        <v>496</v>
      </c>
      <c r="M770">
        <v>382</v>
      </c>
      <c r="N770">
        <v>114</v>
      </c>
      <c r="O770">
        <v>128400</v>
      </c>
      <c r="P770">
        <v>471</v>
      </c>
      <c r="Q770">
        <v>50</v>
      </c>
      <c r="R770">
        <v>0</v>
      </c>
      <c r="S770">
        <v>0</v>
      </c>
      <c r="T770" t="s">
        <v>4541</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4543</v>
      </c>
      <c r="B771">
        <v>1980</v>
      </c>
      <c r="C771" t="s">
        <v>171</v>
      </c>
      <c r="D771" t="s">
        <v>4544</v>
      </c>
      <c r="E771" t="str">
        <f t="shared" si="11"/>
        <v>City of Woodbridge</v>
      </c>
      <c r="F771">
        <v>3140</v>
      </c>
      <c r="G771" t="s">
        <v>4545</v>
      </c>
      <c r="H771">
        <v>1672</v>
      </c>
      <c r="I771">
        <v>0</v>
      </c>
      <c r="J771">
        <v>0</v>
      </c>
      <c r="K771">
        <v>1672</v>
      </c>
      <c r="L771">
        <v>555</v>
      </c>
      <c r="M771">
        <v>337</v>
      </c>
      <c r="N771">
        <v>218</v>
      </c>
      <c r="O771">
        <v>44900</v>
      </c>
      <c r="P771">
        <v>417</v>
      </c>
      <c r="Q771">
        <v>32</v>
      </c>
      <c r="R771">
        <v>12</v>
      </c>
      <c r="S771">
        <v>113</v>
      </c>
      <c r="T771" t="s">
        <v>4544</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4546</v>
      </c>
      <c r="B772">
        <v>1980</v>
      </c>
      <c r="C772" t="s">
        <v>171</v>
      </c>
      <c r="D772" t="s">
        <v>1236</v>
      </c>
      <c r="E772" t="str">
        <f t="shared" si="11"/>
        <v>City of Woodlake</v>
      </c>
      <c r="F772">
        <v>3145</v>
      </c>
      <c r="G772" t="s">
        <v>4547</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4548</v>
      </c>
      <c r="B773">
        <v>1980</v>
      </c>
      <c r="C773" t="s">
        <v>171</v>
      </c>
      <c r="D773" t="s">
        <v>1238</v>
      </c>
      <c r="E773" t="str">
        <f t="shared" ref="E773:E784" si="12">_xlfn.CONCAT("City of ",D773)</f>
        <v>City of Woodland</v>
      </c>
      <c r="F773">
        <v>3150</v>
      </c>
      <c r="G773" t="s">
        <v>4549</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4550</v>
      </c>
      <c r="B774">
        <v>1980</v>
      </c>
      <c r="C774" t="s">
        <v>171</v>
      </c>
      <c r="D774" t="s">
        <v>1240</v>
      </c>
      <c r="E774" t="str">
        <f t="shared" si="12"/>
        <v>City of Woodside</v>
      </c>
      <c r="F774">
        <v>3155</v>
      </c>
      <c r="G774" t="s">
        <v>4551</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4552</v>
      </c>
      <c r="B775">
        <v>1980</v>
      </c>
      <c r="C775" t="s">
        <v>171</v>
      </c>
      <c r="D775" t="s">
        <v>4553</v>
      </c>
      <c r="E775" t="str">
        <f t="shared" si="12"/>
        <v>City of Woodville</v>
      </c>
      <c r="F775">
        <v>3160</v>
      </c>
      <c r="G775" t="s">
        <v>4554</v>
      </c>
      <c r="H775">
        <v>1507</v>
      </c>
      <c r="I775">
        <v>0</v>
      </c>
      <c r="J775">
        <v>0</v>
      </c>
      <c r="K775">
        <v>1507</v>
      </c>
      <c r="L775">
        <v>400</v>
      </c>
      <c r="M775">
        <v>255</v>
      </c>
      <c r="N775">
        <v>145</v>
      </c>
      <c r="O775">
        <v>29900</v>
      </c>
      <c r="P775">
        <v>373</v>
      </c>
      <c r="Q775">
        <v>15</v>
      </c>
      <c r="R775">
        <v>0</v>
      </c>
      <c r="S775">
        <v>25</v>
      </c>
      <c r="T775" t="s">
        <v>4553</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4555</v>
      </c>
      <c r="B776">
        <v>1980</v>
      </c>
      <c r="C776" t="s">
        <v>171</v>
      </c>
      <c r="D776" t="s">
        <v>4556</v>
      </c>
      <c r="E776" t="str">
        <f t="shared" si="12"/>
        <v>City of Wrightwood</v>
      </c>
      <c r="F776">
        <v>3163</v>
      </c>
      <c r="G776" t="s">
        <v>4557</v>
      </c>
      <c r="H776">
        <v>2511</v>
      </c>
      <c r="I776">
        <v>0</v>
      </c>
      <c r="J776">
        <v>2511</v>
      </c>
      <c r="K776">
        <v>0</v>
      </c>
      <c r="L776">
        <v>917</v>
      </c>
      <c r="M776">
        <v>717</v>
      </c>
      <c r="N776">
        <v>200</v>
      </c>
      <c r="O776">
        <v>85400</v>
      </c>
      <c r="P776">
        <v>1844</v>
      </c>
      <c r="Q776">
        <v>53</v>
      </c>
      <c r="R776">
        <v>5</v>
      </c>
      <c r="S776">
        <v>20</v>
      </c>
      <c r="T776" t="s">
        <v>4556</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4558</v>
      </c>
      <c r="B777">
        <v>1980</v>
      </c>
      <c r="C777" t="s">
        <v>171</v>
      </c>
      <c r="D777" t="s">
        <v>4559</v>
      </c>
      <c r="E777" t="str">
        <f t="shared" si="12"/>
        <v>City of Yermo</v>
      </c>
      <c r="F777">
        <v>3167</v>
      </c>
      <c r="G777" t="s">
        <v>4560</v>
      </c>
      <c r="H777">
        <v>1092</v>
      </c>
      <c r="I777">
        <v>0</v>
      </c>
      <c r="J777">
        <v>0</v>
      </c>
      <c r="K777">
        <v>1092</v>
      </c>
      <c r="L777">
        <v>423</v>
      </c>
      <c r="M777">
        <v>262</v>
      </c>
      <c r="N777">
        <v>161</v>
      </c>
      <c r="O777">
        <v>39900</v>
      </c>
      <c r="P777">
        <v>387</v>
      </c>
      <c r="Q777">
        <v>86</v>
      </c>
      <c r="R777">
        <v>25</v>
      </c>
      <c r="S777">
        <v>15</v>
      </c>
      <c r="T777" t="s">
        <v>4559</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4561</v>
      </c>
      <c r="B778">
        <v>1980</v>
      </c>
      <c r="C778" t="s">
        <v>171</v>
      </c>
      <c r="D778" t="s">
        <v>1242</v>
      </c>
      <c r="E778" t="str">
        <f t="shared" si="12"/>
        <v>City of Yorba Linda</v>
      </c>
      <c r="F778">
        <v>3169</v>
      </c>
      <c r="G778" t="s">
        <v>4562</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4563</v>
      </c>
      <c r="B779">
        <v>1980</v>
      </c>
      <c r="C779" t="s">
        <v>171</v>
      </c>
      <c r="D779" t="s">
        <v>4564</v>
      </c>
      <c r="E779" t="str">
        <f t="shared" si="12"/>
        <v>City of Yosemite Valley</v>
      </c>
      <c r="F779">
        <v>3176</v>
      </c>
      <c r="G779" t="s">
        <v>4565</v>
      </c>
      <c r="H779">
        <v>1073</v>
      </c>
      <c r="I779">
        <v>0</v>
      </c>
      <c r="J779">
        <v>0</v>
      </c>
      <c r="K779">
        <v>1073</v>
      </c>
      <c r="L779">
        <v>173</v>
      </c>
      <c r="M779">
        <v>2</v>
      </c>
      <c r="N779">
        <v>171</v>
      </c>
      <c r="O779">
        <v>0</v>
      </c>
      <c r="P779">
        <v>141</v>
      </c>
      <c r="Q779">
        <v>36</v>
      </c>
      <c r="R779">
        <v>7</v>
      </c>
      <c r="S779">
        <v>1</v>
      </c>
      <c r="T779" t="s">
        <v>4564</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4566</v>
      </c>
      <c r="B780">
        <v>1980</v>
      </c>
      <c r="C780" t="s">
        <v>171</v>
      </c>
      <c r="D780" t="s">
        <v>1244</v>
      </c>
      <c r="E780" t="str">
        <f t="shared" si="12"/>
        <v>City of Yountville</v>
      </c>
      <c r="F780">
        <v>3177</v>
      </c>
      <c r="G780" t="s">
        <v>4567</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4568</v>
      </c>
      <c r="B781">
        <v>1980</v>
      </c>
      <c r="C781" t="s">
        <v>171</v>
      </c>
      <c r="D781" t="s">
        <v>1246</v>
      </c>
      <c r="E781" t="str">
        <f t="shared" si="12"/>
        <v>City of Yreka</v>
      </c>
      <c r="F781">
        <v>3180</v>
      </c>
      <c r="G781" t="s">
        <v>4569</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4570</v>
      </c>
      <c r="B782">
        <v>1980</v>
      </c>
      <c r="C782" t="s">
        <v>171</v>
      </c>
      <c r="D782" t="s">
        <v>1248</v>
      </c>
      <c r="E782" t="str">
        <f t="shared" si="12"/>
        <v>City of Yuba City</v>
      </c>
      <c r="F782">
        <v>3185</v>
      </c>
      <c r="G782" t="s">
        <v>4571</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4572</v>
      </c>
      <c r="B783">
        <v>1980</v>
      </c>
      <c r="C783" t="s">
        <v>171</v>
      </c>
      <c r="D783" t="s">
        <v>1250</v>
      </c>
      <c r="E783" t="str">
        <f t="shared" si="12"/>
        <v>City of Yucaipa</v>
      </c>
      <c r="F783">
        <v>3186</v>
      </c>
      <c r="G783" t="s">
        <v>4573</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4574</v>
      </c>
      <c r="B784">
        <v>1980</v>
      </c>
      <c r="C784" t="s">
        <v>171</v>
      </c>
      <c r="D784" t="s">
        <v>1252</v>
      </c>
      <c r="E784" t="str">
        <f t="shared" si="12"/>
        <v>City of Yucca Valley</v>
      </c>
      <c r="F784">
        <v>3187</v>
      </c>
      <c r="G784" t="s">
        <v>4575</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2508</v>
      </c>
    </row>
    <row r="2" spans="1:21" s="26" customFormat="1" ht="72" x14ac:dyDescent="0.3">
      <c r="A2" s="132" t="s">
        <v>2267</v>
      </c>
      <c r="B2" s="133" t="s">
        <v>2268</v>
      </c>
      <c r="C2" s="133" t="s">
        <v>2269</v>
      </c>
      <c r="D2" s="133" t="s">
        <v>2270</v>
      </c>
      <c r="E2" s="134" t="s">
        <v>2271</v>
      </c>
      <c r="F2" s="125" t="s">
        <v>2272</v>
      </c>
      <c r="G2" s="136" t="s">
        <v>2273</v>
      </c>
      <c r="H2" s="64" t="s">
        <v>2274</v>
      </c>
      <c r="I2" s="126" t="s">
        <v>2275</v>
      </c>
      <c r="J2" s="125" t="s">
        <v>2276</v>
      </c>
      <c r="K2" s="136" t="s">
        <v>2277</v>
      </c>
      <c r="L2" s="64" t="s">
        <v>2278</v>
      </c>
      <c r="M2" s="126" t="s">
        <v>2279</v>
      </c>
      <c r="N2" s="125" t="s">
        <v>2280</v>
      </c>
      <c r="O2" s="136" t="s">
        <v>2281</v>
      </c>
      <c r="P2" s="125" t="s">
        <v>2282</v>
      </c>
      <c r="Q2" s="136" t="s">
        <v>2283</v>
      </c>
      <c r="R2" s="125" t="s">
        <v>2284</v>
      </c>
      <c r="S2" s="136" t="s">
        <v>2285</v>
      </c>
      <c r="T2" s="132" t="s">
        <v>2286</v>
      </c>
      <c r="U2" s="134" t="s">
        <v>2287</v>
      </c>
    </row>
    <row r="3" spans="1:21" x14ac:dyDescent="0.3">
      <c r="A3" s="127" t="s">
        <v>2288</v>
      </c>
      <c r="B3" t="s">
        <v>2289</v>
      </c>
      <c r="C3" t="s">
        <v>2290</v>
      </c>
      <c r="D3">
        <v>2015</v>
      </c>
      <c r="E3" s="128" t="s">
        <v>2291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2288</v>
      </c>
      <c r="B4" t="s">
        <v>2289</v>
      </c>
      <c r="C4" t="s">
        <v>2290</v>
      </c>
      <c r="D4">
        <v>2016</v>
      </c>
      <c r="E4" s="128" t="s">
        <v>2291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2288</v>
      </c>
      <c r="B5" t="s">
        <v>2289</v>
      </c>
      <c r="C5" t="s">
        <v>2290</v>
      </c>
      <c r="D5">
        <v>2017</v>
      </c>
      <c r="E5" s="128" t="s">
        <v>2291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2288</v>
      </c>
      <c r="B6" t="s">
        <v>2289</v>
      </c>
      <c r="C6" t="s">
        <v>2292</v>
      </c>
      <c r="D6">
        <v>2018</v>
      </c>
      <c r="E6" s="128" t="s">
        <v>2291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2288</v>
      </c>
      <c r="B7" t="s">
        <v>2289</v>
      </c>
      <c r="C7" t="s">
        <v>2292</v>
      </c>
      <c r="D7">
        <v>2019</v>
      </c>
      <c r="E7" s="128" t="s">
        <v>2291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2293</v>
      </c>
      <c r="B8" t="s">
        <v>2294</v>
      </c>
      <c r="C8" t="s">
        <v>2295</v>
      </c>
      <c r="D8">
        <v>2016</v>
      </c>
      <c r="E8" s="128" t="s">
        <v>2291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2293</v>
      </c>
      <c r="B9" t="s">
        <v>2294</v>
      </c>
      <c r="C9" t="s">
        <v>2295</v>
      </c>
      <c r="D9">
        <v>2017</v>
      </c>
      <c r="E9" s="128" t="s">
        <v>2291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2293</v>
      </c>
      <c r="B10" t="s">
        <v>2294</v>
      </c>
      <c r="C10" t="s">
        <v>2296</v>
      </c>
      <c r="D10">
        <v>2018</v>
      </c>
      <c r="E10" s="128" t="s">
        <v>2291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2297</v>
      </c>
      <c r="B11" t="s">
        <v>2298</v>
      </c>
      <c r="C11" t="s">
        <v>2299</v>
      </c>
      <c r="D11">
        <v>2017</v>
      </c>
      <c r="E11" s="128" t="s">
        <v>2291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2297</v>
      </c>
      <c r="B12" t="s">
        <v>2298</v>
      </c>
      <c r="C12" t="s">
        <v>2300</v>
      </c>
      <c r="D12">
        <v>2018</v>
      </c>
      <c r="E12" s="128" t="s">
        <v>2291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2297</v>
      </c>
      <c r="B13" t="s">
        <v>2298</v>
      </c>
      <c r="C13" t="s">
        <v>2300</v>
      </c>
      <c r="D13">
        <v>2019</v>
      </c>
      <c r="E13" s="128" t="s">
        <v>2291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2288</v>
      </c>
      <c r="B14" t="s">
        <v>2301</v>
      </c>
      <c r="C14" t="s">
        <v>2290</v>
      </c>
      <c r="D14">
        <v>2017</v>
      </c>
      <c r="E14" s="128" t="s">
        <v>2291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2288</v>
      </c>
      <c r="B15" t="s">
        <v>2301</v>
      </c>
      <c r="C15" t="s">
        <v>2292</v>
      </c>
      <c r="D15">
        <v>2018</v>
      </c>
      <c r="E15" s="128" t="s">
        <v>2291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2288</v>
      </c>
      <c r="B16" t="s">
        <v>2301</v>
      </c>
      <c r="C16" t="s">
        <v>2292</v>
      </c>
      <c r="D16">
        <v>2019</v>
      </c>
      <c r="E16" s="128" t="s">
        <v>2291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2302</v>
      </c>
      <c r="B17" t="s">
        <v>2303</v>
      </c>
      <c r="C17" t="s">
        <v>2290</v>
      </c>
      <c r="D17">
        <v>2016</v>
      </c>
      <c r="E17" s="128" t="s">
        <v>2291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2302</v>
      </c>
      <c r="B18" t="s">
        <v>2303</v>
      </c>
      <c r="C18" t="s">
        <v>2290</v>
      </c>
      <c r="D18">
        <v>2017</v>
      </c>
      <c r="E18" s="128" t="s">
        <v>2291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2302</v>
      </c>
      <c r="B19" t="s">
        <v>2303</v>
      </c>
      <c r="C19" t="s">
        <v>2292</v>
      </c>
      <c r="D19">
        <v>2018</v>
      </c>
      <c r="E19" s="128" t="s">
        <v>2291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2302</v>
      </c>
      <c r="B20" t="s">
        <v>2303</v>
      </c>
      <c r="C20" t="s">
        <v>2292</v>
      </c>
      <c r="D20">
        <v>2019</v>
      </c>
      <c r="E20" s="128" t="s">
        <v>2291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2304</v>
      </c>
      <c r="B21" t="s">
        <v>2305</v>
      </c>
      <c r="C21" t="s">
        <v>2300</v>
      </c>
      <c r="D21">
        <v>2018</v>
      </c>
      <c r="E21" s="128" t="s">
        <v>2291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2304</v>
      </c>
      <c r="B22" t="s">
        <v>2305</v>
      </c>
      <c r="C22" t="s">
        <v>2300</v>
      </c>
      <c r="D22">
        <v>2019</v>
      </c>
      <c r="E22" s="128" t="s">
        <v>2291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2306</v>
      </c>
      <c r="B23" t="s">
        <v>2307</v>
      </c>
      <c r="C23" t="s">
        <v>2290</v>
      </c>
      <c r="D23">
        <v>2015</v>
      </c>
      <c r="E23" s="128" t="s">
        <v>2291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2306</v>
      </c>
      <c r="B24" t="s">
        <v>2307</v>
      </c>
      <c r="C24" t="s">
        <v>2290</v>
      </c>
      <c r="D24">
        <v>2016</v>
      </c>
      <c r="E24" s="128" t="s">
        <v>2291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2306</v>
      </c>
      <c r="B25" t="s">
        <v>2307</v>
      </c>
      <c r="C25" t="s">
        <v>2290</v>
      </c>
      <c r="D25">
        <v>2017</v>
      </c>
      <c r="E25" s="128" t="s">
        <v>2291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2306</v>
      </c>
      <c r="B26" t="s">
        <v>2307</v>
      </c>
      <c r="C26" t="s">
        <v>2292</v>
      </c>
      <c r="D26">
        <v>2018</v>
      </c>
      <c r="E26" s="128" t="s">
        <v>2291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2306</v>
      </c>
      <c r="B27" t="s">
        <v>2307</v>
      </c>
      <c r="C27" t="s">
        <v>2292</v>
      </c>
      <c r="D27">
        <v>2019</v>
      </c>
      <c r="E27" s="128" t="s">
        <v>2291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2306</v>
      </c>
      <c r="B28" t="s">
        <v>2308</v>
      </c>
      <c r="C28" t="s">
        <v>2290</v>
      </c>
      <c r="D28">
        <v>2015</v>
      </c>
      <c r="E28" s="128" t="s">
        <v>2291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2306</v>
      </c>
      <c r="B29" t="s">
        <v>2308</v>
      </c>
      <c r="C29" t="s">
        <v>2290</v>
      </c>
      <c r="D29">
        <v>2016</v>
      </c>
      <c r="E29" s="128" t="s">
        <v>2291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2306</v>
      </c>
      <c r="B30" t="s">
        <v>2308</v>
      </c>
      <c r="C30" t="s">
        <v>2290</v>
      </c>
      <c r="D30">
        <v>2017</v>
      </c>
      <c r="E30" s="128" t="s">
        <v>2291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2306</v>
      </c>
      <c r="B31" t="s">
        <v>2308</v>
      </c>
      <c r="C31" t="s">
        <v>2292</v>
      </c>
      <c r="D31">
        <v>2018</v>
      </c>
      <c r="E31" s="128" t="s">
        <v>2291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2306</v>
      </c>
      <c r="B32" t="s">
        <v>2308</v>
      </c>
      <c r="C32" t="s">
        <v>2292</v>
      </c>
      <c r="D32">
        <v>2019</v>
      </c>
      <c r="E32" s="128" t="s">
        <v>2291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2297</v>
      </c>
      <c r="B33" t="s">
        <v>2309</v>
      </c>
      <c r="C33" t="s">
        <v>2300</v>
      </c>
      <c r="D33">
        <v>2018</v>
      </c>
      <c r="E33" s="128" t="s">
        <v>2291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2297</v>
      </c>
      <c r="B34" t="s">
        <v>2309</v>
      </c>
      <c r="C34" t="s">
        <v>2300</v>
      </c>
      <c r="D34">
        <v>2019</v>
      </c>
      <c r="E34" s="128" t="s">
        <v>2291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2288</v>
      </c>
      <c r="B35" t="s">
        <v>2310</v>
      </c>
      <c r="C35" t="s">
        <v>2290</v>
      </c>
      <c r="D35">
        <v>2015</v>
      </c>
      <c r="E35" s="128" t="s">
        <v>2291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2288</v>
      </c>
      <c r="B36" t="s">
        <v>2310</v>
      </c>
      <c r="C36" t="s">
        <v>2290</v>
      </c>
      <c r="D36">
        <v>2016</v>
      </c>
      <c r="E36" s="128" t="s">
        <v>2291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2288</v>
      </c>
      <c r="B37" t="s">
        <v>2310</v>
      </c>
      <c r="C37" t="s">
        <v>2290</v>
      </c>
      <c r="D37">
        <v>2017</v>
      </c>
      <c r="E37" s="128" t="s">
        <v>2291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2288</v>
      </c>
      <c r="B38" t="s">
        <v>2310</v>
      </c>
      <c r="C38" t="s">
        <v>2292</v>
      </c>
      <c r="D38">
        <v>2018</v>
      </c>
      <c r="E38" s="128" t="s">
        <v>2291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2288</v>
      </c>
      <c r="B39" t="s">
        <v>2310</v>
      </c>
      <c r="C39" t="s">
        <v>2292</v>
      </c>
      <c r="D39">
        <v>2019</v>
      </c>
      <c r="E39" s="128" t="s">
        <v>2291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2311</v>
      </c>
      <c r="B40" t="s">
        <v>2312</v>
      </c>
      <c r="C40" t="s">
        <v>2290</v>
      </c>
      <c r="D40">
        <v>2015</v>
      </c>
      <c r="E40" s="128" t="s">
        <v>2291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2311</v>
      </c>
      <c r="B41" t="s">
        <v>2312</v>
      </c>
      <c r="C41" t="s">
        <v>2290</v>
      </c>
      <c r="D41">
        <v>2016</v>
      </c>
      <c r="E41" s="128" t="s">
        <v>2291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2311</v>
      </c>
      <c r="B42" t="s">
        <v>2312</v>
      </c>
      <c r="C42" t="s">
        <v>2290</v>
      </c>
      <c r="D42">
        <v>2017</v>
      </c>
      <c r="E42" s="128" t="s">
        <v>2291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2311</v>
      </c>
      <c r="B43" t="s">
        <v>2312</v>
      </c>
      <c r="C43" t="s">
        <v>2292</v>
      </c>
      <c r="D43">
        <v>2018</v>
      </c>
      <c r="E43" s="128" t="s">
        <v>2291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2311</v>
      </c>
      <c r="B44" t="s">
        <v>2312</v>
      </c>
      <c r="C44" t="s">
        <v>2292</v>
      </c>
      <c r="D44">
        <v>2019</v>
      </c>
      <c r="E44" s="128" t="s">
        <v>2291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2293</v>
      </c>
      <c r="B45" t="s">
        <v>2313</v>
      </c>
      <c r="C45" t="s">
        <v>2296</v>
      </c>
      <c r="D45">
        <v>2018</v>
      </c>
      <c r="E45" s="128" t="s">
        <v>2291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2293</v>
      </c>
      <c r="B46" t="s">
        <v>2313</v>
      </c>
      <c r="C46" t="s">
        <v>2296</v>
      </c>
      <c r="D46">
        <v>2019</v>
      </c>
      <c r="E46" s="128" t="s">
        <v>2291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2314</v>
      </c>
      <c r="B47" t="s">
        <v>2315</v>
      </c>
      <c r="C47" t="s">
        <v>2292</v>
      </c>
      <c r="D47">
        <v>2018</v>
      </c>
      <c r="E47" s="128" t="s">
        <v>2291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2314</v>
      </c>
      <c r="B48" t="s">
        <v>2315</v>
      </c>
      <c r="C48" t="s">
        <v>2292</v>
      </c>
      <c r="D48">
        <v>2019</v>
      </c>
      <c r="E48" s="128" t="s">
        <v>2291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2311</v>
      </c>
      <c r="B49" t="s">
        <v>2316</v>
      </c>
      <c r="C49" t="s">
        <v>2290</v>
      </c>
      <c r="D49">
        <v>2017</v>
      </c>
      <c r="E49" s="128" t="s">
        <v>2291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2311</v>
      </c>
      <c r="B50" t="s">
        <v>2316</v>
      </c>
      <c r="C50" t="s">
        <v>2292</v>
      </c>
      <c r="D50">
        <v>2018</v>
      </c>
      <c r="E50" s="128" t="s">
        <v>2291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2311</v>
      </c>
      <c r="B51" t="s">
        <v>2316</v>
      </c>
      <c r="C51" t="s">
        <v>2292</v>
      </c>
      <c r="D51">
        <v>2019</v>
      </c>
      <c r="E51" s="128" t="s">
        <v>2291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2311</v>
      </c>
      <c r="B52" t="s">
        <v>2317</v>
      </c>
      <c r="C52" t="s">
        <v>2290</v>
      </c>
      <c r="D52">
        <v>2016</v>
      </c>
      <c r="E52" s="128" t="s">
        <v>2291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2311</v>
      </c>
      <c r="B53" t="s">
        <v>2317</v>
      </c>
      <c r="C53" t="s">
        <v>2290</v>
      </c>
      <c r="D53">
        <v>2017</v>
      </c>
      <c r="E53" s="128" t="s">
        <v>2291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2311</v>
      </c>
      <c r="B54" t="s">
        <v>2317</v>
      </c>
      <c r="C54" t="s">
        <v>2292</v>
      </c>
      <c r="D54">
        <v>2018</v>
      </c>
      <c r="E54" s="128" t="s">
        <v>2291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2306</v>
      </c>
      <c r="B55" t="s">
        <v>2318</v>
      </c>
      <c r="C55" t="s">
        <v>2290</v>
      </c>
      <c r="D55">
        <v>2017</v>
      </c>
      <c r="E55" s="128" t="s">
        <v>2291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2306</v>
      </c>
      <c r="B56" t="s">
        <v>2318</v>
      </c>
      <c r="C56" t="s">
        <v>2292</v>
      </c>
      <c r="D56">
        <v>2018</v>
      </c>
      <c r="E56" s="128" t="s">
        <v>2291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2306</v>
      </c>
      <c r="B57" t="s">
        <v>2318</v>
      </c>
      <c r="C57" t="s">
        <v>2292</v>
      </c>
      <c r="D57">
        <v>2019</v>
      </c>
      <c r="E57" s="128" t="s">
        <v>2291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2306</v>
      </c>
      <c r="B58" t="s">
        <v>2319</v>
      </c>
      <c r="C58" t="s">
        <v>2290</v>
      </c>
      <c r="D58">
        <v>2016</v>
      </c>
      <c r="E58" s="128" t="s">
        <v>2291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2306</v>
      </c>
      <c r="B59" t="s">
        <v>2319</v>
      </c>
      <c r="C59" t="s">
        <v>2290</v>
      </c>
      <c r="D59">
        <v>2017</v>
      </c>
      <c r="E59" s="128" t="s">
        <v>2291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2306</v>
      </c>
      <c r="B60" t="s">
        <v>2319</v>
      </c>
      <c r="C60" t="s">
        <v>2292</v>
      </c>
      <c r="D60">
        <v>2018</v>
      </c>
      <c r="E60" s="128" t="s">
        <v>2291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2306</v>
      </c>
      <c r="B61" t="s">
        <v>2319</v>
      </c>
      <c r="C61" t="s">
        <v>2292</v>
      </c>
      <c r="D61">
        <v>2019</v>
      </c>
      <c r="E61" s="128" t="s">
        <v>2291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2306</v>
      </c>
      <c r="B62" t="s">
        <v>2306</v>
      </c>
      <c r="C62" t="s">
        <v>2290</v>
      </c>
      <c r="D62">
        <v>2015</v>
      </c>
      <c r="E62" s="128" t="s">
        <v>2291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2306</v>
      </c>
      <c r="B63" t="s">
        <v>2306</v>
      </c>
      <c r="C63" t="s">
        <v>2290</v>
      </c>
      <c r="D63">
        <v>2016</v>
      </c>
      <c r="E63" s="128" t="s">
        <v>2291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2306</v>
      </c>
      <c r="B64" t="s">
        <v>2306</v>
      </c>
      <c r="C64" t="s">
        <v>2290</v>
      </c>
      <c r="D64">
        <v>2017</v>
      </c>
      <c r="E64" s="128" t="s">
        <v>2291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2306</v>
      </c>
      <c r="B65" t="s">
        <v>2306</v>
      </c>
      <c r="C65" t="s">
        <v>2292</v>
      </c>
      <c r="D65">
        <v>2018</v>
      </c>
      <c r="E65" s="128" t="s">
        <v>2291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2306</v>
      </c>
      <c r="B66" t="s">
        <v>2306</v>
      </c>
      <c r="C66" t="s">
        <v>2292</v>
      </c>
      <c r="D66">
        <v>2019</v>
      </c>
      <c r="E66" s="128" t="s">
        <v>2291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2306</v>
      </c>
      <c r="B67" t="s">
        <v>2320</v>
      </c>
      <c r="C67" t="s">
        <v>2290</v>
      </c>
      <c r="D67">
        <v>2015</v>
      </c>
      <c r="E67" s="128" t="s">
        <v>2291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2306</v>
      </c>
      <c r="B68" t="s">
        <v>2320</v>
      </c>
      <c r="C68" t="s">
        <v>2290</v>
      </c>
      <c r="D68">
        <v>2016</v>
      </c>
      <c r="E68" s="128" t="s">
        <v>2291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2306</v>
      </c>
      <c r="B69" t="s">
        <v>2320</v>
      </c>
      <c r="C69" t="s">
        <v>2290</v>
      </c>
      <c r="D69">
        <v>2017</v>
      </c>
      <c r="E69" s="128" t="s">
        <v>2291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2306</v>
      </c>
      <c r="B70" t="s">
        <v>2320</v>
      </c>
      <c r="C70" t="s">
        <v>2292</v>
      </c>
      <c r="D70">
        <v>2018</v>
      </c>
      <c r="E70" s="128" t="s">
        <v>2291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2306</v>
      </c>
      <c r="B71" t="s">
        <v>2320</v>
      </c>
      <c r="C71" t="s">
        <v>2292</v>
      </c>
      <c r="D71">
        <v>2019</v>
      </c>
      <c r="E71" s="128" t="s">
        <v>2291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2293</v>
      </c>
      <c r="B72" t="s">
        <v>2321</v>
      </c>
      <c r="C72" t="s">
        <v>2296</v>
      </c>
      <c r="D72">
        <v>2018</v>
      </c>
      <c r="E72" s="128" t="s">
        <v>2291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2293</v>
      </c>
      <c r="B73" t="s">
        <v>2321</v>
      </c>
      <c r="C73" t="s">
        <v>2296</v>
      </c>
      <c r="D73">
        <v>2019</v>
      </c>
      <c r="E73" s="128" t="s">
        <v>2291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2297</v>
      </c>
      <c r="B74" t="s">
        <v>2322</v>
      </c>
      <c r="C74" t="s">
        <v>2299</v>
      </c>
      <c r="D74">
        <v>2016</v>
      </c>
      <c r="E74" s="128" t="s">
        <v>2291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2297</v>
      </c>
      <c r="B75" t="s">
        <v>2322</v>
      </c>
      <c r="C75" t="s">
        <v>2299</v>
      </c>
      <c r="D75">
        <v>2017</v>
      </c>
      <c r="E75" s="128" t="s">
        <v>2291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2297</v>
      </c>
      <c r="B76" t="s">
        <v>2322</v>
      </c>
      <c r="C76" t="s">
        <v>2300</v>
      </c>
      <c r="D76">
        <v>2018</v>
      </c>
      <c r="E76" s="128" t="s">
        <v>2291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2297</v>
      </c>
      <c r="B77" t="s">
        <v>2322</v>
      </c>
      <c r="C77" t="s">
        <v>2300</v>
      </c>
      <c r="D77">
        <v>2019</v>
      </c>
      <c r="E77" s="128" t="s">
        <v>2291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2302</v>
      </c>
      <c r="B78" t="s">
        <v>2323</v>
      </c>
      <c r="C78" t="s">
        <v>2290</v>
      </c>
      <c r="D78">
        <v>2015</v>
      </c>
      <c r="E78" s="128" t="s">
        <v>2291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2302</v>
      </c>
      <c r="B79" t="s">
        <v>2323</v>
      </c>
      <c r="C79" t="s">
        <v>2290</v>
      </c>
      <c r="D79">
        <v>2016</v>
      </c>
      <c r="E79" s="128" t="s">
        <v>2291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2302</v>
      </c>
      <c r="B80" t="s">
        <v>2323</v>
      </c>
      <c r="C80" t="s">
        <v>2290</v>
      </c>
      <c r="D80">
        <v>2017</v>
      </c>
      <c r="E80" s="128" t="s">
        <v>2291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2302</v>
      </c>
      <c r="B81" t="s">
        <v>2323</v>
      </c>
      <c r="C81" t="s">
        <v>2292</v>
      </c>
      <c r="D81">
        <v>2018</v>
      </c>
      <c r="E81" s="128" t="s">
        <v>2291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2302</v>
      </c>
      <c r="B82" t="s">
        <v>2323</v>
      </c>
      <c r="C82" t="s">
        <v>2292</v>
      </c>
      <c r="D82">
        <v>2019</v>
      </c>
      <c r="E82" s="128" t="s">
        <v>2291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2306</v>
      </c>
      <c r="B83" t="s">
        <v>2324</v>
      </c>
      <c r="C83" t="s">
        <v>2290</v>
      </c>
      <c r="D83">
        <v>2015</v>
      </c>
      <c r="E83" s="128" t="s">
        <v>2291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2306</v>
      </c>
      <c r="B84" t="s">
        <v>2324</v>
      </c>
      <c r="C84" t="s">
        <v>2290</v>
      </c>
      <c r="D84">
        <v>2016</v>
      </c>
      <c r="E84" s="128" t="s">
        <v>2291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2306</v>
      </c>
      <c r="B85" t="s">
        <v>2324</v>
      </c>
      <c r="C85" t="s">
        <v>2290</v>
      </c>
      <c r="D85">
        <v>2017</v>
      </c>
      <c r="E85" s="128" t="s">
        <v>2291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2306</v>
      </c>
      <c r="B86" t="s">
        <v>2324</v>
      </c>
      <c r="C86" t="s">
        <v>2292</v>
      </c>
      <c r="D86">
        <v>2018</v>
      </c>
      <c r="E86" s="128" t="s">
        <v>2291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2306</v>
      </c>
      <c r="B87" t="s">
        <v>2325</v>
      </c>
      <c r="C87" t="s">
        <v>2290</v>
      </c>
      <c r="D87">
        <v>2017</v>
      </c>
      <c r="E87" s="128" t="s">
        <v>2291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2306</v>
      </c>
      <c r="B88" t="s">
        <v>2325</v>
      </c>
      <c r="C88" t="s">
        <v>2292</v>
      </c>
      <c r="D88">
        <v>2018</v>
      </c>
      <c r="E88" s="128" t="s">
        <v>2291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2306</v>
      </c>
      <c r="B89" t="s">
        <v>2325</v>
      </c>
      <c r="C89" t="s">
        <v>2292</v>
      </c>
      <c r="D89">
        <v>2019</v>
      </c>
      <c r="E89" s="128" t="s">
        <v>2291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2288</v>
      </c>
      <c r="B90" t="s">
        <v>2326</v>
      </c>
      <c r="C90" t="s">
        <v>2290</v>
      </c>
      <c r="D90">
        <v>2015</v>
      </c>
      <c r="E90" s="128" t="s">
        <v>2291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2288</v>
      </c>
      <c r="B91" t="s">
        <v>2326</v>
      </c>
      <c r="C91" t="s">
        <v>2290</v>
      </c>
      <c r="D91">
        <v>2016</v>
      </c>
      <c r="E91" s="128" t="s">
        <v>2291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2288</v>
      </c>
      <c r="B92" t="s">
        <v>2326</v>
      </c>
      <c r="C92" t="s">
        <v>2290</v>
      </c>
      <c r="D92">
        <v>2017</v>
      </c>
      <c r="E92" s="128" t="s">
        <v>2291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2288</v>
      </c>
      <c r="B93" t="s">
        <v>2326</v>
      </c>
      <c r="C93" t="s">
        <v>2292</v>
      </c>
      <c r="D93">
        <v>2018</v>
      </c>
      <c r="E93" s="128" t="s">
        <v>2291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2288</v>
      </c>
      <c r="B94" t="s">
        <v>2326</v>
      </c>
      <c r="C94" t="s">
        <v>2292</v>
      </c>
      <c r="D94">
        <v>2019</v>
      </c>
      <c r="E94" s="128" t="s">
        <v>2291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2297</v>
      </c>
      <c r="B95" t="s">
        <v>2327</v>
      </c>
      <c r="C95" t="s">
        <v>2299</v>
      </c>
      <c r="D95">
        <v>2017</v>
      </c>
      <c r="E95" s="128" t="s">
        <v>2291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2297</v>
      </c>
      <c r="B96" t="s">
        <v>2327</v>
      </c>
      <c r="C96" t="s">
        <v>2300</v>
      </c>
      <c r="D96">
        <v>2018</v>
      </c>
      <c r="E96" s="128" t="s">
        <v>2291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2297</v>
      </c>
      <c r="B97" t="s">
        <v>2327</v>
      </c>
      <c r="C97" t="s">
        <v>2300</v>
      </c>
      <c r="D97">
        <v>2019</v>
      </c>
      <c r="E97" s="128" t="s">
        <v>2291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2306</v>
      </c>
      <c r="B98" t="s">
        <v>2328</v>
      </c>
      <c r="C98" t="s">
        <v>2290</v>
      </c>
      <c r="D98">
        <v>2017</v>
      </c>
      <c r="E98" s="128" t="s">
        <v>2291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2306</v>
      </c>
      <c r="B99" t="s">
        <v>2328</v>
      </c>
      <c r="C99" t="s">
        <v>2292</v>
      </c>
      <c r="D99">
        <v>2018</v>
      </c>
      <c r="E99" s="128" t="s">
        <v>2291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2306</v>
      </c>
      <c r="B100" t="s">
        <v>2328</v>
      </c>
      <c r="C100" t="s">
        <v>2292</v>
      </c>
      <c r="D100">
        <v>2019</v>
      </c>
      <c r="E100" s="128" t="s">
        <v>2291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2314</v>
      </c>
      <c r="B101" t="s">
        <v>2329</v>
      </c>
      <c r="C101" t="s">
        <v>2290</v>
      </c>
      <c r="D101">
        <v>2015</v>
      </c>
      <c r="E101" s="128" t="s">
        <v>2291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2314</v>
      </c>
      <c r="B102" t="s">
        <v>2329</v>
      </c>
      <c r="C102" t="s">
        <v>2290</v>
      </c>
      <c r="D102">
        <v>2016</v>
      </c>
      <c r="E102" s="128" t="s">
        <v>2291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2314</v>
      </c>
      <c r="B103" t="s">
        <v>2329</v>
      </c>
      <c r="C103" t="s">
        <v>2290</v>
      </c>
      <c r="D103">
        <v>2017</v>
      </c>
      <c r="E103" s="128" t="s">
        <v>2291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2314</v>
      </c>
      <c r="B104" t="s">
        <v>2329</v>
      </c>
      <c r="C104" t="s">
        <v>2292</v>
      </c>
      <c r="D104">
        <v>2018</v>
      </c>
      <c r="E104" s="128" t="s">
        <v>2291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2314</v>
      </c>
      <c r="B105" t="s">
        <v>2329</v>
      </c>
      <c r="C105" t="s">
        <v>2292</v>
      </c>
      <c r="D105">
        <v>2019</v>
      </c>
      <c r="E105" s="128" t="s">
        <v>2291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2297</v>
      </c>
      <c r="B106" t="s">
        <v>2330</v>
      </c>
      <c r="C106" t="s">
        <v>2300</v>
      </c>
      <c r="D106">
        <v>2018</v>
      </c>
      <c r="E106" s="128" t="s">
        <v>2291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2297</v>
      </c>
      <c r="B107" t="s">
        <v>2330</v>
      </c>
      <c r="C107" t="s">
        <v>2300</v>
      </c>
      <c r="D107">
        <v>2019</v>
      </c>
      <c r="E107" s="128" t="s">
        <v>2291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2311</v>
      </c>
      <c r="B108" t="s">
        <v>2331</v>
      </c>
      <c r="C108" t="s">
        <v>2290</v>
      </c>
      <c r="D108">
        <v>2015</v>
      </c>
      <c r="E108" s="128" t="s">
        <v>2291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2311</v>
      </c>
      <c r="B109" t="s">
        <v>2331</v>
      </c>
      <c r="C109" t="s">
        <v>2290</v>
      </c>
      <c r="D109">
        <v>2016</v>
      </c>
      <c r="E109" s="128" t="s">
        <v>2291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2311</v>
      </c>
      <c r="B110" t="s">
        <v>2331</v>
      </c>
      <c r="C110" t="s">
        <v>2290</v>
      </c>
      <c r="D110">
        <v>2017</v>
      </c>
      <c r="E110" s="128" t="s">
        <v>2291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2311</v>
      </c>
      <c r="B111" t="s">
        <v>2331</v>
      </c>
      <c r="C111" t="s">
        <v>2292</v>
      </c>
      <c r="D111">
        <v>2018</v>
      </c>
      <c r="E111" s="128" t="s">
        <v>2291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2311</v>
      </c>
      <c r="B112" t="s">
        <v>2331</v>
      </c>
      <c r="C112" t="s">
        <v>2292</v>
      </c>
      <c r="D112">
        <v>2019</v>
      </c>
      <c r="E112" s="128" t="s">
        <v>2291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2293</v>
      </c>
      <c r="B113" t="s">
        <v>2332</v>
      </c>
      <c r="C113" t="s">
        <v>2295</v>
      </c>
      <c r="D113">
        <v>2016</v>
      </c>
      <c r="E113" s="128" t="s">
        <v>2291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2293</v>
      </c>
      <c r="B114" t="s">
        <v>2332</v>
      </c>
      <c r="C114" t="s">
        <v>2295</v>
      </c>
      <c r="D114">
        <v>2017</v>
      </c>
      <c r="E114" s="128" t="s">
        <v>2291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2293</v>
      </c>
      <c r="B115" t="s">
        <v>2332</v>
      </c>
      <c r="C115" t="s">
        <v>2296</v>
      </c>
      <c r="D115">
        <v>2018</v>
      </c>
      <c r="E115" s="128" t="s">
        <v>2291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2293</v>
      </c>
      <c r="B116" t="s">
        <v>2332</v>
      </c>
      <c r="C116" t="s">
        <v>2296</v>
      </c>
      <c r="D116">
        <v>2019</v>
      </c>
      <c r="E116" s="128" t="s">
        <v>2291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2314</v>
      </c>
      <c r="B117" t="s">
        <v>2333</v>
      </c>
      <c r="C117" t="s">
        <v>2290</v>
      </c>
      <c r="D117">
        <v>2017</v>
      </c>
      <c r="E117" s="128" t="s">
        <v>2291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2314</v>
      </c>
      <c r="B118" t="s">
        <v>2333</v>
      </c>
      <c r="C118" t="s">
        <v>2292</v>
      </c>
      <c r="D118">
        <v>2018</v>
      </c>
      <c r="E118" s="128" t="s">
        <v>2291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2293</v>
      </c>
      <c r="B119" t="s">
        <v>2334</v>
      </c>
      <c r="C119" t="s">
        <v>2295</v>
      </c>
      <c r="D119">
        <v>2016</v>
      </c>
      <c r="E119" s="128" t="s">
        <v>2291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2293</v>
      </c>
      <c r="B120" t="s">
        <v>2334</v>
      </c>
      <c r="C120" t="s">
        <v>2295</v>
      </c>
      <c r="D120">
        <v>2017</v>
      </c>
      <c r="E120" s="128" t="s">
        <v>2291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2293</v>
      </c>
      <c r="B121" t="s">
        <v>2334</v>
      </c>
      <c r="C121" t="s">
        <v>2296</v>
      </c>
      <c r="D121">
        <v>2018</v>
      </c>
      <c r="E121" s="128" t="s">
        <v>2291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2293</v>
      </c>
      <c r="B122" t="s">
        <v>2334</v>
      </c>
      <c r="C122" t="s">
        <v>2296</v>
      </c>
      <c r="D122">
        <v>2019</v>
      </c>
      <c r="E122" s="128" t="s">
        <v>2291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2304</v>
      </c>
      <c r="B123" t="s">
        <v>2304</v>
      </c>
      <c r="C123" t="s">
        <v>2335</v>
      </c>
      <c r="D123">
        <v>2014</v>
      </c>
      <c r="E123" s="128" t="s">
        <v>2291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2304</v>
      </c>
      <c r="B124" t="s">
        <v>2304</v>
      </c>
      <c r="C124" t="s">
        <v>2335</v>
      </c>
      <c r="D124">
        <v>2015</v>
      </c>
      <c r="E124" s="128" t="s">
        <v>2291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2304</v>
      </c>
      <c r="B125" t="s">
        <v>2304</v>
      </c>
      <c r="C125" t="s">
        <v>2299</v>
      </c>
      <c r="D125">
        <v>2016</v>
      </c>
      <c r="E125" s="128" t="s">
        <v>2291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2304</v>
      </c>
      <c r="B126" t="s">
        <v>2304</v>
      </c>
      <c r="C126" t="s">
        <v>2299</v>
      </c>
      <c r="D126">
        <v>2017</v>
      </c>
      <c r="E126" s="128" t="s">
        <v>2291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2304</v>
      </c>
      <c r="B127" t="s">
        <v>2304</v>
      </c>
      <c r="C127" t="s">
        <v>2300</v>
      </c>
      <c r="D127">
        <v>2018</v>
      </c>
      <c r="E127" s="128" t="s">
        <v>2291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2304</v>
      </c>
      <c r="B128" t="s">
        <v>2304</v>
      </c>
      <c r="C128" t="s">
        <v>2300</v>
      </c>
      <c r="D128">
        <v>2019</v>
      </c>
      <c r="E128" s="128" t="s">
        <v>2291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2304</v>
      </c>
      <c r="B129" t="s">
        <v>2336</v>
      </c>
      <c r="C129" t="s">
        <v>2335</v>
      </c>
      <c r="D129">
        <v>2015</v>
      </c>
      <c r="E129" s="128" t="s">
        <v>2291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2304</v>
      </c>
      <c r="B130" t="s">
        <v>2336</v>
      </c>
      <c r="C130" t="s">
        <v>2299</v>
      </c>
      <c r="D130">
        <v>2016</v>
      </c>
      <c r="E130" s="128" t="s">
        <v>2291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2304</v>
      </c>
      <c r="B131" t="s">
        <v>2336</v>
      </c>
      <c r="C131" t="s">
        <v>2299</v>
      </c>
      <c r="D131">
        <v>2017</v>
      </c>
      <c r="E131" s="128" t="s">
        <v>2291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2304</v>
      </c>
      <c r="B132" t="s">
        <v>2336</v>
      </c>
      <c r="C132" t="s">
        <v>2300</v>
      </c>
      <c r="D132">
        <v>2018</v>
      </c>
      <c r="E132" s="128" t="s">
        <v>2291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2304</v>
      </c>
      <c r="B133" t="s">
        <v>2336</v>
      </c>
      <c r="C133" t="s">
        <v>2300</v>
      </c>
      <c r="D133">
        <v>2019</v>
      </c>
      <c r="E133" s="128" t="s">
        <v>2291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2314</v>
      </c>
      <c r="B134" t="s">
        <v>2337</v>
      </c>
      <c r="C134" t="s">
        <v>2292</v>
      </c>
      <c r="D134">
        <v>2018</v>
      </c>
      <c r="E134" s="128" t="s">
        <v>2291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2314</v>
      </c>
      <c r="B135" t="s">
        <v>2337</v>
      </c>
      <c r="C135" t="s">
        <v>2292</v>
      </c>
      <c r="D135">
        <v>2019</v>
      </c>
      <c r="E135" s="128" t="s">
        <v>2291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2288</v>
      </c>
      <c r="B136" t="s">
        <v>2338</v>
      </c>
      <c r="C136" t="s">
        <v>2292</v>
      </c>
      <c r="D136">
        <v>2018</v>
      </c>
      <c r="E136" s="128" t="s">
        <v>2291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2288</v>
      </c>
      <c r="B137" t="s">
        <v>2338</v>
      </c>
      <c r="C137" t="s">
        <v>2292</v>
      </c>
      <c r="D137">
        <v>2019</v>
      </c>
      <c r="E137" s="128" t="s">
        <v>2291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2288</v>
      </c>
      <c r="B138" t="s">
        <v>2339</v>
      </c>
      <c r="C138" t="s">
        <v>2290</v>
      </c>
      <c r="D138">
        <v>2016</v>
      </c>
      <c r="E138" s="128" t="s">
        <v>2291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2288</v>
      </c>
      <c r="B139" t="s">
        <v>2339</v>
      </c>
      <c r="C139" t="s">
        <v>2290</v>
      </c>
      <c r="D139">
        <v>2017</v>
      </c>
      <c r="E139" s="128" t="s">
        <v>2291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2288</v>
      </c>
      <c r="B140" t="s">
        <v>2339</v>
      </c>
      <c r="C140" t="s">
        <v>2292</v>
      </c>
      <c r="D140">
        <v>2019</v>
      </c>
      <c r="E140" s="128" t="s">
        <v>2291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2306</v>
      </c>
      <c r="B141" t="s">
        <v>2340</v>
      </c>
      <c r="C141" t="s">
        <v>2290</v>
      </c>
      <c r="D141">
        <v>2017</v>
      </c>
      <c r="E141" s="128" t="s">
        <v>2291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2293</v>
      </c>
      <c r="B142" t="s">
        <v>2293</v>
      </c>
      <c r="C142" t="s">
        <v>2295</v>
      </c>
      <c r="D142">
        <v>2017</v>
      </c>
      <c r="E142" s="128" t="s">
        <v>2291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2293</v>
      </c>
      <c r="B143" t="s">
        <v>2293</v>
      </c>
      <c r="C143" t="s">
        <v>2296</v>
      </c>
      <c r="D143">
        <v>2018</v>
      </c>
      <c r="E143" s="128" t="s">
        <v>2291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2293</v>
      </c>
      <c r="B144" t="s">
        <v>2293</v>
      </c>
      <c r="C144" t="s">
        <v>2296</v>
      </c>
      <c r="D144">
        <v>2019</v>
      </c>
      <c r="E144" s="128" t="s">
        <v>2291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2293</v>
      </c>
      <c r="B145" t="s">
        <v>2341</v>
      </c>
      <c r="C145" t="s">
        <v>2295</v>
      </c>
      <c r="D145">
        <v>2016</v>
      </c>
      <c r="E145" s="128" t="s">
        <v>2291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2293</v>
      </c>
      <c r="B146" t="s">
        <v>2341</v>
      </c>
      <c r="C146" t="s">
        <v>2295</v>
      </c>
      <c r="D146">
        <v>2017</v>
      </c>
      <c r="E146" s="128" t="s">
        <v>2291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2293</v>
      </c>
      <c r="B147" t="s">
        <v>2341</v>
      </c>
      <c r="C147" t="s">
        <v>2296</v>
      </c>
      <c r="D147">
        <v>2018</v>
      </c>
      <c r="E147" s="128" t="s">
        <v>2291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2293</v>
      </c>
      <c r="B148" t="s">
        <v>2341</v>
      </c>
      <c r="C148" t="s">
        <v>2296</v>
      </c>
      <c r="D148">
        <v>2019</v>
      </c>
      <c r="E148" s="128" t="s">
        <v>2291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2302</v>
      </c>
      <c r="B149" t="s">
        <v>2342</v>
      </c>
      <c r="C149" t="s">
        <v>2290</v>
      </c>
      <c r="D149">
        <v>2015</v>
      </c>
      <c r="E149" s="128" t="s">
        <v>2291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2302</v>
      </c>
      <c r="B150" t="s">
        <v>2342</v>
      </c>
      <c r="C150" t="s">
        <v>2290</v>
      </c>
      <c r="D150">
        <v>2016</v>
      </c>
      <c r="E150" s="128" t="s">
        <v>2291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2302</v>
      </c>
      <c r="B151" t="s">
        <v>2342</v>
      </c>
      <c r="C151" t="s">
        <v>2290</v>
      </c>
      <c r="D151">
        <v>2017</v>
      </c>
      <c r="E151" s="128" t="s">
        <v>2291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2302</v>
      </c>
      <c r="B152" t="s">
        <v>2342</v>
      </c>
      <c r="C152" t="s">
        <v>2292</v>
      </c>
      <c r="D152">
        <v>2018</v>
      </c>
      <c r="E152" s="128" t="s">
        <v>2291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2302</v>
      </c>
      <c r="B153" t="s">
        <v>2342</v>
      </c>
      <c r="C153" t="s">
        <v>2292</v>
      </c>
      <c r="D153">
        <v>2019</v>
      </c>
      <c r="E153" s="128" t="s">
        <v>2291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2302</v>
      </c>
      <c r="B154" t="s">
        <v>2343</v>
      </c>
      <c r="C154" t="s">
        <v>2292</v>
      </c>
      <c r="D154">
        <v>2018</v>
      </c>
      <c r="E154" s="128" t="s">
        <v>2291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2302</v>
      </c>
      <c r="B155" t="s">
        <v>2343</v>
      </c>
      <c r="C155" t="s">
        <v>2292</v>
      </c>
      <c r="D155">
        <v>2019</v>
      </c>
      <c r="E155" s="128" t="s">
        <v>2291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2302</v>
      </c>
      <c r="B156" t="s">
        <v>2344</v>
      </c>
      <c r="C156" t="s">
        <v>2290</v>
      </c>
      <c r="D156">
        <v>2016</v>
      </c>
      <c r="E156" s="128" t="s">
        <v>2291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2302</v>
      </c>
      <c r="B157" t="s">
        <v>2344</v>
      </c>
      <c r="C157" t="s">
        <v>2290</v>
      </c>
      <c r="D157">
        <v>2017</v>
      </c>
      <c r="E157" s="128" t="s">
        <v>2291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2302</v>
      </c>
      <c r="B158" t="s">
        <v>2344</v>
      </c>
      <c r="C158" t="s">
        <v>2292</v>
      </c>
      <c r="D158">
        <v>2018</v>
      </c>
      <c r="E158" s="128" t="s">
        <v>2291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2302</v>
      </c>
      <c r="B159" t="s">
        <v>2344</v>
      </c>
      <c r="C159" t="s">
        <v>2292</v>
      </c>
      <c r="D159">
        <v>2019</v>
      </c>
      <c r="E159" s="128" t="s">
        <v>2291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2306</v>
      </c>
      <c r="B160" t="s">
        <v>2345</v>
      </c>
      <c r="C160" t="s">
        <v>2290</v>
      </c>
      <c r="D160">
        <v>2017</v>
      </c>
      <c r="E160" s="128" t="s">
        <v>2291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2306</v>
      </c>
      <c r="B161" t="s">
        <v>2345</v>
      </c>
      <c r="C161" t="s">
        <v>2292</v>
      </c>
      <c r="D161">
        <v>2018</v>
      </c>
      <c r="E161" s="128" t="s">
        <v>2291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2306</v>
      </c>
      <c r="B162" t="s">
        <v>2345</v>
      </c>
      <c r="C162" t="s">
        <v>2292</v>
      </c>
      <c r="D162">
        <v>2019</v>
      </c>
      <c r="E162" s="128" t="s">
        <v>2291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2306</v>
      </c>
      <c r="B163" t="s">
        <v>2346</v>
      </c>
      <c r="C163" t="s">
        <v>2290</v>
      </c>
      <c r="D163">
        <v>2015</v>
      </c>
      <c r="E163" s="128" t="s">
        <v>2291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2306</v>
      </c>
      <c r="B164" t="s">
        <v>2346</v>
      </c>
      <c r="C164" t="s">
        <v>2290</v>
      </c>
      <c r="D164">
        <v>2016</v>
      </c>
      <c r="E164" s="128" t="s">
        <v>2291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2306</v>
      </c>
      <c r="B165" t="s">
        <v>2346</v>
      </c>
      <c r="C165" t="s">
        <v>2290</v>
      </c>
      <c r="D165">
        <v>2017</v>
      </c>
      <c r="E165" s="128" t="s">
        <v>2291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2306</v>
      </c>
      <c r="B166" t="s">
        <v>2346</v>
      </c>
      <c r="C166" t="s">
        <v>2292</v>
      </c>
      <c r="D166">
        <v>2018</v>
      </c>
      <c r="E166" s="128" t="s">
        <v>2291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2311</v>
      </c>
      <c r="B167" t="s">
        <v>2347</v>
      </c>
      <c r="C167" t="s">
        <v>2290</v>
      </c>
      <c r="D167">
        <v>2015</v>
      </c>
      <c r="E167" s="128" t="s">
        <v>2291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2311</v>
      </c>
      <c r="B168" t="s">
        <v>2347</v>
      </c>
      <c r="C168" t="s">
        <v>2290</v>
      </c>
      <c r="D168">
        <v>2016</v>
      </c>
      <c r="E168" s="128" t="s">
        <v>2291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2311</v>
      </c>
      <c r="B169" t="s">
        <v>2347</v>
      </c>
      <c r="C169" t="s">
        <v>2290</v>
      </c>
      <c r="D169">
        <v>2017</v>
      </c>
      <c r="E169" s="128" t="s">
        <v>2291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2311</v>
      </c>
      <c r="B170" t="s">
        <v>2347</v>
      </c>
      <c r="C170" t="s">
        <v>2292</v>
      </c>
      <c r="D170">
        <v>2018</v>
      </c>
      <c r="E170" s="128" t="s">
        <v>2291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2311</v>
      </c>
      <c r="B171" t="s">
        <v>2347</v>
      </c>
      <c r="C171" t="s">
        <v>2292</v>
      </c>
      <c r="D171">
        <v>2019</v>
      </c>
      <c r="E171" s="128" t="s">
        <v>2291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2306</v>
      </c>
      <c r="B172" t="s">
        <v>2348</v>
      </c>
      <c r="C172" t="s">
        <v>2290</v>
      </c>
      <c r="D172">
        <v>2015</v>
      </c>
      <c r="E172" s="128" t="s">
        <v>2291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2306</v>
      </c>
      <c r="B173" t="s">
        <v>2348</v>
      </c>
      <c r="C173" t="s">
        <v>2290</v>
      </c>
      <c r="D173">
        <v>2016</v>
      </c>
      <c r="E173" s="128" t="s">
        <v>2291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2306</v>
      </c>
      <c r="B174" t="s">
        <v>2348</v>
      </c>
      <c r="C174" t="s">
        <v>2290</v>
      </c>
      <c r="D174">
        <v>2017</v>
      </c>
      <c r="E174" s="128" t="s">
        <v>2291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2306</v>
      </c>
      <c r="B175" t="s">
        <v>2348</v>
      </c>
      <c r="C175" t="s">
        <v>2292</v>
      </c>
      <c r="D175">
        <v>2018</v>
      </c>
      <c r="E175" s="128" t="s">
        <v>2291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2306</v>
      </c>
      <c r="B176" t="s">
        <v>2348</v>
      </c>
      <c r="C176" t="s">
        <v>2292</v>
      </c>
      <c r="D176">
        <v>2019</v>
      </c>
      <c r="E176" s="128" t="s">
        <v>2291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2314</v>
      </c>
      <c r="B177" t="s">
        <v>2349</v>
      </c>
      <c r="C177" t="s">
        <v>2292</v>
      </c>
      <c r="D177">
        <v>2018</v>
      </c>
      <c r="E177" s="128" t="s">
        <v>2291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2314</v>
      </c>
      <c r="B178" t="s">
        <v>2349</v>
      </c>
      <c r="C178" t="s">
        <v>2292</v>
      </c>
      <c r="D178">
        <v>2019</v>
      </c>
      <c r="E178" s="128" t="s">
        <v>2291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2302</v>
      </c>
      <c r="B179" t="s">
        <v>2350</v>
      </c>
      <c r="C179" t="s">
        <v>2290</v>
      </c>
      <c r="D179">
        <v>2015</v>
      </c>
      <c r="E179" s="128" t="s">
        <v>2291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2302</v>
      </c>
      <c r="B180" t="s">
        <v>2350</v>
      </c>
      <c r="C180" t="s">
        <v>2290</v>
      </c>
      <c r="D180">
        <v>2016</v>
      </c>
      <c r="E180" s="128" t="s">
        <v>2291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2302</v>
      </c>
      <c r="B181" t="s">
        <v>2350</v>
      </c>
      <c r="C181" t="s">
        <v>2290</v>
      </c>
      <c r="D181">
        <v>2017</v>
      </c>
      <c r="E181" s="128" t="s">
        <v>2291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2302</v>
      </c>
      <c r="B182" t="s">
        <v>2350</v>
      </c>
      <c r="C182" t="s">
        <v>2292</v>
      </c>
      <c r="D182">
        <v>2018</v>
      </c>
      <c r="E182" s="128" t="s">
        <v>2291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2302</v>
      </c>
      <c r="B183" t="s">
        <v>2350</v>
      </c>
      <c r="C183" t="s">
        <v>2292</v>
      </c>
      <c r="D183">
        <v>2019</v>
      </c>
      <c r="E183" s="128" t="s">
        <v>2291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2306</v>
      </c>
      <c r="B184" t="s">
        <v>2314</v>
      </c>
      <c r="C184" t="s">
        <v>2292</v>
      </c>
      <c r="D184">
        <v>2018</v>
      </c>
      <c r="E184" s="128" t="s">
        <v>2291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2306</v>
      </c>
      <c r="B185" t="s">
        <v>2314</v>
      </c>
      <c r="C185" t="s">
        <v>2292</v>
      </c>
      <c r="D185">
        <v>2019</v>
      </c>
      <c r="E185" s="128" t="s">
        <v>2291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2314</v>
      </c>
      <c r="B186" t="s">
        <v>2351</v>
      </c>
      <c r="C186" t="s">
        <v>2290</v>
      </c>
      <c r="D186">
        <v>2015</v>
      </c>
      <c r="E186" s="128" t="s">
        <v>2291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2314</v>
      </c>
      <c r="B187" t="s">
        <v>2351</v>
      </c>
      <c r="C187" t="s">
        <v>2290</v>
      </c>
      <c r="D187">
        <v>2016</v>
      </c>
      <c r="E187" s="128" t="s">
        <v>2291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2314</v>
      </c>
      <c r="B188" t="s">
        <v>2351</v>
      </c>
      <c r="C188" t="s">
        <v>2290</v>
      </c>
      <c r="D188">
        <v>2017</v>
      </c>
      <c r="E188" s="128" t="s">
        <v>2291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2314</v>
      </c>
      <c r="B189" t="s">
        <v>2351</v>
      </c>
      <c r="C189" t="s">
        <v>2292</v>
      </c>
      <c r="D189">
        <v>2018</v>
      </c>
      <c r="E189" s="128" t="s">
        <v>2291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2314</v>
      </c>
      <c r="B190" t="s">
        <v>2351</v>
      </c>
      <c r="C190" t="s">
        <v>2292</v>
      </c>
      <c r="D190">
        <v>2019</v>
      </c>
      <c r="E190" s="128" t="s">
        <v>2291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2306</v>
      </c>
      <c r="B191" t="s">
        <v>2352</v>
      </c>
      <c r="C191" t="s">
        <v>2290</v>
      </c>
      <c r="D191">
        <v>2016</v>
      </c>
      <c r="E191" s="128" t="s">
        <v>2291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2306</v>
      </c>
      <c r="B192" t="s">
        <v>2352</v>
      </c>
      <c r="C192" t="s">
        <v>2292</v>
      </c>
      <c r="D192">
        <v>2018</v>
      </c>
      <c r="E192" s="128" t="s">
        <v>2291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2306</v>
      </c>
      <c r="B193" t="s">
        <v>2352</v>
      </c>
      <c r="C193" t="s">
        <v>2292</v>
      </c>
      <c r="D193">
        <v>2019</v>
      </c>
      <c r="E193" s="128" t="s">
        <v>2291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2306</v>
      </c>
      <c r="B194" t="s">
        <v>2353</v>
      </c>
      <c r="C194" t="s">
        <v>2290</v>
      </c>
      <c r="D194">
        <v>2015</v>
      </c>
      <c r="E194" s="128" t="s">
        <v>2291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2306</v>
      </c>
      <c r="B195" t="s">
        <v>2353</v>
      </c>
      <c r="C195" t="s">
        <v>2290</v>
      </c>
      <c r="D195">
        <v>2016</v>
      </c>
      <c r="E195" s="128" t="s">
        <v>2291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2306</v>
      </c>
      <c r="B196" t="s">
        <v>2353</v>
      </c>
      <c r="C196" t="s">
        <v>2290</v>
      </c>
      <c r="D196">
        <v>2017</v>
      </c>
      <c r="E196" s="128" t="s">
        <v>2291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2306</v>
      </c>
      <c r="B197" t="s">
        <v>2353</v>
      </c>
      <c r="C197" t="s">
        <v>2292</v>
      </c>
      <c r="D197">
        <v>2018</v>
      </c>
      <c r="E197" s="128" t="s">
        <v>2291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2306</v>
      </c>
      <c r="B198" t="s">
        <v>2353</v>
      </c>
      <c r="C198" t="s">
        <v>2292</v>
      </c>
      <c r="D198">
        <v>2019</v>
      </c>
      <c r="E198" s="128" t="s">
        <v>2291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2302</v>
      </c>
      <c r="B199" t="s">
        <v>2354</v>
      </c>
      <c r="C199" t="s">
        <v>2290</v>
      </c>
      <c r="D199">
        <v>2015</v>
      </c>
      <c r="E199" s="128" t="s">
        <v>2291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2302</v>
      </c>
      <c r="B200" t="s">
        <v>2354</v>
      </c>
      <c r="C200" t="s">
        <v>2290</v>
      </c>
      <c r="D200">
        <v>2016</v>
      </c>
      <c r="E200" s="128" t="s">
        <v>2291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2302</v>
      </c>
      <c r="B201" t="s">
        <v>2354</v>
      </c>
      <c r="C201" t="s">
        <v>2290</v>
      </c>
      <c r="D201">
        <v>2017</v>
      </c>
      <c r="E201" s="128" t="s">
        <v>2291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2302</v>
      </c>
      <c r="B202" t="s">
        <v>2354</v>
      </c>
      <c r="C202" t="s">
        <v>2292</v>
      </c>
      <c r="D202">
        <v>2018</v>
      </c>
      <c r="E202" s="128" t="s">
        <v>2291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2302</v>
      </c>
      <c r="B203" t="s">
        <v>2354</v>
      </c>
      <c r="C203" t="s">
        <v>2292</v>
      </c>
      <c r="D203">
        <v>2019</v>
      </c>
      <c r="E203" s="128" t="s">
        <v>2291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2314</v>
      </c>
      <c r="B204" t="s">
        <v>2355</v>
      </c>
      <c r="C204" t="s">
        <v>2290</v>
      </c>
      <c r="D204">
        <v>2017</v>
      </c>
      <c r="E204" s="128" t="s">
        <v>2291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2314</v>
      </c>
      <c r="B205" t="s">
        <v>2355</v>
      </c>
      <c r="C205" t="s">
        <v>2292</v>
      </c>
      <c r="D205">
        <v>2018</v>
      </c>
      <c r="E205" s="128" t="s">
        <v>2291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2314</v>
      </c>
      <c r="B206" t="s">
        <v>2355</v>
      </c>
      <c r="C206" t="s">
        <v>2292</v>
      </c>
      <c r="D206">
        <v>2019</v>
      </c>
      <c r="E206" s="128" t="s">
        <v>2291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2288</v>
      </c>
      <c r="B207" t="s">
        <v>2356</v>
      </c>
      <c r="C207" t="s">
        <v>2290</v>
      </c>
      <c r="D207">
        <v>2015</v>
      </c>
      <c r="E207" s="128" t="s">
        <v>2291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2288</v>
      </c>
      <c r="B208" t="s">
        <v>2356</v>
      </c>
      <c r="C208" t="s">
        <v>2290</v>
      </c>
      <c r="D208">
        <v>2016</v>
      </c>
      <c r="E208" s="128" t="s">
        <v>2291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2288</v>
      </c>
      <c r="B209" t="s">
        <v>2356</v>
      </c>
      <c r="C209" t="s">
        <v>2290</v>
      </c>
      <c r="D209">
        <v>2017</v>
      </c>
      <c r="E209" s="128" t="s">
        <v>2291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2288</v>
      </c>
      <c r="B210" t="s">
        <v>2356</v>
      </c>
      <c r="C210" t="s">
        <v>2292</v>
      </c>
      <c r="D210">
        <v>2018</v>
      </c>
      <c r="E210" s="128" t="s">
        <v>2291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2288</v>
      </c>
      <c r="B211" t="s">
        <v>2356</v>
      </c>
      <c r="C211" t="s">
        <v>2292</v>
      </c>
      <c r="D211">
        <v>2019</v>
      </c>
      <c r="E211" s="128" t="s">
        <v>2291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2288</v>
      </c>
      <c r="B212" t="s">
        <v>2357</v>
      </c>
      <c r="C212" t="s">
        <v>2292</v>
      </c>
      <c r="D212">
        <v>2018</v>
      </c>
      <c r="E212" s="128" t="s">
        <v>2291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2288</v>
      </c>
      <c r="B213" t="s">
        <v>2357</v>
      </c>
      <c r="C213" t="s">
        <v>2292</v>
      </c>
      <c r="D213">
        <v>2019</v>
      </c>
      <c r="E213" s="128" t="s">
        <v>2291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2314</v>
      </c>
      <c r="B214" t="s">
        <v>2358</v>
      </c>
      <c r="C214" t="s">
        <v>2290</v>
      </c>
      <c r="D214">
        <v>2015</v>
      </c>
      <c r="E214" s="128" t="s">
        <v>2291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2314</v>
      </c>
      <c r="B215" t="s">
        <v>2358</v>
      </c>
      <c r="C215" t="s">
        <v>2290</v>
      </c>
      <c r="D215">
        <v>2016</v>
      </c>
      <c r="E215" s="128" t="s">
        <v>2291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2314</v>
      </c>
      <c r="B216" t="s">
        <v>2358</v>
      </c>
      <c r="C216" t="s">
        <v>2290</v>
      </c>
      <c r="D216">
        <v>2017</v>
      </c>
      <c r="E216" s="128" t="s">
        <v>2291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2314</v>
      </c>
      <c r="B217" t="s">
        <v>2358</v>
      </c>
      <c r="C217" t="s">
        <v>2292</v>
      </c>
      <c r="D217">
        <v>2018</v>
      </c>
      <c r="E217" s="128" t="s">
        <v>2291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2314</v>
      </c>
      <c r="B218" t="s">
        <v>2358</v>
      </c>
      <c r="C218" t="s">
        <v>2292</v>
      </c>
      <c r="D218">
        <v>2019</v>
      </c>
      <c r="E218" s="128" t="s">
        <v>2291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2311</v>
      </c>
      <c r="B219" t="s">
        <v>2311</v>
      </c>
      <c r="C219" t="s">
        <v>2290</v>
      </c>
      <c r="D219">
        <v>2015</v>
      </c>
      <c r="E219" s="128" t="s">
        <v>2291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2311</v>
      </c>
      <c r="B220" t="s">
        <v>2311</v>
      </c>
      <c r="C220" t="s">
        <v>2290</v>
      </c>
      <c r="D220">
        <v>2016</v>
      </c>
      <c r="E220" s="128" t="s">
        <v>2291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2311</v>
      </c>
      <c r="B221" t="s">
        <v>2311</v>
      </c>
      <c r="C221" t="s">
        <v>2290</v>
      </c>
      <c r="D221">
        <v>2017</v>
      </c>
      <c r="E221" s="128" t="s">
        <v>2291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2311</v>
      </c>
      <c r="B222" t="s">
        <v>2311</v>
      </c>
      <c r="C222" t="s">
        <v>2292</v>
      </c>
      <c r="D222">
        <v>2018</v>
      </c>
      <c r="E222" s="128" t="s">
        <v>2291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2311</v>
      </c>
      <c r="B223" t="s">
        <v>2311</v>
      </c>
      <c r="C223" t="s">
        <v>2292</v>
      </c>
      <c r="D223">
        <v>2019</v>
      </c>
      <c r="E223" s="128" t="s">
        <v>2291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2311</v>
      </c>
      <c r="B224" t="s">
        <v>2359</v>
      </c>
      <c r="C224" t="s">
        <v>2290</v>
      </c>
      <c r="D224">
        <v>2015</v>
      </c>
      <c r="E224" s="128" t="s">
        <v>2291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2311</v>
      </c>
      <c r="B225" t="s">
        <v>2359</v>
      </c>
      <c r="C225" t="s">
        <v>2290</v>
      </c>
      <c r="D225">
        <v>2016</v>
      </c>
      <c r="E225" s="128" t="s">
        <v>2291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2311</v>
      </c>
      <c r="B226" t="s">
        <v>2359</v>
      </c>
      <c r="C226" t="s">
        <v>2290</v>
      </c>
      <c r="D226">
        <v>2017</v>
      </c>
      <c r="E226" s="128" t="s">
        <v>2291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2311</v>
      </c>
      <c r="B227" t="s">
        <v>2359</v>
      </c>
      <c r="C227" t="s">
        <v>2292</v>
      </c>
      <c r="D227">
        <v>2018</v>
      </c>
      <c r="E227" s="128" t="s">
        <v>2291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2311</v>
      </c>
      <c r="B228" t="s">
        <v>2359</v>
      </c>
      <c r="C228" t="s">
        <v>2292</v>
      </c>
      <c r="D228">
        <v>2019</v>
      </c>
      <c r="E228" s="128" t="s">
        <v>2291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2302</v>
      </c>
      <c r="B229" t="s">
        <v>2360</v>
      </c>
      <c r="C229" t="s">
        <v>2290</v>
      </c>
      <c r="D229">
        <v>2015</v>
      </c>
      <c r="E229" s="128" t="s">
        <v>2291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2302</v>
      </c>
      <c r="B230" t="s">
        <v>2360</v>
      </c>
      <c r="C230" t="s">
        <v>2290</v>
      </c>
      <c r="D230">
        <v>2016</v>
      </c>
      <c r="E230" s="128" t="s">
        <v>2291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2302</v>
      </c>
      <c r="B231" t="s">
        <v>2360</v>
      </c>
      <c r="C231" t="s">
        <v>2290</v>
      </c>
      <c r="D231">
        <v>2017</v>
      </c>
      <c r="E231" s="128" t="s">
        <v>2291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2302</v>
      </c>
      <c r="B232" t="s">
        <v>2360</v>
      </c>
      <c r="C232" t="s">
        <v>2292</v>
      </c>
      <c r="D232">
        <v>2018</v>
      </c>
      <c r="E232" s="128" t="s">
        <v>2291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2302</v>
      </c>
      <c r="B233" t="s">
        <v>2360</v>
      </c>
      <c r="C233" t="s">
        <v>2292</v>
      </c>
      <c r="D233">
        <v>2019</v>
      </c>
      <c r="E233" s="128" t="s">
        <v>2291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2311</v>
      </c>
      <c r="B234" t="s">
        <v>2361</v>
      </c>
      <c r="C234" t="s">
        <v>2290</v>
      </c>
      <c r="D234">
        <v>2015</v>
      </c>
      <c r="E234" s="128" t="s">
        <v>2291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2311</v>
      </c>
      <c r="B235" t="s">
        <v>2361</v>
      </c>
      <c r="C235" t="s">
        <v>2290</v>
      </c>
      <c r="D235">
        <v>2016</v>
      </c>
      <c r="E235" s="128" t="s">
        <v>2291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2311</v>
      </c>
      <c r="B236" t="s">
        <v>2361</v>
      </c>
      <c r="C236" t="s">
        <v>2290</v>
      </c>
      <c r="D236">
        <v>2017</v>
      </c>
      <c r="E236" s="128" t="s">
        <v>2291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2311</v>
      </c>
      <c r="B237" t="s">
        <v>2361</v>
      </c>
      <c r="C237" t="s">
        <v>2292</v>
      </c>
      <c r="D237">
        <v>2018</v>
      </c>
      <c r="E237" s="128" t="s">
        <v>2291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2311</v>
      </c>
      <c r="B238" t="s">
        <v>2361</v>
      </c>
      <c r="C238" t="s">
        <v>2292</v>
      </c>
      <c r="D238">
        <v>2019</v>
      </c>
      <c r="E238" s="128" t="s">
        <v>2291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2288</v>
      </c>
      <c r="B239" t="s">
        <v>2362</v>
      </c>
      <c r="C239" t="s">
        <v>2290</v>
      </c>
      <c r="D239">
        <v>2015</v>
      </c>
      <c r="E239" s="128" t="s">
        <v>2291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2288</v>
      </c>
      <c r="B240" t="s">
        <v>2362</v>
      </c>
      <c r="C240" t="s">
        <v>2290</v>
      </c>
      <c r="D240">
        <v>2016</v>
      </c>
      <c r="E240" s="128" t="s">
        <v>2291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2288</v>
      </c>
      <c r="B241" t="s">
        <v>2362</v>
      </c>
      <c r="C241" t="s">
        <v>2290</v>
      </c>
      <c r="D241">
        <v>2017</v>
      </c>
      <c r="E241" s="128" t="s">
        <v>2291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2288</v>
      </c>
      <c r="B242" t="s">
        <v>2362</v>
      </c>
      <c r="C242" t="s">
        <v>2292</v>
      </c>
      <c r="D242">
        <v>2018</v>
      </c>
      <c r="E242" s="128" t="s">
        <v>2291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2288</v>
      </c>
      <c r="B243" t="s">
        <v>2362</v>
      </c>
      <c r="C243" t="s">
        <v>2292</v>
      </c>
      <c r="D243">
        <v>2019</v>
      </c>
      <c r="E243" s="128" t="s">
        <v>2291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2302</v>
      </c>
      <c r="B244" t="s">
        <v>2363</v>
      </c>
      <c r="C244" t="s">
        <v>2290</v>
      </c>
      <c r="D244">
        <v>2015</v>
      </c>
      <c r="E244" s="128" t="s">
        <v>2291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2302</v>
      </c>
      <c r="B245" t="s">
        <v>2363</v>
      </c>
      <c r="C245" t="s">
        <v>2290</v>
      </c>
      <c r="D245">
        <v>2016</v>
      </c>
      <c r="E245" s="128" t="s">
        <v>2291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2302</v>
      </c>
      <c r="B246" t="s">
        <v>2363</v>
      </c>
      <c r="C246" t="s">
        <v>2290</v>
      </c>
      <c r="D246">
        <v>2017</v>
      </c>
      <c r="E246" s="128" t="s">
        <v>2291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2302</v>
      </c>
      <c r="B247" t="s">
        <v>2363</v>
      </c>
      <c r="C247" t="s">
        <v>2292</v>
      </c>
      <c r="D247">
        <v>2018</v>
      </c>
      <c r="E247" s="128" t="s">
        <v>2291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2302</v>
      </c>
      <c r="B248" t="s">
        <v>2363</v>
      </c>
      <c r="C248" t="s">
        <v>2292</v>
      </c>
      <c r="D248">
        <v>2019</v>
      </c>
      <c r="E248" s="128" t="s">
        <v>2291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2311</v>
      </c>
      <c r="B249" t="s">
        <v>2364</v>
      </c>
      <c r="C249" t="s">
        <v>2290</v>
      </c>
      <c r="D249">
        <v>2015</v>
      </c>
      <c r="E249" s="128" t="s">
        <v>2291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2311</v>
      </c>
      <c r="B250" t="s">
        <v>2364</v>
      </c>
      <c r="C250" t="s">
        <v>2290</v>
      </c>
      <c r="D250">
        <v>2016</v>
      </c>
      <c r="E250" s="128" t="s">
        <v>2291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2311</v>
      </c>
      <c r="B251" t="s">
        <v>2364</v>
      </c>
      <c r="C251" t="s">
        <v>2290</v>
      </c>
      <c r="D251">
        <v>2017</v>
      </c>
      <c r="E251" s="128" t="s">
        <v>2291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2311</v>
      </c>
      <c r="B252" t="s">
        <v>2364</v>
      </c>
      <c r="C252" t="s">
        <v>2292</v>
      </c>
      <c r="D252">
        <v>2018</v>
      </c>
      <c r="E252" s="128" t="s">
        <v>2291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2311</v>
      </c>
      <c r="B253" s="130" t="s">
        <v>2364</v>
      </c>
      <c r="C253" s="130" t="s">
        <v>2292</v>
      </c>
      <c r="D253" s="130">
        <v>2019</v>
      </c>
      <c r="E253" s="131" t="s">
        <v>2291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2509</v>
      </c>
    </row>
    <row r="2" spans="1:4" x14ac:dyDescent="0.3">
      <c r="A2" t="s">
        <v>2365</v>
      </c>
    </row>
    <row r="3" spans="1:4" x14ac:dyDescent="0.3">
      <c r="A3" t="s">
        <v>4601</v>
      </c>
    </row>
    <row r="4" spans="1:4" x14ac:dyDescent="0.3">
      <c r="A4" t="s">
        <v>2366</v>
      </c>
    </row>
    <row r="5" spans="1:4" x14ac:dyDescent="0.3">
      <c r="A5" t="s">
        <v>2367</v>
      </c>
      <c r="B5" t="s">
        <v>2368</v>
      </c>
      <c r="C5" t="s">
        <v>2369</v>
      </c>
      <c r="D5" t="s">
        <v>172</v>
      </c>
    </row>
    <row r="6" spans="1:4" x14ac:dyDescent="0.3">
      <c r="A6" t="s">
        <v>2370</v>
      </c>
      <c r="B6" s="2">
        <v>90</v>
      </c>
      <c r="C6" s="2">
        <v>285</v>
      </c>
      <c r="D6" s="2">
        <v>375</v>
      </c>
    </row>
    <row r="7" spans="1:4" x14ac:dyDescent="0.3">
      <c r="A7" t="s">
        <v>2371</v>
      </c>
      <c r="B7" s="2">
        <v>305</v>
      </c>
      <c r="C7" s="2">
        <v>245</v>
      </c>
      <c r="D7" s="2">
        <v>550</v>
      </c>
    </row>
    <row r="8" spans="1:4" x14ac:dyDescent="0.3">
      <c r="A8" t="s">
        <v>2372</v>
      </c>
      <c r="B8" s="2">
        <v>405</v>
      </c>
      <c r="C8" s="2">
        <v>270</v>
      </c>
      <c r="D8" s="2">
        <v>675</v>
      </c>
    </row>
    <row r="9" spans="1:4" x14ac:dyDescent="0.3">
      <c r="A9" t="s">
        <v>2373</v>
      </c>
      <c r="B9" s="2">
        <v>190</v>
      </c>
      <c r="C9" s="2">
        <v>135</v>
      </c>
      <c r="D9" s="2">
        <v>325</v>
      </c>
    </row>
    <row r="10" spans="1:4" x14ac:dyDescent="0.3">
      <c r="A10" t="s">
        <v>2374</v>
      </c>
      <c r="B10" s="2">
        <v>1245</v>
      </c>
      <c r="C10" s="2">
        <v>220</v>
      </c>
      <c r="D10" s="2">
        <v>1465</v>
      </c>
    </row>
    <row r="11" spans="1:4" x14ac:dyDescent="0.3">
      <c r="A11" t="s">
        <v>172</v>
      </c>
      <c r="B11" s="2">
        <v>2240</v>
      </c>
      <c r="C11" s="2">
        <v>1150</v>
      </c>
      <c r="D11" s="2">
        <v>3390</v>
      </c>
    </row>
    <row r="13" spans="1:4" x14ac:dyDescent="0.3">
      <c r="A13" t="s">
        <v>2375</v>
      </c>
      <c r="B13" t="s">
        <v>2368</v>
      </c>
      <c r="C13" t="s">
        <v>2369</v>
      </c>
      <c r="D13" t="s">
        <v>172</v>
      </c>
    </row>
    <row r="14" spans="1:4" x14ac:dyDescent="0.3">
      <c r="A14" t="s">
        <v>2376</v>
      </c>
      <c r="B14" s="2">
        <v>725</v>
      </c>
      <c r="C14" s="2">
        <v>680</v>
      </c>
      <c r="D14" s="2">
        <v>1405</v>
      </c>
    </row>
    <row r="15" spans="1:4" x14ac:dyDescent="0.3">
      <c r="A15" t="s">
        <v>2377</v>
      </c>
      <c r="B15" s="2">
        <v>1515</v>
      </c>
      <c r="C15" s="2">
        <v>475</v>
      </c>
      <c r="D15" s="2">
        <v>1990</v>
      </c>
    </row>
    <row r="16" spans="1:4" x14ac:dyDescent="0.3">
      <c r="A16" t="s">
        <v>172</v>
      </c>
      <c r="B16" s="2">
        <v>2240</v>
      </c>
      <c r="C16" s="2">
        <v>1150</v>
      </c>
      <c r="D16" s="2">
        <v>3390</v>
      </c>
    </row>
    <row r="18" spans="1:4" x14ac:dyDescent="0.3">
      <c r="A18" t="s">
        <v>2378</v>
      </c>
      <c r="B18" t="s">
        <v>2368</v>
      </c>
      <c r="C18" t="s">
        <v>2369</v>
      </c>
      <c r="D18" t="s">
        <v>172</v>
      </c>
    </row>
    <row r="19" spans="1:4" x14ac:dyDescent="0.3">
      <c r="A19" t="s">
        <v>2379</v>
      </c>
      <c r="B19" s="2">
        <v>320</v>
      </c>
      <c r="C19" s="2">
        <v>410</v>
      </c>
      <c r="D19" s="2">
        <v>730</v>
      </c>
    </row>
    <row r="20" spans="1:4" x14ac:dyDescent="0.3">
      <c r="A20" t="s">
        <v>2380</v>
      </c>
      <c r="B20" s="2">
        <v>1915</v>
      </c>
      <c r="C20" s="2">
        <v>740</v>
      </c>
      <c r="D20" s="2">
        <v>2655</v>
      </c>
    </row>
    <row r="21" spans="1:4" x14ac:dyDescent="0.3">
      <c r="A21" t="s">
        <v>172</v>
      </c>
      <c r="B21" s="2">
        <v>2240</v>
      </c>
      <c r="C21" s="2">
        <v>1150</v>
      </c>
      <c r="D21" s="2">
        <v>3390</v>
      </c>
    </row>
    <row r="23" spans="1:4" x14ac:dyDescent="0.3">
      <c r="A23" t="s">
        <v>2381</v>
      </c>
      <c r="B23" t="s">
        <v>2368</v>
      </c>
      <c r="C23" t="s">
        <v>2369</v>
      </c>
      <c r="D23" t="s">
        <v>172</v>
      </c>
    </row>
    <row r="24" spans="1:4" x14ac:dyDescent="0.3">
      <c r="A24" t="s">
        <v>2382</v>
      </c>
      <c r="B24" s="2">
        <v>1565</v>
      </c>
      <c r="C24" s="2">
        <v>480</v>
      </c>
      <c r="D24" s="2">
        <v>2045</v>
      </c>
    </row>
    <row r="25" spans="1:4" x14ac:dyDescent="0.3">
      <c r="A25" t="s">
        <v>1341</v>
      </c>
      <c r="B25" s="2">
        <v>415</v>
      </c>
      <c r="C25" s="2">
        <v>345</v>
      </c>
      <c r="D25" s="2">
        <v>760</v>
      </c>
    </row>
    <row r="26" spans="1:4" x14ac:dyDescent="0.3">
      <c r="A26" t="s">
        <v>1342</v>
      </c>
      <c r="B26" s="2">
        <v>230</v>
      </c>
      <c r="C26" s="2">
        <v>275</v>
      </c>
      <c r="D26" s="2">
        <v>505</v>
      </c>
    </row>
    <row r="27" spans="1:4" x14ac:dyDescent="0.3">
      <c r="A27" t="s">
        <v>2383</v>
      </c>
      <c r="B27">
        <v>25</v>
      </c>
      <c r="C27" s="2">
        <v>55</v>
      </c>
      <c r="D27" s="2">
        <v>80</v>
      </c>
    </row>
    <row r="28" spans="1:4" x14ac:dyDescent="0.3">
      <c r="A28" t="s">
        <v>172</v>
      </c>
      <c r="B28" s="2">
        <v>2240</v>
      </c>
      <c r="C28" s="2">
        <v>1150</v>
      </c>
      <c r="D28" s="2">
        <v>3390</v>
      </c>
    </row>
    <row r="30" spans="1:4" x14ac:dyDescent="0.3">
      <c r="A30" t="s">
        <v>2384</v>
      </c>
      <c r="B30" t="s">
        <v>2376</v>
      </c>
      <c r="C30" t="s">
        <v>2377</v>
      </c>
      <c r="D30" t="s">
        <v>172</v>
      </c>
    </row>
    <row r="31" spans="1:4" x14ac:dyDescent="0.3">
      <c r="A31" t="s">
        <v>2370</v>
      </c>
      <c r="B31" s="2">
        <v>230</v>
      </c>
      <c r="C31" s="2">
        <v>145</v>
      </c>
      <c r="D31" s="2">
        <v>375</v>
      </c>
    </row>
    <row r="32" spans="1:4" x14ac:dyDescent="0.3">
      <c r="A32" t="s">
        <v>2371</v>
      </c>
      <c r="B32" s="2">
        <v>465</v>
      </c>
      <c r="C32" s="2">
        <v>85</v>
      </c>
      <c r="D32" s="2">
        <v>550</v>
      </c>
    </row>
    <row r="33" spans="1:4" x14ac:dyDescent="0.3">
      <c r="A33" t="s">
        <v>2372</v>
      </c>
      <c r="B33" s="2">
        <v>440</v>
      </c>
      <c r="C33" s="2">
        <v>235</v>
      </c>
      <c r="D33" s="2">
        <v>675</v>
      </c>
    </row>
    <row r="34" spans="1:4" x14ac:dyDescent="0.3">
      <c r="A34" t="s">
        <v>2373</v>
      </c>
      <c r="B34" s="2">
        <v>130</v>
      </c>
      <c r="C34" s="2">
        <v>195</v>
      </c>
      <c r="D34" s="2">
        <v>325</v>
      </c>
    </row>
    <row r="35" spans="1:4" x14ac:dyDescent="0.3">
      <c r="A35" t="s">
        <v>2374</v>
      </c>
      <c r="B35" s="2">
        <v>135</v>
      </c>
      <c r="C35" s="2">
        <v>1330</v>
      </c>
      <c r="D35" s="2">
        <v>1465</v>
      </c>
    </row>
    <row r="36" spans="1:4" x14ac:dyDescent="0.3">
      <c r="A36" t="s">
        <v>172</v>
      </c>
      <c r="B36" s="2">
        <v>1405</v>
      </c>
      <c r="C36" s="2">
        <v>1990</v>
      </c>
      <c r="D36" s="2">
        <v>3390</v>
      </c>
    </row>
    <row r="38" spans="1:4" x14ac:dyDescent="0.3">
      <c r="A38" t="s">
        <v>2385</v>
      </c>
      <c r="B38" t="s">
        <v>2376</v>
      </c>
      <c r="C38" t="s">
        <v>2377</v>
      </c>
      <c r="D38" t="s">
        <v>172</v>
      </c>
    </row>
    <row r="39" spans="1:4" x14ac:dyDescent="0.3">
      <c r="A39" t="s">
        <v>2370</v>
      </c>
      <c r="B39" s="2">
        <v>185</v>
      </c>
      <c r="C39" s="2">
        <v>100</v>
      </c>
      <c r="D39" s="2">
        <v>285</v>
      </c>
    </row>
    <row r="40" spans="1:4" x14ac:dyDescent="0.3">
      <c r="A40" t="s">
        <v>2371</v>
      </c>
      <c r="B40" s="2">
        <v>205</v>
      </c>
      <c r="C40" s="2">
        <v>40</v>
      </c>
      <c r="D40" s="2">
        <v>245</v>
      </c>
    </row>
    <row r="41" spans="1:4" x14ac:dyDescent="0.3">
      <c r="A41" t="s">
        <v>2372</v>
      </c>
      <c r="B41" s="2">
        <v>235</v>
      </c>
      <c r="C41" s="2">
        <v>35</v>
      </c>
      <c r="D41" s="2">
        <v>270</v>
      </c>
    </row>
    <row r="42" spans="1:4" x14ac:dyDescent="0.3">
      <c r="A42" t="s">
        <v>2373</v>
      </c>
      <c r="B42" s="2">
        <v>45</v>
      </c>
      <c r="C42" s="2">
        <v>90</v>
      </c>
      <c r="D42" s="2">
        <v>135</v>
      </c>
    </row>
    <row r="43" spans="1:4" x14ac:dyDescent="0.3">
      <c r="A43" t="s">
        <v>2374</v>
      </c>
      <c r="B43" s="2">
        <v>10</v>
      </c>
      <c r="C43" s="2">
        <v>210</v>
      </c>
      <c r="D43" s="2">
        <v>220</v>
      </c>
    </row>
    <row r="44" spans="1:4" x14ac:dyDescent="0.3">
      <c r="A44" t="s">
        <v>172</v>
      </c>
      <c r="B44" s="2">
        <v>680</v>
      </c>
      <c r="C44" s="2">
        <v>475</v>
      </c>
      <c r="D44" s="2">
        <v>1150</v>
      </c>
    </row>
    <row r="46" spans="1:4" x14ac:dyDescent="0.3">
      <c r="A46" t="s">
        <v>2386</v>
      </c>
      <c r="B46" t="s">
        <v>2376</v>
      </c>
      <c r="C46" t="s">
        <v>2377</v>
      </c>
      <c r="D46" t="s">
        <v>2387</v>
      </c>
    </row>
    <row r="47" spans="1:4" x14ac:dyDescent="0.3">
      <c r="A47" t="s">
        <v>2370</v>
      </c>
      <c r="B47" s="2">
        <v>45</v>
      </c>
      <c r="C47">
        <v>45</v>
      </c>
      <c r="D47" s="2">
        <v>90</v>
      </c>
    </row>
    <row r="48" spans="1:4" x14ac:dyDescent="0.3">
      <c r="A48" t="s">
        <v>2371</v>
      </c>
      <c r="B48" s="2">
        <v>260</v>
      </c>
      <c r="C48" s="2">
        <v>45</v>
      </c>
      <c r="D48" s="2">
        <v>305</v>
      </c>
    </row>
    <row r="49" spans="1:4" x14ac:dyDescent="0.3">
      <c r="A49" t="s">
        <v>2372</v>
      </c>
      <c r="B49" s="2">
        <v>205</v>
      </c>
      <c r="C49" s="2">
        <v>200</v>
      </c>
      <c r="D49" s="2">
        <v>405</v>
      </c>
    </row>
    <row r="50" spans="1:4" x14ac:dyDescent="0.3">
      <c r="A50" t="s">
        <v>2373</v>
      </c>
      <c r="B50" s="2">
        <v>85</v>
      </c>
      <c r="C50" s="2">
        <v>105</v>
      </c>
      <c r="D50" s="2">
        <v>190</v>
      </c>
    </row>
    <row r="51" spans="1:4" x14ac:dyDescent="0.3">
      <c r="A51" t="s">
        <v>2374</v>
      </c>
      <c r="B51" s="2">
        <v>125</v>
      </c>
      <c r="C51" s="2">
        <v>1120</v>
      </c>
      <c r="D51" s="2">
        <v>1245</v>
      </c>
    </row>
    <row r="52" spans="1:4" x14ac:dyDescent="0.3">
      <c r="A52" t="s">
        <v>172</v>
      </c>
      <c r="B52" s="2">
        <v>725</v>
      </c>
      <c r="C52" s="2">
        <v>1515</v>
      </c>
      <c r="D52" s="2">
        <v>2240</v>
      </c>
    </row>
    <row r="54" spans="1:4" x14ac:dyDescent="0.3">
      <c r="A54" t="s">
        <v>2388</v>
      </c>
      <c r="B54" t="s">
        <v>2389</v>
      </c>
      <c r="C54" t="s">
        <v>2390</v>
      </c>
      <c r="D54" t="s">
        <v>172</v>
      </c>
    </row>
    <row r="55" spans="1:4" x14ac:dyDescent="0.3">
      <c r="A55" t="s">
        <v>2370</v>
      </c>
      <c r="B55" s="2">
        <v>230</v>
      </c>
      <c r="C55" s="2">
        <v>230</v>
      </c>
      <c r="D55" s="2">
        <v>375</v>
      </c>
    </row>
    <row r="56" spans="1:4" x14ac:dyDescent="0.3">
      <c r="A56" t="s">
        <v>2371</v>
      </c>
      <c r="B56" s="2">
        <v>450</v>
      </c>
      <c r="C56" s="2">
        <v>210</v>
      </c>
      <c r="D56" s="2">
        <v>550</v>
      </c>
    </row>
    <row r="57" spans="1:4" x14ac:dyDescent="0.3">
      <c r="A57" t="s">
        <v>2372</v>
      </c>
      <c r="B57" s="2">
        <v>340</v>
      </c>
      <c r="C57" s="2">
        <v>35</v>
      </c>
      <c r="D57" s="2">
        <v>675</v>
      </c>
    </row>
    <row r="58" spans="1:4" x14ac:dyDescent="0.3">
      <c r="A58" t="s">
        <v>2373</v>
      </c>
      <c r="B58" s="2">
        <v>130</v>
      </c>
      <c r="C58">
        <v>30</v>
      </c>
      <c r="D58" s="2">
        <v>325</v>
      </c>
    </row>
    <row r="59" spans="1:4" x14ac:dyDescent="0.3">
      <c r="A59" t="s">
        <v>2374</v>
      </c>
      <c r="B59" s="2">
        <v>110</v>
      </c>
      <c r="C59">
        <v>0</v>
      </c>
      <c r="D59" s="2">
        <v>1465</v>
      </c>
    </row>
    <row r="60" spans="1:4" x14ac:dyDescent="0.3">
      <c r="A60" t="s">
        <v>172</v>
      </c>
      <c r="B60" s="2">
        <v>1260</v>
      </c>
      <c r="C60" s="2">
        <v>505</v>
      </c>
      <c r="D60" s="2">
        <v>3390</v>
      </c>
    </row>
    <row r="62" spans="1:4" x14ac:dyDescent="0.3">
      <c r="A62" t="s">
        <v>2391</v>
      </c>
      <c r="B62" t="s">
        <v>2389</v>
      </c>
      <c r="C62" t="s">
        <v>2390</v>
      </c>
      <c r="D62" t="s">
        <v>172</v>
      </c>
    </row>
    <row r="63" spans="1:4" x14ac:dyDescent="0.3">
      <c r="A63" t="s">
        <v>2370</v>
      </c>
      <c r="B63" s="2">
        <v>185</v>
      </c>
      <c r="C63" s="2">
        <v>185</v>
      </c>
      <c r="D63" s="2">
        <v>285</v>
      </c>
    </row>
    <row r="64" spans="1:4" x14ac:dyDescent="0.3">
      <c r="A64" t="s">
        <v>2371</v>
      </c>
      <c r="B64" s="2">
        <v>205</v>
      </c>
      <c r="C64" s="2">
        <v>70</v>
      </c>
      <c r="D64" s="2">
        <v>245</v>
      </c>
    </row>
    <row r="65" spans="1:4" x14ac:dyDescent="0.3">
      <c r="A65" t="s">
        <v>2372</v>
      </c>
      <c r="B65" s="2">
        <v>185</v>
      </c>
      <c r="C65" s="2">
        <v>10</v>
      </c>
      <c r="D65" s="2">
        <v>270</v>
      </c>
    </row>
    <row r="66" spans="1:4" x14ac:dyDescent="0.3">
      <c r="A66" t="s">
        <v>2373</v>
      </c>
      <c r="B66" s="2">
        <v>45</v>
      </c>
      <c r="C66">
        <v>10</v>
      </c>
      <c r="D66" s="2">
        <v>135</v>
      </c>
    </row>
    <row r="67" spans="1:4" x14ac:dyDescent="0.3">
      <c r="A67" t="s">
        <v>2374</v>
      </c>
      <c r="B67" s="2">
        <v>0</v>
      </c>
      <c r="C67">
        <v>0</v>
      </c>
      <c r="D67" s="2">
        <v>220</v>
      </c>
    </row>
    <row r="68" spans="1:4" x14ac:dyDescent="0.3">
      <c r="A68" t="s">
        <v>172</v>
      </c>
      <c r="B68" s="2">
        <v>620</v>
      </c>
      <c r="C68" s="2">
        <v>275</v>
      </c>
      <c r="D68" s="2">
        <v>1150</v>
      </c>
    </row>
    <row r="70" spans="1:4" x14ac:dyDescent="0.3">
      <c r="A70" t="s">
        <v>2392</v>
      </c>
      <c r="B70" t="s">
        <v>2389</v>
      </c>
      <c r="C70" t="s">
        <v>2390</v>
      </c>
      <c r="D70" t="s">
        <v>172</v>
      </c>
    </row>
    <row r="71" spans="1:4" x14ac:dyDescent="0.3">
      <c r="A71" t="s">
        <v>2370</v>
      </c>
      <c r="B71" s="2">
        <v>45</v>
      </c>
      <c r="C71" s="2">
        <v>45</v>
      </c>
      <c r="D71" s="2">
        <v>90</v>
      </c>
    </row>
    <row r="72" spans="1:4" x14ac:dyDescent="0.3">
      <c r="A72" t="s">
        <v>2371</v>
      </c>
      <c r="B72" s="2">
        <v>250</v>
      </c>
      <c r="C72" s="2">
        <v>140</v>
      </c>
      <c r="D72" s="2">
        <v>305</v>
      </c>
    </row>
    <row r="73" spans="1:4" x14ac:dyDescent="0.3">
      <c r="A73" t="s">
        <v>2372</v>
      </c>
      <c r="B73" s="2">
        <v>155</v>
      </c>
      <c r="C73" s="2">
        <v>25</v>
      </c>
      <c r="D73" s="2">
        <v>405</v>
      </c>
    </row>
    <row r="74" spans="1:4" x14ac:dyDescent="0.3">
      <c r="A74" t="s">
        <v>2373</v>
      </c>
      <c r="B74" s="2">
        <v>85</v>
      </c>
      <c r="C74">
        <v>20</v>
      </c>
      <c r="D74" s="2">
        <v>190</v>
      </c>
    </row>
    <row r="75" spans="1:4" x14ac:dyDescent="0.3">
      <c r="A75" t="s">
        <v>2374</v>
      </c>
      <c r="B75" s="2">
        <v>110</v>
      </c>
      <c r="C75">
        <v>0</v>
      </c>
      <c r="D75" s="2">
        <v>1245</v>
      </c>
    </row>
    <row r="76" spans="1:4" x14ac:dyDescent="0.3">
      <c r="A76" t="s">
        <v>172</v>
      </c>
      <c r="B76" s="2">
        <v>645</v>
      </c>
      <c r="C76" s="2">
        <v>230</v>
      </c>
      <c r="D76" s="2">
        <v>2240</v>
      </c>
    </row>
    <row r="78" spans="1:4" x14ac:dyDescent="0.3">
      <c r="A78" t="s">
        <v>2393</v>
      </c>
    </row>
    <row r="80" spans="1:4" x14ac:dyDescent="0.3">
      <c r="A80" t="s">
        <v>2394</v>
      </c>
    </row>
    <row r="82" spans="1:1" x14ac:dyDescent="0.3">
      <c r="A82" t="s">
        <v>2395</v>
      </c>
    </row>
    <row r="83" spans="1:1" x14ac:dyDescent="0.3">
      <c r="A83" t="s">
        <v>2396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2397</v>
      </c>
    </row>
    <row r="2" spans="1:8" x14ac:dyDescent="0.3">
      <c r="A2" t="s">
        <v>2398</v>
      </c>
      <c r="B2" t="s">
        <v>2399</v>
      </c>
      <c r="C2" t="s">
        <v>2400</v>
      </c>
      <c r="D2" t="s">
        <v>2401</v>
      </c>
      <c r="E2" t="s">
        <v>2402</v>
      </c>
      <c r="F2" t="s">
        <v>2403</v>
      </c>
      <c r="G2" t="s">
        <v>2404</v>
      </c>
      <c r="H2" t="s">
        <v>2405</v>
      </c>
    </row>
    <row r="3" spans="1:8" x14ac:dyDescent="0.3">
      <c r="A3" t="s">
        <v>2406</v>
      </c>
      <c r="B3">
        <v>6</v>
      </c>
      <c r="C3" t="s">
        <v>2311</v>
      </c>
      <c r="D3">
        <v>107</v>
      </c>
      <c r="E3" t="s">
        <v>2407</v>
      </c>
      <c r="F3" t="s">
        <v>2408</v>
      </c>
      <c r="H3" s="2">
        <v>2160</v>
      </c>
    </row>
    <row r="4" spans="1:8" x14ac:dyDescent="0.3">
      <c r="A4" t="s">
        <v>2406</v>
      </c>
      <c r="B4">
        <v>6</v>
      </c>
      <c r="C4" t="s">
        <v>2311</v>
      </c>
      <c r="D4">
        <v>107</v>
      </c>
      <c r="E4" t="s">
        <v>2407</v>
      </c>
      <c r="F4" t="s">
        <v>2408</v>
      </c>
      <c r="G4" t="s">
        <v>2409</v>
      </c>
      <c r="H4">
        <v>455</v>
      </c>
    </row>
    <row r="5" spans="1:8" x14ac:dyDescent="0.3">
      <c r="A5" t="s">
        <v>2406</v>
      </c>
      <c r="B5">
        <v>6</v>
      </c>
      <c r="C5" t="s">
        <v>2311</v>
      </c>
      <c r="D5">
        <v>107</v>
      </c>
      <c r="E5" t="s">
        <v>2407</v>
      </c>
      <c r="F5" t="s">
        <v>2408</v>
      </c>
      <c r="G5" t="s">
        <v>2410</v>
      </c>
      <c r="H5">
        <v>509</v>
      </c>
    </row>
    <row r="6" spans="1:8" x14ac:dyDescent="0.3">
      <c r="A6" t="s">
        <v>2406</v>
      </c>
      <c r="B6">
        <v>6</v>
      </c>
      <c r="C6" t="s">
        <v>2311</v>
      </c>
      <c r="D6">
        <v>107</v>
      </c>
      <c r="E6" t="s">
        <v>2407</v>
      </c>
      <c r="F6" t="s">
        <v>2408</v>
      </c>
      <c r="G6" t="s">
        <v>2411</v>
      </c>
      <c r="H6">
        <v>390</v>
      </c>
    </row>
    <row r="7" spans="1:8" x14ac:dyDescent="0.3">
      <c r="A7" t="s">
        <v>2406</v>
      </c>
      <c r="B7">
        <v>6</v>
      </c>
      <c r="C7" t="s">
        <v>2311</v>
      </c>
      <c r="D7">
        <v>107</v>
      </c>
      <c r="E7" t="s">
        <v>2407</v>
      </c>
      <c r="F7" t="s">
        <v>2408</v>
      </c>
      <c r="G7" t="s">
        <v>2412</v>
      </c>
      <c r="H7">
        <v>352</v>
      </c>
    </row>
    <row r="8" spans="1:8" x14ac:dyDescent="0.3">
      <c r="A8" t="s">
        <v>2406</v>
      </c>
      <c r="B8">
        <v>6</v>
      </c>
      <c r="C8" t="s">
        <v>2311</v>
      </c>
      <c r="D8">
        <v>107</v>
      </c>
      <c r="E8" t="s">
        <v>2407</v>
      </c>
      <c r="F8" t="s">
        <v>2408</v>
      </c>
      <c r="G8" t="s">
        <v>2413</v>
      </c>
      <c r="H8">
        <v>454</v>
      </c>
    </row>
    <row r="9" spans="1:8" x14ac:dyDescent="0.3">
      <c r="A9" t="s">
        <v>2406</v>
      </c>
      <c r="B9">
        <v>6</v>
      </c>
      <c r="C9" t="s">
        <v>2311</v>
      </c>
      <c r="D9">
        <v>107</v>
      </c>
      <c r="E9" t="s">
        <v>2407</v>
      </c>
      <c r="F9" t="s">
        <v>2408</v>
      </c>
      <c r="G9" t="s">
        <v>2414</v>
      </c>
      <c r="H9">
        <v>598</v>
      </c>
    </row>
    <row r="10" spans="1:8" x14ac:dyDescent="0.3">
      <c r="A10" t="s">
        <v>2406</v>
      </c>
      <c r="B10">
        <v>6</v>
      </c>
      <c r="C10" t="s">
        <v>2311</v>
      </c>
      <c r="D10">
        <v>107</v>
      </c>
      <c r="E10" t="s">
        <v>2407</v>
      </c>
      <c r="F10" t="s">
        <v>2415</v>
      </c>
      <c r="H10" s="2">
        <v>23233</v>
      </c>
    </row>
    <row r="11" spans="1:8" x14ac:dyDescent="0.3">
      <c r="A11" t="s">
        <v>2406</v>
      </c>
      <c r="B11">
        <v>6</v>
      </c>
      <c r="C11" t="s">
        <v>2311</v>
      </c>
      <c r="D11">
        <v>107</v>
      </c>
      <c r="E11" t="s">
        <v>2407</v>
      </c>
      <c r="F11" t="s">
        <v>2415</v>
      </c>
      <c r="G11" t="s">
        <v>2409</v>
      </c>
      <c r="H11">
        <v>455</v>
      </c>
    </row>
    <row r="12" spans="1:8" x14ac:dyDescent="0.3">
      <c r="A12" t="s">
        <v>2406</v>
      </c>
      <c r="B12">
        <v>6</v>
      </c>
      <c r="C12" t="s">
        <v>2311</v>
      </c>
      <c r="D12">
        <v>107</v>
      </c>
      <c r="E12" t="s">
        <v>2407</v>
      </c>
      <c r="F12" t="s">
        <v>2415</v>
      </c>
      <c r="G12" t="s">
        <v>2410</v>
      </c>
      <c r="H12">
        <v>1018</v>
      </c>
    </row>
    <row r="13" spans="1:8" x14ac:dyDescent="0.3">
      <c r="A13" t="s">
        <v>2406</v>
      </c>
      <c r="B13">
        <v>6</v>
      </c>
      <c r="C13" t="s">
        <v>2311</v>
      </c>
      <c r="D13">
        <v>107</v>
      </c>
      <c r="E13" t="s">
        <v>2407</v>
      </c>
      <c r="F13" t="s">
        <v>2415</v>
      </c>
      <c r="G13" t="s">
        <v>2411</v>
      </c>
      <c r="H13" s="2">
        <v>1349</v>
      </c>
    </row>
    <row r="14" spans="1:8" x14ac:dyDescent="0.3">
      <c r="A14" t="s">
        <v>2406</v>
      </c>
      <c r="B14">
        <v>6</v>
      </c>
      <c r="C14" t="s">
        <v>2311</v>
      </c>
      <c r="D14">
        <v>107</v>
      </c>
      <c r="E14" t="s">
        <v>2407</v>
      </c>
      <c r="F14" t="s">
        <v>2415</v>
      </c>
      <c r="G14" t="s">
        <v>2412</v>
      </c>
      <c r="H14" s="2">
        <v>2280</v>
      </c>
    </row>
    <row r="15" spans="1:8" x14ac:dyDescent="0.3">
      <c r="A15" t="s">
        <v>2406</v>
      </c>
      <c r="B15">
        <v>6</v>
      </c>
      <c r="C15" t="s">
        <v>2311</v>
      </c>
      <c r="D15">
        <v>107</v>
      </c>
      <c r="E15" t="s">
        <v>2407</v>
      </c>
      <c r="F15" t="s">
        <v>2415</v>
      </c>
      <c r="G15" t="s">
        <v>2413</v>
      </c>
      <c r="H15" s="2">
        <v>18131</v>
      </c>
    </row>
    <row r="16" spans="1:8" x14ac:dyDescent="0.3">
      <c r="A16" t="s">
        <v>2406</v>
      </c>
      <c r="B16">
        <v>6</v>
      </c>
      <c r="C16" t="s">
        <v>2311</v>
      </c>
      <c r="D16">
        <v>107</v>
      </c>
      <c r="E16" t="s">
        <v>2407</v>
      </c>
      <c r="F16" t="s">
        <v>2416</v>
      </c>
      <c r="H16" s="2">
        <v>462395000</v>
      </c>
    </row>
    <row r="17" spans="1:8" x14ac:dyDescent="0.3">
      <c r="A17" t="s">
        <v>2406</v>
      </c>
      <c r="B17">
        <v>6</v>
      </c>
      <c r="C17" t="s">
        <v>2311</v>
      </c>
      <c r="D17">
        <v>107</v>
      </c>
      <c r="E17" t="s">
        <v>2407</v>
      </c>
      <c r="F17" t="s">
        <v>2416</v>
      </c>
      <c r="G17" t="s">
        <v>2414</v>
      </c>
      <c r="H17" s="2">
        <v>213563000</v>
      </c>
    </row>
    <row r="18" spans="1:8" x14ac:dyDescent="0.3">
      <c r="A18" t="s">
        <v>2406</v>
      </c>
      <c r="B18">
        <v>6</v>
      </c>
      <c r="C18" t="s">
        <v>2311</v>
      </c>
      <c r="D18">
        <v>107</v>
      </c>
      <c r="E18" t="s">
        <v>2407</v>
      </c>
      <c r="F18" t="s">
        <v>2417</v>
      </c>
      <c r="H18" s="2">
        <v>1413</v>
      </c>
    </row>
    <row r="19" spans="1:8" x14ac:dyDescent="0.3">
      <c r="A19" t="s">
        <v>2406</v>
      </c>
      <c r="B19">
        <v>6</v>
      </c>
      <c r="C19" t="s">
        <v>2311</v>
      </c>
      <c r="D19">
        <v>107</v>
      </c>
      <c r="E19" t="s">
        <v>2407</v>
      </c>
      <c r="F19" t="s">
        <v>2417</v>
      </c>
      <c r="G19" t="s">
        <v>2409</v>
      </c>
      <c r="H19">
        <v>411</v>
      </c>
    </row>
    <row r="20" spans="1:8" x14ac:dyDescent="0.3">
      <c r="A20" t="s">
        <v>2406</v>
      </c>
      <c r="B20">
        <v>6</v>
      </c>
      <c r="C20" t="s">
        <v>2311</v>
      </c>
      <c r="D20">
        <v>107</v>
      </c>
      <c r="E20" t="s">
        <v>2407</v>
      </c>
      <c r="F20" t="s">
        <v>2417</v>
      </c>
      <c r="G20" t="s">
        <v>2410</v>
      </c>
      <c r="H20">
        <v>326</v>
      </c>
    </row>
    <row r="21" spans="1:8" x14ac:dyDescent="0.3">
      <c r="A21" t="s">
        <v>2406</v>
      </c>
      <c r="B21">
        <v>6</v>
      </c>
      <c r="C21" t="s">
        <v>2311</v>
      </c>
      <c r="D21">
        <v>107</v>
      </c>
      <c r="E21" t="s">
        <v>2407</v>
      </c>
      <c r="F21" t="s">
        <v>2417</v>
      </c>
      <c r="G21" t="s">
        <v>2411</v>
      </c>
      <c r="H21">
        <v>195</v>
      </c>
    </row>
    <row r="22" spans="1:8" x14ac:dyDescent="0.3">
      <c r="A22" t="s">
        <v>2406</v>
      </c>
      <c r="B22">
        <v>6</v>
      </c>
      <c r="C22" t="s">
        <v>2311</v>
      </c>
      <c r="D22">
        <v>107</v>
      </c>
      <c r="E22" t="s">
        <v>2407</v>
      </c>
      <c r="F22" t="s">
        <v>2417</v>
      </c>
      <c r="G22" t="s">
        <v>2412</v>
      </c>
      <c r="H22">
        <v>184</v>
      </c>
    </row>
    <row r="23" spans="1:8" x14ac:dyDescent="0.3">
      <c r="A23" t="s">
        <v>2406</v>
      </c>
      <c r="B23">
        <v>6</v>
      </c>
      <c r="C23" t="s">
        <v>2311</v>
      </c>
      <c r="D23">
        <v>107</v>
      </c>
      <c r="E23" t="s">
        <v>2407</v>
      </c>
      <c r="F23" t="s">
        <v>2417</v>
      </c>
      <c r="G23" t="s">
        <v>2413</v>
      </c>
      <c r="H23">
        <v>297</v>
      </c>
    </row>
    <row r="24" spans="1:8" x14ac:dyDescent="0.3">
      <c r="A24" t="s">
        <v>2406</v>
      </c>
      <c r="B24">
        <v>6</v>
      </c>
      <c r="C24" t="s">
        <v>2311</v>
      </c>
      <c r="D24">
        <v>107</v>
      </c>
      <c r="E24" t="s">
        <v>2407</v>
      </c>
      <c r="F24" t="s">
        <v>2417</v>
      </c>
      <c r="G24" t="s">
        <v>2418</v>
      </c>
      <c r="H24">
        <v>815</v>
      </c>
    </row>
    <row r="25" spans="1:8" x14ac:dyDescent="0.3">
      <c r="A25" t="s">
        <v>2406</v>
      </c>
      <c r="B25">
        <v>6</v>
      </c>
      <c r="C25" t="s">
        <v>2311</v>
      </c>
      <c r="D25">
        <v>107</v>
      </c>
      <c r="E25" t="s">
        <v>2407</v>
      </c>
      <c r="F25" t="s">
        <v>2419</v>
      </c>
      <c r="H25" s="2">
        <v>11017</v>
      </c>
    </row>
    <row r="26" spans="1:8" x14ac:dyDescent="0.3">
      <c r="A26" t="s">
        <v>2406</v>
      </c>
      <c r="B26">
        <v>6</v>
      </c>
      <c r="C26" t="s">
        <v>2311</v>
      </c>
      <c r="D26">
        <v>107</v>
      </c>
      <c r="E26" t="s">
        <v>2407</v>
      </c>
      <c r="F26" t="s">
        <v>2419</v>
      </c>
      <c r="G26" t="s">
        <v>2409</v>
      </c>
      <c r="H26">
        <v>411</v>
      </c>
    </row>
    <row r="27" spans="1:8" x14ac:dyDescent="0.3">
      <c r="A27" t="s">
        <v>2406</v>
      </c>
      <c r="B27">
        <v>6</v>
      </c>
      <c r="C27" t="s">
        <v>2311</v>
      </c>
      <c r="D27">
        <v>107</v>
      </c>
      <c r="E27" t="s">
        <v>2407</v>
      </c>
      <c r="F27" t="s">
        <v>2419</v>
      </c>
      <c r="G27" t="s">
        <v>2410</v>
      </c>
      <c r="H27">
        <v>652</v>
      </c>
    </row>
    <row r="28" spans="1:8" x14ac:dyDescent="0.3">
      <c r="A28" t="s">
        <v>2406</v>
      </c>
      <c r="B28">
        <v>6</v>
      </c>
      <c r="C28" t="s">
        <v>2311</v>
      </c>
      <c r="D28">
        <v>107</v>
      </c>
      <c r="E28" t="s">
        <v>2407</v>
      </c>
      <c r="F28" t="s">
        <v>2419</v>
      </c>
      <c r="G28" t="s">
        <v>2411</v>
      </c>
      <c r="H28" s="2">
        <v>671</v>
      </c>
    </row>
    <row r="29" spans="1:8" x14ac:dyDescent="0.3">
      <c r="A29" t="s">
        <v>2406</v>
      </c>
      <c r="B29">
        <v>6</v>
      </c>
      <c r="C29" t="s">
        <v>2311</v>
      </c>
      <c r="D29">
        <v>107</v>
      </c>
      <c r="E29" t="s">
        <v>2407</v>
      </c>
      <c r="F29" t="s">
        <v>2419</v>
      </c>
      <c r="G29" t="s">
        <v>2412</v>
      </c>
      <c r="H29" s="2">
        <v>1201</v>
      </c>
    </row>
    <row r="30" spans="1:8" x14ac:dyDescent="0.3">
      <c r="A30" t="s">
        <v>2406</v>
      </c>
      <c r="B30">
        <v>6</v>
      </c>
      <c r="C30" t="s">
        <v>2311</v>
      </c>
      <c r="D30">
        <v>107</v>
      </c>
      <c r="E30" t="s">
        <v>2407</v>
      </c>
      <c r="F30" t="s">
        <v>2419</v>
      </c>
      <c r="G30" t="s">
        <v>2413</v>
      </c>
      <c r="H30" s="2">
        <v>8082</v>
      </c>
    </row>
    <row r="31" spans="1:8" x14ac:dyDescent="0.3">
      <c r="A31" t="s">
        <v>2406</v>
      </c>
      <c r="B31">
        <v>6</v>
      </c>
      <c r="C31" t="s">
        <v>2311</v>
      </c>
      <c r="D31">
        <v>107</v>
      </c>
      <c r="E31" t="s">
        <v>2407</v>
      </c>
      <c r="F31" t="s">
        <v>2419</v>
      </c>
      <c r="G31" t="s">
        <v>2418</v>
      </c>
      <c r="H31" s="2">
        <v>6404</v>
      </c>
    </row>
    <row r="32" spans="1:8" x14ac:dyDescent="0.3">
      <c r="A32" t="s">
        <v>2406</v>
      </c>
      <c r="B32">
        <v>6</v>
      </c>
      <c r="C32" t="s">
        <v>2311</v>
      </c>
      <c r="D32">
        <v>107</v>
      </c>
      <c r="E32" t="s">
        <v>2407</v>
      </c>
      <c r="F32" t="s">
        <v>2419</v>
      </c>
      <c r="G32" t="s">
        <v>2414</v>
      </c>
      <c r="H32" s="2">
        <v>4613</v>
      </c>
    </row>
    <row r="33" spans="1:8" x14ac:dyDescent="0.3">
      <c r="A33" t="s">
        <v>2406</v>
      </c>
      <c r="B33">
        <v>6</v>
      </c>
      <c r="C33" t="s">
        <v>2311</v>
      </c>
      <c r="D33">
        <v>107</v>
      </c>
      <c r="E33" t="s">
        <v>2407</v>
      </c>
      <c r="F33" t="s">
        <v>2420</v>
      </c>
      <c r="H33" s="2">
        <v>1345</v>
      </c>
    </row>
    <row r="34" spans="1:8" x14ac:dyDescent="0.3">
      <c r="A34" t="s">
        <v>2406</v>
      </c>
      <c r="B34">
        <v>6</v>
      </c>
      <c r="C34" t="s">
        <v>2311</v>
      </c>
      <c r="D34">
        <v>107</v>
      </c>
      <c r="E34" t="s">
        <v>2407</v>
      </c>
      <c r="F34" t="s">
        <v>2420</v>
      </c>
      <c r="G34" t="s">
        <v>2409</v>
      </c>
      <c r="H34">
        <v>428</v>
      </c>
    </row>
    <row r="35" spans="1:8" x14ac:dyDescent="0.3">
      <c r="A35" t="s">
        <v>2406</v>
      </c>
      <c r="B35">
        <v>6</v>
      </c>
      <c r="C35" t="s">
        <v>2311</v>
      </c>
      <c r="D35">
        <v>107</v>
      </c>
      <c r="E35" t="s">
        <v>2407</v>
      </c>
      <c r="F35" t="s">
        <v>2420</v>
      </c>
      <c r="G35" t="s">
        <v>2410</v>
      </c>
      <c r="H35">
        <v>348</v>
      </c>
    </row>
    <row r="36" spans="1:8" x14ac:dyDescent="0.3">
      <c r="A36" t="s">
        <v>2406</v>
      </c>
      <c r="B36">
        <v>6</v>
      </c>
      <c r="C36" t="s">
        <v>2311</v>
      </c>
      <c r="D36">
        <v>107</v>
      </c>
      <c r="E36" t="s">
        <v>2407</v>
      </c>
      <c r="F36" t="s">
        <v>2420</v>
      </c>
      <c r="G36" t="s">
        <v>2411</v>
      </c>
      <c r="H36">
        <v>215</v>
      </c>
    </row>
    <row r="37" spans="1:8" x14ac:dyDescent="0.3">
      <c r="A37" t="s">
        <v>2406</v>
      </c>
      <c r="B37">
        <v>6</v>
      </c>
      <c r="C37" t="s">
        <v>2311</v>
      </c>
      <c r="D37">
        <v>107</v>
      </c>
      <c r="E37" t="s">
        <v>2407</v>
      </c>
      <c r="F37" t="s">
        <v>2420</v>
      </c>
      <c r="G37" t="s">
        <v>2412</v>
      </c>
      <c r="H37">
        <v>156</v>
      </c>
    </row>
    <row r="38" spans="1:8" x14ac:dyDescent="0.3">
      <c r="A38" t="s">
        <v>2406</v>
      </c>
      <c r="B38">
        <v>6</v>
      </c>
      <c r="C38" t="s">
        <v>2311</v>
      </c>
      <c r="D38">
        <v>107</v>
      </c>
      <c r="E38" t="s">
        <v>2407</v>
      </c>
      <c r="F38" t="s">
        <v>2420</v>
      </c>
      <c r="G38" t="s">
        <v>2413</v>
      </c>
      <c r="H38">
        <v>198</v>
      </c>
    </row>
    <row r="39" spans="1:8" x14ac:dyDescent="0.3">
      <c r="A39" t="s">
        <v>2406</v>
      </c>
      <c r="B39">
        <v>6</v>
      </c>
      <c r="C39" t="s">
        <v>2311</v>
      </c>
      <c r="D39">
        <v>107</v>
      </c>
      <c r="E39" t="s">
        <v>2407</v>
      </c>
      <c r="F39" t="s">
        <v>2420</v>
      </c>
      <c r="G39" t="s">
        <v>2421</v>
      </c>
      <c r="H39">
        <v>747</v>
      </c>
    </row>
    <row r="40" spans="1:8" x14ac:dyDescent="0.3">
      <c r="A40" t="s">
        <v>2406</v>
      </c>
      <c r="B40">
        <v>6</v>
      </c>
      <c r="C40" t="s">
        <v>2311</v>
      </c>
      <c r="D40">
        <v>107</v>
      </c>
      <c r="E40" t="s">
        <v>2407</v>
      </c>
      <c r="F40" t="s">
        <v>2422</v>
      </c>
      <c r="H40" s="2">
        <v>12216</v>
      </c>
    </row>
    <row r="41" spans="1:8" x14ac:dyDescent="0.3">
      <c r="A41" t="s">
        <v>2406</v>
      </c>
      <c r="B41">
        <v>6</v>
      </c>
      <c r="C41" t="s">
        <v>2311</v>
      </c>
      <c r="D41">
        <v>107</v>
      </c>
      <c r="E41" t="s">
        <v>2407</v>
      </c>
      <c r="F41" t="s">
        <v>2422</v>
      </c>
      <c r="G41" t="s">
        <v>2409</v>
      </c>
      <c r="H41">
        <v>428</v>
      </c>
    </row>
    <row r="42" spans="1:8" x14ac:dyDescent="0.3">
      <c r="A42" t="s">
        <v>2406</v>
      </c>
      <c r="B42">
        <v>6</v>
      </c>
      <c r="C42" t="s">
        <v>2311</v>
      </c>
      <c r="D42">
        <v>107</v>
      </c>
      <c r="E42" t="s">
        <v>2407</v>
      </c>
      <c r="F42" t="s">
        <v>2422</v>
      </c>
      <c r="G42" t="s">
        <v>2410</v>
      </c>
      <c r="H42">
        <v>696</v>
      </c>
    </row>
    <row r="43" spans="1:8" x14ac:dyDescent="0.3">
      <c r="A43" t="s">
        <v>2406</v>
      </c>
      <c r="B43">
        <v>6</v>
      </c>
      <c r="C43" t="s">
        <v>2311</v>
      </c>
      <c r="D43">
        <v>107</v>
      </c>
      <c r="E43" t="s">
        <v>2407</v>
      </c>
      <c r="F43" t="s">
        <v>2422</v>
      </c>
      <c r="G43" t="s">
        <v>2411</v>
      </c>
      <c r="H43">
        <v>724</v>
      </c>
    </row>
    <row r="44" spans="1:8" x14ac:dyDescent="0.3">
      <c r="A44" t="s">
        <v>2406</v>
      </c>
      <c r="B44">
        <v>6</v>
      </c>
      <c r="C44" t="s">
        <v>2311</v>
      </c>
      <c r="D44">
        <v>107</v>
      </c>
      <c r="E44" t="s">
        <v>2407</v>
      </c>
      <c r="F44" t="s">
        <v>2422</v>
      </c>
      <c r="G44" t="s">
        <v>2412</v>
      </c>
      <c r="H44" s="2">
        <v>962</v>
      </c>
    </row>
    <row r="45" spans="1:8" x14ac:dyDescent="0.3">
      <c r="A45" t="s">
        <v>2406</v>
      </c>
      <c r="B45">
        <v>6</v>
      </c>
      <c r="C45" t="s">
        <v>2311</v>
      </c>
      <c r="D45">
        <v>107</v>
      </c>
      <c r="E45" t="s">
        <v>2407</v>
      </c>
      <c r="F45" t="s">
        <v>2422</v>
      </c>
      <c r="G45" t="s">
        <v>2413</v>
      </c>
      <c r="H45" s="2">
        <v>9406</v>
      </c>
    </row>
    <row r="46" spans="1:8" x14ac:dyDescent="0.3">
      <c r="A46" t="s">
        <v>2406</v>
      </c>
      <c r="B46">
        <v>6</v>
      </c>
      <c r="C46" t="s">
        <v>2311</v>
      </c>
      <c r="D46">
        <v>107</v>
      </c>
      <c r="E46" t="s">
        <v>2407</v>
      </c>
      <c r="F46" t="s">
        <v>2422</v>
      </c>
      <c r="G46" t="s">
        <v>2421</v>
      </c>
      <c r="H46" s="2">
        <v>4436</v>
      </c>
    </row>
    <row r="47" spans="1:8" x14ac:dyDescent="0.3">
      <c r="A47" t="s">
        <v>2406</v>
      </c>
      <c r="B47">
        <v>6</v>
      </c>
      <c r="C47" t="s">
        <v>2311</v>
      </c>
      <c r="D47">
        <v>107</v>
      </c>
      <c r="E47" t="s">
        <v>2407</v>
      </c>
      <c r="F47" t="s">
        <v>2422</v>
      </c>
      <c r="G47" t="s">
        <v>2414</v>
      </c>
      <c r="H47" s="2">
        <v>7780</v>
      </c>
    </row>
    <row r="48" spans="1:8" x14ac:dyDescent="0.3">
      <c r="A48" t="s">
        <v>2406</v>
      </c>
      <c r="B48">
        <v>6</v>
      </c>
      <c r="C48" t="s">
        <v>2311</v>
      </c>
      <c r="D48">
        <v>107</v>
      </c>
      <c r="E48" t="s">
        <v>2407</v>
      </c>
      <c r="F48" t="s">
        <v>2423</v>
      </c>
    </row>
    <row r="49" spans="1:8" x14ac:dyDescent="0.3">
      <c r="A49" t="s">
        <v>2406</v>
      </c>
      <c r="B49">
        <v>6</v>
      </c>
      <c r="C49" t="s">
        <v>2311</v>
      </c>
      <c r="D49">
        <v>107</v>
      </c>
      <c r="E49" t="s">
        <v>2407</v>
      </c>
      <c r="F49" t="s">
        <v>2423</v>
      </c>
      <c r="G49" t="s">
        <v>2418</v>
      </c>
      <c r="H49" s="2">
        <v>222208000</v>
      </c>
    </row>
    <row r="50" spans="1:8" x14ac:dyDescent="0.3">
      <c r="A50" t="s">
        <v>2406</v>
      </c>
      <c r="B50">
        <v>6</v>
      </c>
      <c r="C50" t="s">
        <v>2311</v>
      </c>
      <c r="D50">
        <v>107</v>
      </c>
      <c r="E50" t="s">
        <v>2407</v>
      </c>
      <c r="F50" t="s">
        <v>2424</v>
      </c>
    </row>
    <row r="51" spans="1:8" x14ac:dyDescent="0.3">
      <c r="A51" t="s">
        <v>2406</v>
      </c>
      <c r="B51">
        <v>6</v>
      </c>
      <c r="C51" t="s">
        <v>2311</v>
      </c>
      <c r="D51">
        <v>107</v>
      </c>
      <c r="E51" t="s">
        <v>2407</v>
      </c>
      <c r="F51" t="s">
        <v>2424</v>
      </c>
      <c r="G51" t="s">
        <v>2421</v>
      </c>
      <c r="H51" s="2">
        <v>26624000</v>
      </c>
    </row>
    <row r="52" spans="1:8" x14ac:dyDescent="0.3">
      <c r="A52" t="s">
        <v>2406</v>
      </c>
      <c r="B52">
        <v>6</v>
      </c>
      <c r="C52" t="s">
        <v>2311</v>
      </c>
      <c r="D52">
        <v>107</v>
      </c>
      <c r="E52" t="s">
        <v>2407</v>
      </c>
      <c r="F52" t="s">
        <v>2425</v>
      </c>
      <c r="H52">
        <v>206</v>
      </c>
    </row>
    <row r="53" spans="1:8" x14ac:dyDescent="0.3">
      <c r="A53" t="s">
        <v>2406</v>
      </c>
      <c r="B53">
        <v>6</v>
      </c>
      <c r="C53" t="s">
        <v>2311</v>
      </c>
      <c r="D53">
        <v>107</v>
      </c>
      <c r="E53" t="s">
        <v>2407</v>
      </c>
      <c r="F53" t="s">
        <v>2425</v>
      </c>
      <c r="G53" t="s">
        <v>2426</v>
      </c>
      <c r="H53">
        <v>146</v>
      </c>
    </row>
    <row r="54" spans="1:8" x14ac:dyDescent="0.3">
      <c r="A54" t="s">
        <v>2406</v>
      </c>
      <c r="B54">
        <v>6</v>
      </c>
      <c r="C54" t="s">
        <v>2311</v>
      </c>
      <c r="D54">
        <v>107</v>
      </c>
      <c r="E54" t="s">
        <v>2407</v>
      </c>
      <c r="F54" t="s">
        <v>2425</v>
      </c>
      <c r="G54" t="s">
        <v>2427</v>
      </c>
      <c r="H54">
        <v>60</v>
      </c>
    </row>
    <row r="55" spans="1:8" x14ac:dyDescent="0.3">
      <c r="A55" t="s">
        <v>2406</v>
      </c>
      <c r="B55">
        <v>6</v>
      </c>
      <c r="C55" t="s">
        <v>2311</v>
      </c>
      <c r="D55">
        <v>107</v>
      </c>
      <c r="E55" t="s">
        <v>2407</v>
      </c>
      <c r="F55" t="s">
        <v>2428</v>
      </c>
      <c r="H55" s="2">
        <v>10498</v>
      </c>
    </row>
    <row r="56" spans="1:8" x14ac:dyDescent="0.3">
      <c r="A56" t="s">
        <v>2406</v>
      </c>
      <c r="B56">
        <v>6</v>
      </c>
      <c r="C56" t="s">
        <v>2311</v>
      </c>
      <c r="D56">
        <v>107</v>
      </c>
      <c r="E56" t="s">
        <v>2407</v>
      </c>
      <c r="F56" t="s">
        <v>2428</v>
      </c>
      <c r="G56" t="s">
        <v>2426</v>
      </c>
      <c r="H56" s="2">
        <v>7634</v>
      </c>
    </row>
    <row r="57" spans="1:8" x14ac:dyDescent="0.3">
      <c r="A57" t="s">
        <v>2406</v>
      </c>
      <c r="B57">
        <v>6</v>
      </c>
      <c r="C57" t="s">
        <v>2311</v>
      </c>
      <c r="D57">
        <v>107</v>
      </c>
      <c r="E57" t="s">
        <v>2407</v>
      </c>
      <c r="F57" t="s">
        <v>2428</v>
      </c>
      <c r="G57" t="s">
        <v>2427</v>
      </c>
      <c r="H57" s="2">
        <v>2864</v>
      </c>
    </row>
    <row r="58" spans="1:8" x14ac:dyDescent="0.3">
      <c r="A58" t="s">
        <v>2406</v>
      </c>
      <c r="B58">
        <v>6</v>
      </c>
      <c r="C58" t="s">
        <v>2311</v>
      </c>
      <c r="D58">
        <v>107</v>
      </c>
      <c r="E58" t="s">
        <v>2407</v>
      </c>
      <c r="F58" t="s">
        <v>2429</v>
      </c>
      <c r="H58" s="2">
        <v>1708</v>
      </c>
    </row>
    <row r="59" spans="1:8" x14ac:dyDescent="0.3">
      <c r="A59" t="s">
        <v>2406</v>
      </c>
      <c r="B59">
        <v>6</v>
      </c>
      <c r="C59" t="s">
        <v>2311</v>
      </c>
      <c r="D59">
        <v>107</v>
      </c>
      <c r="E59" t="s">
        <v>2407</v>
      </c>
      <c r="F59" t="s">
        <v>2430</v>
      </c>
      <c r="H59" s="2">
        <v>3294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2511</v>
      </c>
    </row>
    <row r="2" spans="1:11" x14ac:dyDescent="0.3">
      <c r="A2" s="298"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167</v>
      </c>
    </row>
    <row r="2" spans="1:10" s="9" customFormat="1" x14ac:dyDescent="0.3">
      <c r="A2" s="351" t="s">
        <v>5</v>
      </c>
      <c r="B2" s="352"/>
      <c r="C2" s="352"/>
      <c r="D2" s="352"/>
      <c r="E2" s="352"/>
      <c r="F2" s="352"/>
      <c r="G2" s="352"/>
      <c r="H2" s="353"/>
      <c r="I2" s="98" t="s">
        <v>6</v>
      </c>
      <c r="J2" s="350"/>
    </row>
    <row r="3" spans="1:10" x14ac:dyDescent="0.3">
      <c r="A3" s="77" t="s">
        <v>0</v>
      </c>
      <c r="B3" s="77" t="str">
        <f>Overview!B2</f>
        <v>City of Exeter</v>
      </c>
      <c r="C3" s="94"/>
      <c r="D3" s="94"/>
      <c r="E3" s="94"/>
      <c r="F3" s="94"/>
      <c r="G3" s="94"/>
      <c r="H3" s="269"/>
      <c r="I3" s="95"/>
      <c r="J3" s="350"/>
    </row>
    <row r="4" spans="1:10" x14ac:dyDescent="0.3">
      <c r="A4" s="77" t="s">
        <v>2</v>
      </c>
      <c r="B4" s="77" t="str">
        <f>Overview!B3</f>
        <v>Tulare County</v>
      </c>
      <c r="C4" s="94"/>
      <c r="D4" s="94"/>
      <c r="E4" s="94"/>
      <c r="F4" s="94"/>
      <c r="G4" s="94"/>
      <c r="H4" s="269"/>
      <c r="I4" s="95"/>
      <c r="J4" s="350"/>
    </row>
    <row r="6" spans="1:10" x14ac:dyDescent="0.3">
      <c r="A6" s="1" t="s">
        <v>168</v>
      </c>
      <c r="I6" s="155" t="s">
        <v>169</v>
      </c>
    </row>
    <row r="7" spans="1:10" ht="28.8" x14ac:dyDescent="0.3">
      <c r="A7" s="43" t="s">
        <v>170</v>
      </c>
      <c r="B7" s="39" t="str">
        <f>B3</f>
        <v>City of Exeter</v>
      </c>
      <c r="C7" s="39" t="s">
        <v>1441</v>
      </c>
      <c r="D7" s="39" t="str">
        <f>B4</f>
        <v>Tulare County</v>
      </c>
      <c r="E7" s="39" t="s">
        <v>2451</v>
      </c>
      <c r="F7" s="39" t="s">
        <v>171</v>
      </c>
    </row>
    <row r="8" spans="1:10" x14ac:dyDescent="0.3">
      <c r="A8" s="44" t="s">
        <v>172</v>
      </c>
      <c r="B8" s="45">
        <f>'Ref. ACS-5-YR'!H65</f>
        <v>10433</v>
      </c>
      <c r="C8" s="46">
        <f>B8/D8</f>
        <v>2.2487094653576317E-2</v>
      </c>
      <c r="D8" s="45">
        <f>'Ref. ACS-5-YR'!R65</f>
        <v>463955</v>
      </c>
      <c r="E8" s="46">
        <f>D8/F8</f>
        <v>1.1791661891724101E-2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70"/>
      <c r="I12" s="37"/>
    </row>
    <row r="13" spans="1:10" x14ac:dyDescent="0.3">
      <c r="A13" s="13" t="s">
        <v>168</v>
      </c>
      <c r="B13" s="16">
        <f>'Ref. DC-1980'!B5</f>
        <v>5606</v>
      </c>
      <c r="C13" s="16">
        <f>'Ref. DC-1990'!B5</f>
        <v>7276</v>
      </c>
      <c r="D13" s="16">
        <f>'Ref. DC-2000'!B5</f>
        <v>9168</v>
      </c>
      <c r="E13" s="16">
        <f>'Ref. DC-2010'!B8</f>
        <v>10334</v>
      </c>
      <c r="F13" s="16">
        <f>'Ref. DC-2020'!B11</f>
        <v>10321</v>
      </c>
      <c r="H13" s="271"/>
      <c r="I13" s="37"/>
    </row>
    <row r="14" spans="1:10" x14ac:dyDescent="0.3">
      <c r="A14" s="13" t="s">
        <v>175</v>
      </c>
      <c r="B14" s="20"/>
      <c r="C14" s="30">
        <f>(C13-B13)/B13</f>
        <v>0.29789511237959332</v>
      </c>
      <c r="D14" s="30">
        <f t="shared" ref="D14:F14" si="0">(D13-C13)/C13</f>
        <v>0.2600329851566795</v>
      </c>
      <c r="E14" s="30">
        <f t="shared" si="0"/>
        <v>0.12718150087260036</v>
      </c>
      <c r="F14" s="30">
        <f t="shared" si="0"/>
        <v>-1.2579833559125217E-3</v>
      </c>
      <c r="H14" s="272"/>
      <c r="I14" s="37"/>
    </row>
    <row r="15" spans="1:10" x14ac:dyDescent="0.3">
      <c r="A15" s="49" t="s">
        <v>2534</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x14ac:dyDescent="0.3">
      <c r="A23" s="48" t="s">
        <v>170</v>
      </c>
      <c r="B23" s="51" t="str">
        <f>B3</f>
        <v>City of Exeter</v>
      </c>
      <c r="C23" s="51" t="s">
        <v>177</v>
      </c>
      <c r="D23" s="308" t="str">
        <f>B4</f>
        <v>Tulare County</v>
      </c>
      <c r="E23" s="51" t="s">
        <v>177</v>
      </c>
      <c r="F23" s="51" t="s">
        <v>171</v>
      </c>
      <c r="G23" s="51" t="s">
        <v>177</v>
      </c>
      <c r="H23" s="273"/>
      <c r="I23" s="26"/>
    </row>
    <row r="24" spans="1:9" x14ac:dyDescent="0.3">
      <c r="A24" s="13" t="s">
        <v>178</v>
      </c>
      <c r="B24" s="16">
        <f>B8</f>
        <v>10433</v>
      </c>
      <c r="C24" s="53"/>
      <c r="D24" s="16">
        <f>D8</f>
        <v>463955</v>
      </c>
      <c r="E24" s="53"/>
      <c r="F24" s="16">
        <f>F8</f>
        <v>39346023</v>
      </c>
      <c r="G24" s="53"/>
      <c r="H24" s="274"/>
      <c r="I24" s="37"/>
    </row>
    <row r="25" spans="1:9" x14ac:dyDescent="0.3">
      <c r="A25" s="13" t="s">
        <v>179</v>
      </c>
      <c r="B25" s="16">
        <f>'Ref. ACS-5-YR'!H8</f>
        <v>4760</v>
      </c>
      <c r="C25" s="53">
        <f>'Ref. ACS-5-YR'!I8</f>
        <v>0.45624460845394421</v>
      </c>
      <c r="D25" s="16">
        <f>'Ref. ACS-5-YR'!R8</f>
        <v>231958</v>
      </c>
      <c r="E25" s="53">
        <f>'Ref. ACS-5-YR'!S8</f>
        <v>0.49995797006175169</v>
      </c>
      <c r="F25" s="16">
        <f>'Ref. ACS-5-YR'!AB8</f>
        <v>19562882</v>
      </c>
      <c r="G25" s="53">
        <f>'Ref. ACS-5-YR'!AC8</f>
        <v>0.497</v>
      </c>
      <c r="H25" s="274"/>
      <c r="I25" s="37"/>
    </row>
    <row r="26" spans="1:9" x14ac:dyDescent="0.3">
      <c r="A26" s="13" t="s">
        <v>180</v>
      </c>
      <c r="B26" s="16">
        <f>'Ref. ACS-5-YR'!H9</f>
        <v>404</v>
      </c>
      <c r="C26" s="53">
        <f>'Ref. ACS-5-YR'!I9</f>
        <v>3.872328189399022E-2</v>
      </c>
      <c r="D26" s="16">
        <f>'Ref. ACS-5-YR'!R9</f>
        <v>19024</v>
      </c>
      <c r="E26" s="53">
        <f>'Ref. ACS-5-YR'!S9</f>
        <v>4.1003976678772723E-2</v>
      </c>
      <c r="F26" s="16">
        <f>'Ref. ACS-5-YR'!AB9</f>
        <v>1233088</v>
      </c>
      <c r="G26" s="53">
        <f>'Ref. ACS-5-YR'!AC9</f>
        <v>3.1E-2</v>
      </c>
      <c r="H26" s="274"/>
      <c r="I26" s="37"/>
    </row>
    <row r="27" spans="1:9" x14ac:dyDescent="0.3">
      <c r="A27" s="13" t="s">
        <v>181</v>
      </c>
      <c r="B27" s="16">
        <f>'Ref. ACS-5-YR'!H10</f>
        <v>376</v>
      </c>
      <c r="C27" s="53">
        <f>'Ref. ACS-5-YR'!I10</f>
        <v>3.6039490079555259E-2</v>
      </c>
      <c r="D27" s="16">
        <f>'Ref. ACS-5-YR'!R10</f>
        <v>20756</v>
      </c>
      <c r="E27" s="53">
        <f>'Ref. ACS-5-YR'!S10</f>
        <v>4.473709734780313E-2</v>
      </c>
      <c r="F27" s="16">
        <f>'Ref. ACS-5-YR'!AB10</f>
        <v>1242495</v>
      </c>
      <c r="G27" s="53">
        <f>'Ref. ACS-5-YR'!AC10</f>
        <v>3.2000000000000001E-2</v>
      </c>
      <c r="H27" s="274"/>
    </row>
    <row r="28" spans="1:9" x14ac:dyDescent="0.3">
      <c r="A28" s="13" t="s">
        <v>182</v>
      </c>
      <c r="B28" s="16">
        <f>'Ref. ACS-5-YR'!H11</f>
        <v>414</v>
      </c>
      <c r="C28" s="53">
        <f>'Ref. ACS-5-YR'!I11</f>
        <v>3.9681778970574143E-2</v>
      </c>
      <c r="D28" s="16">
        <f>'Ref. ACS-5-YR'!R11</f>
        <v>21274</v>
      </c>
      <c r="E28" s="53">
        <f>'Ref. ACS-5-YR'!S11</f>
        <v>4.5853584938194435E-2</v>
      </c>
      <c r="F28" s="16">
        <f>'Ref. ACS-5-YR'!AB11</f>
        <v>1328272</v>
      </c>
      <c r="G28" s="53">
        <f>'Ref. ACS-5-YR'!AC11</f>
        <v>3.4000000000000002E-2</v>
      </c>
      <c r="H28" s="274"/>
    </row>
    <row r="29" spans="1:9" x14ac:dyDescent="0.3">
      <c r="A29" s="13" t="s">
        <v>183</v>
      </c>
      <c r="B29" s="16">
        <f>'Ref. ACS-5-YR'!H12</f>
        <v>307</v>
      </c>
      <c r="C29" s="53">
        <f>'Ref. ACS-5-YR'!I12</f>
        <v>2.9425860251126233E-2</v>
      </c>
      <c r="D29" s="16">
        <f>'Ref. ACS-5-YR'!R12</f>
        <v>12017</v>
      </c>
      <c r="E29" s="53">
        <f>'Ref. ACS-5-YR'!S12</f>
        <v>2.5901218868209203E-2</v>
      </c>
      <c r="F29" s="16">
        <f>'Ref. ACS-5-YR'!AB12</f>
        <v>774841</v>
      </c>
      <c r="G29" s="53">
        <f>'Ref. ACS-5-YR'!AC12</f>
        <v>0.02</v>
      </c>
      <c r="H29" s="274"/>
      <c r="I29" s="37"/>
    </row>
    <row r="30" spans="1:9" x14ac:dyDescent="0.3">
      <c r="A30" s="13" t="s">
        <v>184</v>
      </c>
      <c r="B30" s="16">
        <f>'Ref. ACS-5-YR'!H13</f>
        <v>125</v>
      </c>
      <c r="C30" s="53">
        <f>'Ref. ACS-5-YR'!I13</f>
        <v>1.1981213457298955E-2</v>
      </c>
      <c r="D30" s="16">
        <f>'Ref. ACS-5-YR'!R13</f>
        <v>7099</v>
      </c>
      <c r="E30" s="53">
        <f>'Ref. ACS-5-YR'!S13</f>
        <v>1.5301052903837657E-2</v>
      </c>
      <c r="F30" s="16">
        <f>'Ref. ACS-5-YR'!AB13</f>
        <v>525740</v>
      </c>
      <c r="G30" s="53">
        <f>'Ref. ACS-5-YR'!AC13</f>
        <v>1.2999999999999999E-2</v>
      </c>
      <c r="H30" s="274"/>
      <c r="I30" s="37"/>
    </row>
    <row r="31" spans="1:9" x14ac:dyDescent="0.3">
      <c r="A31" s="13" t="s">
        <v>185</v>
      </c>
      <c r="B31" s="16">
        <f>'Ref. ACS-5-YR'!H14</f>
        <v>165</v>
      </c>
      <c r="C31" s="53">
        <f>'Ref. ACS-5-YR'!I14</f>
        <v>1.5815201763634622E-2</v>
      </c>
      <c r="D31" s="16">
        <f>'Ref. ACS-5-YR'!R14</f>
        <v>3296</v>
      </c>
      <c r="E31" s="53">
        <f>'Ref. ACS-5-YR'!S14</f>
        <v>7.1041372546906487E-3</v>
      </c>
      <c r="F31" s="16">
        <f>'Ref. ACS-5-YR'!AB14</f>
        <v>285907</v>
      </c>
      <c r="G31" s="53">
        <f>'Ref. ACS-5-YR'!AC14</f>
        <v>7.0000000000000001E-3</v>
      </c>
      <c r="H31" s="274"/>
      <c r="I31" s="37"/>
    </row>
    <row r="32" spans="1:9" x14ac:dyDescent="0.3">
      <c r="A32" s="13" t="s">
        <v>186</v>
      </c>
      <c r="B32" s="16">
        <f>'Ref. ACS-5-YR'!H15</f>
        <v>35</v>
      </c>
      <c r="C32" s="53">
        <f>'Ref. ACS-5-YR'!I15</f>
        <v>3.3547397680437074E-3</v>
      </c>
      <c r="D32" s="16">
        <f>'Ref. ACS-5-YR'!R15</f>
        <v>3615</v>
      </c>
      <c r="E32" s="53">
        <f>'Ref. ACS-5-YR'!S15</f>
        <v>7.7917039368042163E-3</v>
      </c>
      <c r="F32" s="16">
        <f>'Ref. ACS-5-YR'!AB15</f>
        <v>281350</v>
      </c>
      <c r="G32" s="53">
        <f>'Ref. ACS-5-YR'!AC15</f>
        <v>7.0000000000000001E-3</v>
      </c>
      <c r="H32" s="274"/>
      <c r="I32" s="37"/>
    </row>
    <row r="33" spans="1:9" x14ac:dyDescent="0.3">
      <c r="A33" s="13" t="s">
        <v>187</v>
      </c>
      <c r="B33" s="16">
        <f>'Ref. ACS-5-YR'!H16</f>
        <v>258</v>
      </c>
      <c r="C33" s="53">
        <f>'Ref. ACS-5-YR'!I16</f>
        <v>2.4729224575865044E-2</v>
      </c>
      <c r="D33" s="16">
        <f>'Ref. ACS-5-YR'!R16</f>
        <v>9861</v>
      </c>
      <c r="E33" s="53">
        <f>'Ref. ACS-5-YR'!S16</f>
        <v>2.1254216464958887E-2</v>
      </c>
      <c r="F33" s="16">
        <f>'Ref. ACS-5-YR'!AB16</f>
        <v>821103</v>
      </c>
      <c r="G33" s="53">
        <f>'Ref. ACS-5-YR'!AC16</f>
        <v>2.1000000000000001E-2</v>
      </c>
      <c r="H33" s="274"/>
      <c r="I33" s="37"/>
    </row>
    <row r="34" spans="1:9" x14ac:dyDescent="0.3">
      <c r="A34" s="13" t="s">
        <v>188</v>
      </c>
      <c r="B34" s="16">
        <f>'Ref. ACS-5-YR'!H17</f>
        <v>344</v>
      </c>
      <c r="C34" s="53">
        <f>'Ref. ACS-5-YR'!I17</f>
        <v>3.2972299434486728E-2</v>
      </c>
      <c r="D34" s="16">
        <f>'Ref. ACS-5-YR'!R17</f>
        <v>17486</v>
      </c>
      <c r="E34" s="53">
        <f>'Ref. ACS-5-YR'!S17</f>
        <v>3.7689000010776907E-2</v>
      </c>
      <c r="F34" s="16">
        <f>'Ref. ACS-5-YR'!AB17</f>
        <v>1594429</v>
      </c>
      <c r="G34" s="53">
        <f>'Ref. ACS-5-YR'!AC17</f>
        <v>4.1000000000000002E-2</v>
      </c>
      <c r="H34" s="274"/>
      <c r="I34" s="37"/>
    </row>
    <row r="35" spans="1:9" x14ac:dyDescent="0.3">
      <c r="A35" s="13" t="s">
        <v>189</v>
      </c>
      <c r="B35" s="16">
        <f>'Ref. ACS-5-YR'!H18</f>
        <v>305</v>
      </c>
      <c r="C35" s="53">
        <f>'Ref. ACS-5-YR'!I18</f>
        <v>2.9234160835809452E-2</v>
      </c>
      <c r="D35" s="16">
        <f>'Ref. ACS-5-YR'!R18</f>
        <v>16131</v>
      </c>
      <c r="E35" s="53">
        <f>'Ref. ACS-5-YR'!S18</f>
        <v>3.4768458147880724E-2</v>
      </c>
      <c r="F35" s="16">
        <f>'Ref. ACS-5-YR'!AB18</f>
        <v>1505530</v>
      </c>
      <c r="G35" s="53">
        <f>'Ref. ACS-5-YR'!AC18</f>
        <v>3.7999999999999999E-2</v>
      </c>
      <c r="H35" s="274"/>
      <c r="I35" s="37"/>
    </row>
    <row r="36" spans="1:9" x14ac:dyDescent="0.3">
      <c r="A36" s="13" t="s">
        <v>190</v>
      </c>
      <c r="B36" s="16">
        <f>'Ref. ACS-5-YR'!H19</f>
        <v>171</v>
      </c>
      <c r="C36" s="53">
        <f>'Ref. ACS-5-YR'!I19</f>
        <v>1.6390300009584972E-2</v>
      </c>
      <c r="D36" s="16">
        <f>'Ref. ACS-5-YR'!R19</f>
        <v>16020</v>
      </c>
      <c r="E36" s="53">
        <f>'Ref. ACS-5-YR'!S19</f>
        <v>3.4529210807082586E-2</v>
      </c>
      <c r="F36" s="16">
        <f>'Ref. ACS-5-YR'!AB19</f>
        <v>1377089</v>
      </c>
      <c r="G36" s="53">
        <f>'Ref. ACS-5-YR'!AC19</f>
        <v>3.5000000000000003E-2</v>
      </c>
      <c r="H36" s="274"/>
      <c r="I36" s="37"/>
    </row>
    <row r="37" spans="1:9" x14ac:dyDescent="0.3">
      <c r="A37" s="13" t="s">
        <v>191</v>
      </c>
      <c r="B37" s="16">
        <f>'Ref. ACS-5-YR'!H20</f>
        <v>298</v>
      </c>
      <c r="C37" s="53">
        <f>'Ref. ACS-5-YR'!I20</f>
        <v>2.8563212882200709E-2</v>
      </c>
      <c r="D37" s="16">
        <f>'Ref. ACS-5-YR'!R20</f>
        <v>13678</v>
      </c>
      <c r="E37" s="53">
        <f>'Ref. ACS-5-YR'!S20</f>
        <v>2.9481307454386742E-2</v>
      </c>
      <c r="F37" s="16">
        <f>'Ref. ACS-5-YR'!AB20</f>
        <v>1265725</v>
      </c>
      <c r="G37" s="53">
        <f>'Ref. ACS-5-YR'!AC20</f>
        <v>3.2000000000000001E-2</v>
      </c>
      <c r="H37" s="274"/>
      <c r="I37" s="37"/>
    </row>
    <row r="38" spans="1:9" x14ac:dyDescent="0.3">
      <c r="A38" s="13" t="s">
        <v>192</v>
      </c>
      <c r="B38" s="16">
        <f>'Ref. ACS-5-YR'!H21</f>
        <v>193</v>
      </c>
      <c r="C38" s="53">
        <f>'Ref. ACS-5-YR'!I21</f>
        <v>1.8498993578069587E-2</v>
      </c>
      <c r="D38" s="16">
        <f>'Ref. ACS-5-YR'!R21</f>
        <v>12987</v>
      </c>
      <c r="E38" s="53">
        <f>'Ref. ACS-5-YR'!S21</f>
        <v>2.7991938873382118E-2</v>
      </c>
      <c r="F38" s="16">
        <f>'Ref. ACS-5-YR'!AB21</f>
        <v>1264479</v>
      </c>
      <c r="G38" s="53">
        <f>'Ref. ACS-5-YR'!AC21</f>
        <v>3.2000000000000001E-2</v>
      </c>
      <c r="H38" s="274"/>
      <c r="I38" s="37"/>
    </row>
    <row r="39" spans="1:9" x14ac:dyDescent="0.3">
      <c r="A39" s="13" t="s">
        <v>193</v>
      </c>
      <c r="B39" s="16">
        <f>'Ref. ACS-5-YR'!H22</f>
        <v>220</v>
      </c>
      <c r="C39" s="53">
        <f>'Ref. ACS-5-YR'!I22</f>
        <v>2.108693568484616E-2</v>
      </c>
      <c r="D39" s="16">
        <f>'Ref. ACS-5-YR'!R22</f>
        <v>12505</v>
      </c>
      <c r="E39" s="53">
        <f>'Ref. ACS-5-YR'!S22</f>
        <v>2.6953045015141553E-2</v>
      </c>
      <c r="F39" s="16">
        <f>'Ref. ACS-5-YR'!AB22</f>
        <v>1245267</v>
      </c>
      <c r="G39" s="53">
        <f>'Ref. ACS-5-YR'!AC22</f>
        <v>3.2000000000000001E-2</v>
      </c>
      <c r="H39" s="274"/>
      <c r="I39" s="37"/>
    </row>
    <row r="40" spans="1:9" x14ac:dyDescent="0.3">
      <c r="A40" s="13" t="s">
        <v>194</v>
      </c>
      <c r="B40" s="16">
        <f>'Ref. ACS-5-YR'!H23</f>
        <v>230</v>
      </c>
      <c r="C40" s="53">
        <f>'Ref. ACS-5-YR'!I23</f>
        <v>2.2045432761430079E-2</v>
      </c>
      <c r="D40" s="16">
        <f>'Ref. ACS-5-YR'!R23</f>
        <v>11558</v>
      </c>
      <c r="E40" s="53">
        <f>'Ref. ACS-5-YR'!S23</f>
        <v>2.4911898783287173E-2</v>
      </c>
      <c r="F40" s="16">
        <f>'Ref. ACS-5-YR'!AB23</f>
        <v>1216743</v>
      </c>
      <c r="G40" s="53">
        <f>'Ref. ACS-5-YR'!AC23</f>
        <v>3.1E-2</v>
      </c>
      <c r="H40" s="274"/>
      <c r="I40" s="37"/>
    </row>
    <row r="41" spans="1:9" x14ac:dyDescent="0.3">
      <c r="A41" s="13" t="s">
        <v>195</v>
      </c>
      <c r="B41" s="16">
        <f>'Ref. ACS-5-YR'!H24</f>
        <v>158</v>
      </c>
      <c r="C41" s="53">
        <f>'Ref. ACS-5-YR'!I24</f>
        <v>1.514425381002588E-2</v>
      </c>
      <c r="D41" s="16">
        <f>'Ref. ACS-5-YR'!R24</f>
        <v>4814</v>
      </c>
      <c r="E41" s="53">
        <f>'Ref. ACS-5-YR'!S24</f>
        <v>1.0376006293713829E-2</v>
      </c>
      <c r="F41" s="16">
        <f>'Ref. ACS-5-YR'!AB24</f>
        <v>470895</v>
      </c>
      <c r="G41" s="53">
        <f>'Ref. ACS-5-YR'!AC24</f>
        <v>1.2E-2</v>
      </c>
      <c r="H41" s="274"/>
      <c r="I41" s="37"/>
    </row>
    <row r="42" spans="1:9" x14ac:dyDescent="0.3">
      <c r="A42" s="13" t="s">
        <v>196</v>
      </c>
      <c r="B42" s="16">
        <f>'Ref. ACS-5-YR'!H25</f>
        <v>139</v>
      </c>
      <c r="C42" s="53">
        <f>'Ref. ACS-5-YR'!I25</f>
        <v>1.3323109364516438E-2</v>
      </c>
      <c r="D42" s="16">
        <f>'Ref. ACS-5-YR'!R25</f>
        <v>5951</v>
      </c>
      <c r="E42" s="53">
        <f>'Ref. ACS-5-YR'!S25</f>
        <v>1.2826675000808268E-2</v>
      </c>
      <c r="F42" s="16">
        <f>'Ref. ACS-5-YR'!AB25</f>
        <v>618484</v>
      </c>
      <c r="G42" s="53">
        <f>'Ref. ACS-5-YR'!AC25</f>
        <v>1.6E-2</v>
      </c>
      <c r="H42" s="274"/>
      <c r="I42" s="37"/>
    </row>
    <row r="43" spans="1:9" x14ac:dyDescent="0.3">
      <c r="A43" s="13" t="s">
        <v>197</v>
      </c>
      <c r="B43" s="16">
        <f>'Ref. ACS-5-YR'!H26</f>
        <v>87</v>
      </c>
      <c r="C43" s="53">
        <f>'Ref. ACS-5-YR'!I26</f>
        <v>8.3389245662800725E-3</v>
      </c>
      <c r="D43" s="16">
        <f>'Ref. ACS-5-YR'!R26</f>
        <v>3897</v>
      </c>
      <c r="E43" s="53">
        <f>'Ref. ACS-5-YR'!S26</f>
        <v>8.3995215053184035E-3</v>
      </c>
      <c r="F43" s="16">
        <f>'Ref. ACS-5-YR'!AB26</f>
        <v>378972</v>
      </c>
      <c r="G43" s="53">
        <f>'Ref. ACS-5-YR'!AC26</f>
        <v>0.01</v>
      </c>
      <c r="H43" s="274"/>
      <c r="I43" s="37"/>
    </row>
    <row r="44" spans="1:9" x14ac:dyDescent="0.3">
      <c r="A44" s="13" t="s">
        <v>198</v>
      </c>
      <c r="B44" s="16">
        <f>'Ref. ACS-5-YR'!H27</f>
        <v>78</v>
      </c>
      <c r="C44" s="53">
        <f>'Ref. ACS-5-YR'!I27</f>
        <v>7.4762771973545484E-3</v>
      </c>
      <c r="D44" s="16">
        <f>'Ref. ACS-5-YR'!R27</f>
        <v>4078</v>
      </c>
      <c r="E44" s="53">
        <f>'Ref. ACS-5-YR'!S27</f>
        <v>8.7896455475207722E-3</v>
      </c>
      <c r="F44" s="16">
        <f>'Ref. ACS-5-YR'!AB27</f>
        <v>499096</v>
      </c>
      <c r="G44" s="53">
        <f>'Ref. ACS-5-YR'!AC27</f>
        <v>1.2999999999999999E-2</v>
      </c>
      <c r="H44" s="274"/>
      <c r="I44" s="37"/>
    </row>
    <row r="45" spans="1:9" x14ac:dyDescent="0.3">
      <c r="A45" s="13" t="s">
        <v>199</v>
      </c>
      <c r="B45" s="16">
        <f>'Ref. ACS-5-YR'!H28</f>
        <v>183</v>
      </c>
      <c r="C45" s="53">
        <f>'Ref. ACS-5-YR'!I28</f>
        <v>1.7540496501485672E-2</v>
      </c>
      <c r="D45" s="16">
        <f>'Ref. ACS-5-YR'!R28</f>
        <v>6743</v>
      </c>
      <c r="E45" s="53">
        <f>'Ref. ACS-5-YR'!S28</f>
        <v>1.453373710812471E-2</v>
      </c>
      <c r="F45" s="16">
        <f>'Ref. ACS-5-YR'!AB28</f>
        <v>643905</v>
      </c>
      <c r="G45" s="53">
        <f>'Ref. ACS-5-YR'!AC28</f>
        <v>1.6E-2</v>
      </c>
      <c r="H45" s="274"/>
      <c r="I45" s="37"/>
    </row>
    <row r="46" spans="1:9" x14ac:dyDescent="0.3">
      <c r="A46" s="13" t="s">
        <v>200</v>
      </c>
      <c r="B46" s="16">
        <f>'Ref. ACS-5-YR'!H29</f>
        <v>82</v>
      </c>
      <c r="C46" s="53">
        <f>'Ref. ACS-5-YR'!I29</f>
        <v>7.8596760279881148E-3</v>
      </c>
      <c r="D46" s="16">
        <f>'Ref. ACS-5-YR'!R29</f>
        <v>4065</v>
      </c>
      <c r="E46" s="53">
        <f>'Ref. ACS-5-YR'!S29</f>
        <v>8.7616255886885583E-3</v>
      </c>
      <c r="F46" s="16">
        <f>'Ref. ACS-5-YR'!AB29</f>
        <v>427222</v>
      </c>
      <c r="G46" s="53">
        <f>'Ref. ACS-5-YR'!AC29</f>
        <v>1.0999999999999999E-2</v>
      </c>
      <c r="H46" s="274"/>
      <c r="I46" s="37"/>
    </row>
    <row r="47" spans="1:9" x14ac:dyDescent="0.3">
      <c r="A47" s="13" t="s">
        <v>201</v>
      </c>
      <c r="B47" s="16">
        <f>'Ref. ACS-5-YR'!H30</f>
        <v>128</v>
      </c>
      <c r="C47" s="53">
        <f>'Ref. ACS-5-YR'!I30</f>
        <v>1.226876258027413E-2</v>
      </c>
      <c r="D47" s="16">
        <f>'Ref. ACS-5-YR'!R30</f>
        <v>2284</v>
      </c>
      <c r="E47" s="53">
        <f>'Ref. ACS-5-YR'!S30</f>
        <v>4.9228912286751947E-3</v>
      </c>
      <c r="F47" s="16">
        <f>'Ref. ACS-5-YR'!AB30</f>
        <v>278926</v>
      </c>
      <c r="G47" s="53">
        <f>'Ref. ACS-5-YR'!AC30</f>
        <v>7.0000000000000001E-3</v>
      </c>
      <c r="H47" s="274"/>
      <c r="I47" s="37"/>
    </row>
    <row r="48" spans="1:9" x14ac:dyDescent="0.3">
      <c r="A48" s="13" t="s">
        <v>202</v>
      </c>
      <c r="B48" s="16">
        <f>'Ref. ACS-5-YR'!H31</f>
        <v>60</v>
      </c>
      <c r="C48" s="53">
        <f>'Ref. ACS-5-YR'!I31</f>
        <v>5.7509824595034986E-3</v>
      </c>
      <c r="D48" s="16">
        <f>'Ref. ACS-5-YR'!R31</f>
        <v>2819</v>
      </c>
      <c r="E48" s="53">
        <f>'Ref. ACS-5-YR'!S31</f>
        <v>6.0760203036932465E-3</v>
      </c>
      <c r="F48" s="16">
        <f>'Ref. ACS-5-YR'!AB31</f>
        <v>283324</v>
      </c>
      <c r="G48" s="53">
        <f>'Ref. ACS-5-YR'!AC31</f>
        <v>7.0000000000000001E-3</v>
      </c>
      <c r="H48" s="274"/>
      <c r="I48" s="37"/>
    </row>
    <row r="49" spans="1:9" x14ac:dyDescent="0.3">
      <c r="A49" s="13" t="s">
        <v>203</v>
      </c>
      <c r="B49" s="16">
        <f>'Ref. ACS-5-YR'!H32</f>
        <v>5673</v>
      </c>
      <c r="C49" s="53">
        <f>'Ref. ACS-5-YR'!I32</f>
        <v>0.54375539154605579</v>
      </c>
      <c r="D49" s="16">
        <f>'Ref. ACS-5-YR'!R32</f>
        <v>231997</v>
      </c>
      <c r="E49" s="53">
        <f>'Ref. ACS-5-YR'!S32</f>
        <v>0.50004202993824831</v>
      </c>
      <c r="F49" s="16">
        <f>'Ref. ACS-5-YR'!AB32</f>
        <v>19783141</v>
      </c>
      <c r="G49" s="53">
        <f>'Ref. ACS-5-YR'!AC32</f>
        <v>0.503</v>
      </c>
      <c r="H49" s="274"/>
      <c r="I49" s="37"/>
    </row>
    <row r="50" spans="1:9" x14ac:dyDescent="0.3">
      <c r="A50" s="13" t="s">
        <v>180</v>
      </c>
      <c r="B50" s="16">
        <f>'Ref. ACS-5-YR'!H33</f>
        <v>402</v>
      </c>
      <c r="C50" s="53">
        <f>'Ref. ACS-5-YR'!I33</f>
        <v>3.8531582478673443E-2</v>
      </c>
      <c r="D50" s="16">
        <f>'Ref. ACS-5-YR'!R33</f>
        <v>17918</v>
      </c>
      <c r="E50" s="53">
        <f>'Ref. ACS-5-YR'!S33</f>
        <v>3.8620124796585872E-2</v>
      </c>
      <c r="F50" s="16">
        <f>'Ref. ACS-5-YR'!AB33</f>
        <v>1175994</v>
      </c>
      <c r="G50" s="53">
        <f>'Ref. ACS-5-YR'!AC33</f>
        <v>0.03</v>
      </c>
      <c r="H50" s="274"/>
      <c r="I50" s="37"/>
    </row>
    <row r="51" spans="1:9" x14ac:dyDescent="0.3">
      <c r="A51" s="13" t="s">
        <v>181</v>
      </c>
      <c r="B51" s="16">
        <f>'Ref. ACS-5-YR'!H34</f>
        <v>647</v>
      </c>
      <c r="C51" s="53">
        <f>'Ref. ACS-5-YR'!I34</f>
        <v>6.2014760854979395E-2</v>
      </c>
      <c r="D51" s="16">
        <f>'Ref. ACS-5-YR'!R34</f>
        <v>20069</v>
      </c>
      <c r="E51" s="53">
        <f>'Ref. ACS-5-YR'!S34</f>
        <v>4.3256350292593032E-2</v>
      </c>
      <c r="F51" s="16">
        <f>'Ref. ACS-5-YR'!AB34</f>
        <v>1189152</v>
      </c>
      <c r="G51" s="53">
        <f>'Ref. ACS-5-YR'!AC34</f>
        <v>0.03</v>
      </c>
      <c r="H51" s="274"/>
      <c r="I51" s="37"/>
    </row>
    <row r="52" spans="1:9" x14ac:dyDescent="0.3">
      <c r="A52" s="13" t="s">
        <v>182</v>
      </c>
      <c r="B52" s="16">
        <f>'Ref. ACS-5-YR'!H35</f>
        <v>597</v>
      </c>
      <c r="C52" s="53">
        <f>'Ref. ACS-5-YR'!I35</f>
        <v>5.7222275472059811E-2</v>
      </c>
      <c r="D52" s="16">
        <f>'Ref. ACS-5-YR'!R35</f>
        <v>20077</v>
      </c>
      <c r="E52" s="53">
        <f>'Ref. ACS-5-YR'!S35</f>
        <v>4.3273593344182085E-2</v>
      </c>
      <c r="F52" s="16">
        <f>'Ref. ACS-5-YR'!AB35</f>
        <v>1269171</v>
      </c>
      <c r="G52" s="53">
        <f>'Ref. ACS-5-YR'!AC35</f>
        <v>3.2000000000000001E-2</v>
      </c>
      <c r="H52" s="274"/>
      <c r="I52" s="37"/>
    </row>
    <row r="53" spans="1:9" x14ac:dyDescent="0.3">
      <c r="A53" s="13" t="s">
        <v>183</v>
      </c>
      <c r="B53" s="16">
        <f>'Ref. ACS-5-YR'!H36</f>
        <v>72</v>
      </c>
      <c r="C53" s="53">
        <f>'Ref. ACS-5-YR'!I36</f>
        <v>6.9011789514041985E-3</v>
      </c>
      <c r="D53" s="16">
        <f>'Ref. ACS-5-YR'!R36</f>
        <v>11642</v>
      </c>
      <c r="E53" s="53">
        <f>'Ref. ACS-5-YR'!S36</f>
        <v>2.509295082497225E-2</v>
      </c>
      <c r="F53" s="16">
        <f>'Ref. ACS-5-YR'!AB36</f>
        <v>743628</v>
      </c>
      <c r="G53" s="53">
        <f>'Ref. ACS-5-YR'!AC36</f>
        <v>1.9E-2</v>
      </c>
      <c r="H53" s="274"/>
      <c r="I53" s="37"/>
    </row>
    <row r="54" spans="1:9" x14ac:dyDescent="0.3">
      <c r="A54" s="13" t="s">
        <v>184</v>
      </c>
      <c r="B54" s="16">
        <f>'Ref. ACS-5-YR'!H37</f>
        <v>35</v>
      </c>
      <c r="C54" s="53">
        <f>'Ref. ACS-5-YR'!I37</f>
        <v>3.3547397680437074E-3</v>
      </c>
      <c r="D54" s="16">
        <f>'Ref. ACS-5-YR'!R37</f>
        <v>6751</v>
      </c>
      <c r="E54" s="53">
        <f>'Ref. ACS-5-YR'!S37</f>
        <v>1.4550980159713765E-2</v>
      </c>
      <c r="F54" s="16">
        <f>'Ref. ACS-5-YR'!AB37</f>
        <v>503863</v>
      </c>
      <c r="G54" s="53">
        <f>'Ref. ACS-5-YR'!AC37</f>
        <v>1.2999999999999999E-2</v>
      </c>
      <c r="H54" s="274"/>
      <c r="I54" s="37"/>
    </row>
    <row r="55" spans="1:9" x14ac:dyDescent="0.3">
      <c r="A55" s="13" t="s">
        <v>185</v>
      </c>
      <c r="B55" s="16">
        <f>'Ref. ACS-5-YR'!H38</f>
        <v>79</v>
      </c>
      <c r="C55" s="53">
        <f>'Ref. ACS-5-YR'!I38</f>
        <v>7.5721269050129398E-3</v>
      </c>
      <c r="D55" s="16">
        <f>'Ref. ACS-5-YR'!R38</f>
        <v>3229</v>
      </c>
      <c r="E55" s="53">
        <f>'Ref. ACS-5-YR'!S38</f>
        <v>6.9597266976323133E-3</v>
      </c>
      <c r="F55" s="16">
        <f>'Ref. ACS-5-YR'!AB38</f>
        <v>259140</v>
      </c>
      <c r="G55" s="53">
        <f>'Ref. ACS-5-YR'!AC38</f>
        <v>7.0000000000000001E-3</v>
      </c>
      <c r="H55" s="274"/>
      <c r="I55" s="37"/>
    </row>
    <row r="56" spans="1:9" x14ac:dyDescent="0.3">
      <c r="A56" s="13" t="s">
        <v>186</v>
      </c>
      <c r="B56" s="16">
        <f>'Ref. ACS-5-YR'!H39</f>
        <v>0</v>
      </c>
      <c r="C56" s="53">
        <f>'Ref. ACS-5-YR'!I39</f>
        <v>0</v>
      </c>
      <c r="D56" s="16">
        <f>'Ref. ACS-5-YR'!R39</f>
        <v>3330</v>
      </c>
      <c r="E56" s="53">
        <f>'Ref. ACS-5-YR'!S39</f>
        <v>7.1774202239441327E-3</v>
      </c>
      <c r="F56" s="16">
        <f>'Ref. ACS-5-YR'!AB39</f>
        <v>259522</v>
      </c>
      <c r="G56" s="53">
        <f>'Ref. ACS-5-YR'!AC39</f>
        <v>7.0000000000000001E-3</v>
      </c>
      <c r="H56" s="274"/>
      <c r="I56" s="37"/>
    </row>
    <row r="57" spans="1:9" x14ac:dyDescent="0.3">
      <c r="A57" s="13" t="s">
        <v>187</v>
      </c>
      <c r="B57" s="16">
        <f>'Ref. ACS-5-YR'!H40</f>
        <v>228</v>
      </c>
      <c r="C57" s="53">
        <f>'Ref. ACS-5-YR'!I40</f>
        <v>2.1853733346113294E-2</v>
      </c>
      <c r="D57" s="16">
        <f>'Ref. ACS-5-YR'!R40</f>
        <v>9796</v>
      </c>
      <c r="E57" s="53">
        <f>'Ref. ACS-5-YR'!S40</f>
        <v>2.1114116670797815E-2</v>
      </c>
      <c r="F57" s="16">
        <f>'Ref. ACS-5-YR'!AB40</f>
        <v>787614</v>
      </c>
      <c r="G57" s="53">
        <f>'Ref. ACS-5-YR'!AC40</f>
        <v>0.02</v>
      </c>
      <c r="H57" s="274"/>
      <c r="I57" s="37"/>
    </row>
    <row r="58" spans="1:9" x14ac:dyDescent="0.3">
      <c r="A58" s="13" t="s">
        <v>188</v>
      </c>
      <c r="B58" s="16">
        <f>'Ref. ACS-5-YR'!H41</f>
        <v>338</v>
      </c>
      <c r="C58" s="53">
        <f>'Ref. ACS-5-YR'!I41</f>
        <v>3.2397201188536374E-2</v>
      </c>
      <c r="D58" s="16">
        <f>'Ref. ACS-5-YR'!R41</f>
        <v>16735</v>
      </c>
      <c r="E58" s="53">
        <f>'Ref. ACS-5-YR'!S41</f>
        <v>3.6070308542854375E-2</v>
      </c>
      <c r="F58" s="16">
        <f>'Ref. ACS-5-YR'!AB41</f>
        <v>1489607</v>
      </c>
      <c r="G58" s="53">
        <f>'Ref. ACS-5-YR'!AC41</f>
        <v>3.7999999999999999E-2</v>
      </c>
      <c r="H58" s="274"/>
      <c r="I58" s="37"/>
    </row>
    <row r="59" spans="1:9" x14ac:dyDescent="0.3">
      <c r="A59" s="13" t="s">
        <v>189</v>
      </c>
      <c r="B59" s="16">
        <f>'Ref. ACS-5-YR'!H42</f>
        <v>452</v>
      </c>
      <c r="C59" s="53">
        <f>'Ref. ACS-5-YR'!I42</f>
        <v>4.332406786159302E-2</v>
      </c>
      <c r="D59" s="16">
        <f>'Ref. ACS-5-YR'!R42</f>
        <v>15666</v>
      </c>
      <c r="E59" s="53">
        <f>'Ref. ACS-5-YR'!S42</f>
        <v>3.3766205774266901E-2</v>
      </c>
      <c r="F59" s="16">
        <f>'Ref. ACS-5-YR'!AB42</f>
        <v>1418347</v>
      </c>
      <c r="G59" s="53">
        <f>'Ref. ACS-5-YR'!AC42</f>
        <v>3.5999999999999997E-2</v>
      </c>
      <c r="H59" s="274"/>
      <c r="I59" s="37"/>
    </row>
    <row r="60" spans="1:9" x14ac:dyDescent="0.3">
      <c r="A60" s="13" t="s">
        <v>190</v>
      </c>
      <c r="B60" s="16">
        <f>'Ref. ACS-5-YR'!H43</f>
        <v>257</v>
      </c>
      <c r="C60" s="53">
        <f>'Ref. ACS-5-YR'!I43</f>
        <v>2.4633374868206652E-2</v>
      </c>
      <c r="D60" s="16">
        <f>'Ref. ACS-5-YR'!R43</f>
        <v>15244</v>
      </c>
      <c r="E60" s="53">
        <f>'Ref. ACS-5-YR'!S43</f>
        <v>3.2856634802944248E-2</v>
      </c>
      <c r="F60" s="16">
        <f>'Ref. ACS-5-YR'!AB43</f>
        <v>1333091</v>
      </c>
      <c r="G60" s="53">
        <f>'Ref. ACS-5-YR'!AC43</f>
        <v>3.4000000000000002E-2</v>
      </c>
      <c r="H60" s="274"/>
      <c r="I60" s="37"/>
    </row>
    <row r="61" spans="1:9" x14ac:dyDescent="0.3">
      <c r="A61" s="13" t="s">
        <v>191</v>
      </c>
      <c r="B61" s="16">
        <f>'Ref. ACS-5-YR'!H44</f>
        <v>465</v>
      </c>
      <c r="C61" s="53">
        <f>'Ref. ACS-5-YR'!I44</f>
        <v>4.4570114061152112E-2</v>
      </c>
      <c r="D61" s="16">
        <f>'Ref. ACS-5-YR'!R44</f>
        <v>13862</v>
      </c>
      <c r="E61" s="53">
        <f>'Ref. ACS-5-YR'!S44</f>
        <v>2.9877897640935003E-2</v>
      </c>
      <c r="F61" s="16">
        <f>'Ref. ACS-5-YR'!AB44</f>
        <v>1257998</v>
      </c>
      <c r="G61" s="53">
        <f>'Ref. ACS-5-YR'!AC44</f>
        <v>3.2000000000000001E-2</v>
      </c>
      <c r="H61" s="274"/>
      <c r="I61" s="37"/>
    </row>
    <row r="62" spans="1:9" x14ac:dyDescent="0.3">
      <c r="A62" s="13" t="s">
        <v>192</v>
      </c>
      <c r="B62" s="16">
        <f>'Ref. ACS-5-YR'!H45</f>
        <v>262</v>
      </c>
      <c r="C62" s="53">
        <f>'Ref. ACS-5-YR'!I45</f>
        <v>2.511262340649861E-2</v>
      </c>
      <c r="D62" s="16">
        <f>'Ref. ACS-5-YR'!R45</f>
        <v>12867</v>
      </c>
      <c r="E62" s="53">
        <f>'Ref. ACS-5-YR'!S45</f>
        <v>2.773329309954629E-2</v>
      </c>
      <c r="F62" s="16">
        <f>'Ref. ACS-5-YR'!AB45</f>
        <v>1272718</v>
      </c>
      <c r="G62" s="53">
        <f>'Ref. ACS-5-YR'!AC45</f>
        <v>3.2000000000000001E-2</v>
      </c>
      <c r="H62" s="274"/>
      <c r="I62" s="37"/>
    </row>
    <row r="63" spans="1:9" x14ac:dyDescent="0.3">
      <c r="A63" s="13" t="s">
        <v>193</v>
      </c>
      <c r="B63" s="16">
        <f>'Ref. ACS-5-YR'!H46</f>
        <v>351</v>
      </c>
      <c r="C63" s="53">
        <f>'Ref. ACS-5-YR'!I46</f>
        <v>3.3643247388095467E-2</v>
      </c>
      <c r="D63" s="16">
        <f>'Ref. ACS-5-YR'!R46</f>
        <v>12459</v>
      </c>
      <c r="E63" s="53">
        <f>'Ref. ACS-5-YR'!S46</f>
        <v>2.685389746850449E-2</v>
      </c>
      <c r="F63" s="16">
        <f>'Ref. ACS-5-YR'!AB46</f>
        <v>1256691</v>
      </c>
      <c r="G63" s="53">
        <f>'Ref. ACS-5-YR'!AC46</f>
        <v>3.2000000000000001E-2</v>
      </c>
      <c r="H63" s="274"/>
      <c r="I63" s="37"/>
    </row>
    <row r="64" spans="1:9" x14ac:dyDescent="0.3">
      <c r="A64" s="13" t="s">
        <v>194</v>
      </c>
      <c r="B64" s="16">
        <f>'Ref. ACS-5-YR'!H47</f>
        <v>402</v>
      </c>
      <c r="C64" s="53">
        <f>'Ref. ACS-5-YR'!I47</f>
        <v>3.8531582478673443E-2</v>
      </c>
      <c r="D64" s="16">
        <f>'Ref. ACS-5-YR'!R47</f>
        <v>12858</v>
      </c>
      <c r="E64" s="53">
        <f>'Ref. ACS-5-YR'!S47</f>
        <v>2.7713894666508605E-2</v>
      </c>
      <c r="F64" s="16">
        <f>'Ref. ACS-5-YR'!AB47</f>
        <v>1268744</v>
      </c>
      <c r="G64" s="53">
        <f>'Ref. ACS-5-YR'!AC47</f>
        <v>3.2000000000000001E-2</v>
      </c>
      <c r="H64" s="274"/>
    </row>
    <row r="65" spans="1:9" x14ac:dyDescent="0.3">
      <c r="A65" s="13" t="s">
        <v>195</v>
      </c>
      <c r="B65" s="16">
        <f>'Ref. ACS-5-YR'!H48</f>
        <v>161</v>
      </c>
      <c r="C65" s="53">
        <f>'Ref. ACS-5-YR'!I48</f>
        <v>1.5431802933001055E-2</v>
      </c>
      <c r="D65" s="16">
        <f>'Ref. ACS-5-YR'!R48</f>
        <v>4634</v>
      </c>
      <c r="E65" s="53">
        <f>'Ref. ACS-5-YR'!S48</f>
        <v>9.9880376329600923E-3</v>
      </c>
      <c r="F65" s="16">
        <f>'Ref. ACS-5-YR'!AB48</f>
        <v>493428</v>
      </c>
      <c r="G65" s="53">
        <f>'Ref. ACS-5-YR'!AC48</f>
        <v>1.2999999999999999E-2</v>
      </c>
      <c r="H65" s="274"/>
    </row>
    <row r="66" spans="1:9" x14ac:dyDescent="0.3">
      <c r="A66" s="13" t="s">
        <v>196</v>
      </c>
      <c r="B66" s="16">
        <f>'Ref. ACS-5-YR'!H49</f>
        <v>201</v>
      </c>
      <c r="C66" s="53">
        <f>'Ref. ACS-5-YR'!I49</f>
        <v>1.9265791239336721E-2</v>
      </c>
      <c r="D66" s="16">
        <f>'Ref. ACS-5-YR'!R49</f>
        <v>5920</v>
      </c>
      <c r="E66" s="53">
        <f>'Ref. ACS-5-YR'!S49</f>
        <v>1.275985817590068E-2</v>
      </c>
      <c r="F66" s="16">
        <f>'Ref. ACS-5-YR'!AB49</f>
        <v>671381</v>
      </c>
      <c r="G66" s="53">
        <f>'Ref. ACS-5-YR'!AC49</f>
        <v>1.7000000000000001E-2</v>
      </c>
      <c r="H66" s="274"/>
      <c r="I66" s="61" t="s">
        <v>204</v>
      </c>
    </row>
    <row r="67" spans="1:9" x14ac:dyDescent="0.3">
      <c r="A67" s="13" t="s">
        <v>197</v>
      </c>
      <c r="B67" s="16">
        <f>'Ref. ACS-5-YR'!H50</f>
        <v>63</v>
      </c>
      <c r="C67" s="53">
        <f>'Ref. ACS-5-YR'!I50</f>
        <v>6.0385315824786736E-3</v>
      </c>
      <c r="D67" s="16">
        <f>'Ref. ACS-5-YR'!R50</f>
        <v>3844</v>
      </c>
      <c r="E67" s="53">
        <f>'Ref. ACS-5-YR'!S50</f>
        <v>8.2852862885409145E-3</v>
      </c>
      <c r="F67" s="16">
        <f>'Ref. ACS-5-YR'!AB50</f>
        <v>418129</v>
      </c>
      <c r="G67" s="53">
        <f>'Ref. ACS-5-YR'!AC50</f>
        <v>1.0999999999999999E-2</v>
      </c>
      <c r="H67" s="274"/>
    </row>
    <row r="68" spans="1:9" x14ac:dyDescent="0.3">
      <c r="A68" s="13" t="s">
        <v>198</v>
      </c>
      <c r="B68" s="16">
        <f>'Ref. ACS-5-YR'!H51</f>
        <v>133</v>
      </c>
      <c r="C68" s="53">
        <f>'Ref. ACS-5-YR'!I51</f>
        <v>1.2748011118566088E-2</v>
      </c>
      <c r="D68" s="16">
        <f>'Ref. ACS-5-YR'!R51</f>
        <v>4857</v>
      </c>
      <c r="E68" s="53">
        <f>'Ref. ACS-5-YR'!S51</f>
        <v>1.0468687696005001E-2</v>
      </c>
      <c r="F68" s="16">
        <f>'Ref. ACS-5-YR'!AB51</f>
        <v>569190</v>
      </c>
      <c r="G68" s="53">
        <f>'Ref. ACS-5-YR'!AC51</f>
        <v>1.4E-2</v>
      </c>
      <c r="H68" s="274"/>
    </row>
    <row r="69" spans="1:9" x14ac:dyDescent="0.3">
      <c r="A69" s="13" t="s">
        <v>199</v>
      </c>
      <c r="B69" s="16">
        <f>'Ref. ACS-5-YR'!H52</f>
        <v>202</v>
      </c>
      <c r="C69" s="53">
        <f>'Ref. ACS-5-YR'!I52</f>
        <v>1.936164094699511E-2</v>
      </c>
      <c r="D69" s="16">
        <f>'Ref. ACS-5-YR'!R52</f>
        <v>7614</v>
      </c>
      <c r="E69" s="53">
        <f>'Ref. ACS-5-YR'!S52</f>
        <v>1.6411074349883072E-2</v>
      </c>
      <c r="F69" s="16">
        <f>'Ref. ACS-5-YR'!AB52</f>
        <v>761088</v>
      </c>
      <c r="G69" s="53">
        <f>'Ref. ACS-5-YR'!AC52</f>
        <v>1.9E-2</v>
      </c>
      <c r="H69" s="274"/>
    </row>
    <row r="70" spans="1:9" x14ac:dyDescent="0.3">
      <c r="A70" s="13" t="s">
        <v>200</v>
      </c>
      <c r="B70" s="16">
        <f>'Ref. ACS-5-YR'!H53</f>
        <v>93</v>
      </c>
      <c r="C70" s="53">
        <f>'Ref. ACS-5-YR'!I53</f>
        <v>8.9140228122304224E-3</v>
      </c>
      <c r="D70" s="16">
        <f>'Ref. ACS-5-YR'!R53</f>
        <v>4633</v>
      </c>
      <c r="E70" s="53">
        <f>'Ref. ACS-5-YR'!S53</f>
        <v>9.9858822515114607E-3</v>
      </c>
      <c r="F70" s="16">
        <f>'Ref. ACS-5-YR'!AB53</f>
        <v>524400</v>
      </c>
      <c r="G70" s="53">
        <f>'Ref. ACS-5-YR'!AC53</f>
        <v>1.2999999999999999E-2</v>
      </c>
      <c r="H70" s="274"/>
    </row>
    <row r="71" spans="1:9" x14ac:dyDescent="0.3">
      <c r="A71" s="13" t="s">
        <v>201</v>
      </c>
      <c r="B71" s="16">
        <f>'Ref. ACS-5-YR'!H54</f>
        <v>158</v>
      </c>
      <c r="C71" s="53">
        <f>'Ref. ACS-5-YR'!I54</f>
        <v>1.514425381002588E-2</v>
      </c>
      <c r="D71" s="16">
        <f>'Ref. ACS-5-YR'!R54</f>
        <v>3238</v>
      </c>
      <c r="E71" s="53">
        <f>'Ref. ACS-5-YR'!S54</f>
        <v>6.9791251306700001E-3</v>
      </c>
      <c r="F71" s="16">
        <f>'Ref. ACS-5-YR'!AB54</f>
        <v>378825</v>
      </c>
      <c r="G71" s="53">
        <f>'Ref. ACS-5-YR'!AC54</f>
        <v>0.01</v>
      </c>
      <c r="H71" s="274"/>
    </row>
    <row r="72" spans="1:9" x14ac:dyDescent="0.3">
      <c r="A72" s="13" t="s">
        <v>202</v>
      </c>
      <c r="B72" s="16">
        <f>'Ref. ACS-5-YR'!H55</f>
        <v>75</v>
      </c>
      <c r="C72" s="53">
        <f>'Ref. ACS-5-YR'!I55</f>
        <v>7.1887280743793735E-3</v>
      </c>
      <c r="D72" s="16">
        <f>'Ref. ACS-5-YR'!R55</f>
        <v>4754</v>
      </c>
      <c r="E72" s="53">
        <f>'Ref. ACS-5-YR'!S55</f>
        <v>1.0246683406795918E-2</v>
      </c>
      <c r="F72" s="16">
        <f>'Ref. ACS-5-YR'!AB55</f>
        <v>481420</v>
      </c>
      <c r="G72" s="53">
        <f>'Ref. ACS-5-YR'!AC55</f>
        <v>1.2E-2</v>
      </c>
      <c r="H72" s="274"/>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x14ac:dyDescent="0.3">
      <c r="A76" s="48" t="s">
        <v>170</v>
      </c>
      <c r="B76" s="51" t="str">
        <f>B3</f>
        <v>City of Exeter</v>
      </c>
      <c r="C76" s="51" t="str">
        <f>B3</f>
        <v>City of Exeter</v>
      </c>
      <c r="D76" s="308" t="str">
        <f>B4</f>
        <v>Tulare County</v>
      </c>
      <c r="E76" s="51" t="str">
        <f>B4</f>
        <v>Tulare County</v>
      </c>
      <c r="F76" s="51" t="s">
        <v>171</v>
      </c>
      <c r="G76" s="51" t="s">
        <v>171</v>
      </c>
      <c r="H76" s="273"/>
      <c r="I76" s="37"/>
    </row>
    <row r="77" spans="1:9" x14ac:dyDescent="0.3">
      <c r="A77" s="13" t="s">
        <v>178</v>
      </c>
      <c r="B77" s="16">
        <f>B24</f>
        <v>10433</v>
      </c>
      <c r="C77" s="53"/>
      <c r="D77" s="16">
        <f>D24</f>
        <v>463955</v>
      </c>
      <c r="E77" s="53"/>
      <c r="F77" s="16">
        <f>F24</f>
        <v>39346023</v>
      </c>
      <c r="G77" s="53"/>
      <c r="H77" s="274"/>
      <c r="I77" s="37"/>
    </row>
    <row r="78" spans="1:9" x14ac:dyDescent="0.3">
      <c r="A78" s="13" t="s">
        <v>207</v>
      </c>
      <c r="B78" s="16">
        <f t="shared" ref="B78" si="1">SUM(B26,B50)</f>
        <v>806</v>
      </c>
      <c r="C78" s="53">
        <f>SUM(C26,C50)</f>
        <v>7.7254864372663656E-2</v>
      </c>
      <c r="D78" s="16">
        <f t="shared" ref="D78:G78" si="2">SUM(D26,D50)</f>
        <v>36942</v>
      </c>
      <c r="E78" s="53">
        <f t="shared" si="2"/>
        <v>7.9624101475358589E-2</v>
      </c>
      <c r="F78" s="16">
        <f t="shared" si="2"/>
        <v>2409082</v>
      </c>
      <c r="G78" s="53">
        <f t="shared" si="2"/>
        <v>6.0999999999999999E-2</v>
      </c>
      <c r="H78" s="274"/>
      <c r="I78" s="37"/>
    </row>
    <row r="79" spans="1:9" x14ac:dyDescent="0.3">
      <c r="A79" s="13" t="s">
        <v>208</v>
      </c>
      <c r="B79" s="16">
        <f>SUM(B27:B29,B51:B53)</f>
        <v>2413</v>
      </c>
      <c r="C79" s="53">
        <f t="shared" ref="C79:G79" si="3">SUM(C27:C29,C51:C53)</f>
        <v>0.23128534457969901</v>
      </c>
      <c r="D79" s="16">
        <f t="shared" si="3"/>
        <v>105835</v>
      </c>
      <c r="E79" s="53">
        <f t="shared" si="3"/>
        <v>0.22811479561595416</v>
      </c>
      <c r="F79" s="16">
        <f t="shared" si="3"/>
        <v>6547559</v>
      </c>
      <c r="G79" s="53">
        <f t="shared" si="3"/>
        <v>0.16700000000000001</v>
      </c>
      <c r="H79" s="274"/>
      <c r="I79" s="37"/>
    </row>
    <row r="80" spans="1:9" x14ac:dyDescent="0.3">
      <c r="A80" s="13" t="s">
        <v>209</v>
      </c>
      <c r="B80" s="16">
        <f>SUM(B30:B33,B54:B57)</f>
        <v>925</v>
      </c>
      <c r="C80" s="53">
        <f t="shared" ref="C80:G80" si="4">SUM(C30:C33,C54:C57)</f>
        <v>8.866097958401227E-2</v>
      </c>
      <c r="D80" s="16">
        <f t="shared" si="4"/>
        <v>46977</v>
      </c>
      <c r="E80" s="53">
        <f t="shared" si="4"/>
        <v>0.10125335431237942</v>
      </c>
      <c r="F80" s="16">
        <f t="shared" si="4"/>
        <v>3724239</v>
      </c>
      <c r="G80" s="53">
        <f t="shared" si="4"/>
        <v>9.5000000000000015E-2</v>
      </c>
      <c r="H80" s="274"/>
      <c r="I80" s="37"/>
    </row>
    <row r="81" spans="1:9" x14ac:dyDescent="0.3">
      <c r="A81" s="13" t="s">
        <v>210</v>
      </c>
      <c r="B81" s="16">
        <f>SUM(B34:B35,B58:B59)</f>
        <v>1439</v>
      </c>
      <c r="C81" s="53">
        <f t="shared" ref="C81:G81" si="5">SUM(C34:C35,C58:C59)</f>
        <v>0.13792772932042557</v>
      </c>
      <c r="D81" s="16">
        <f t="shared" si="5"/>
        <v>66018</v>
      </c>
      <c r="E81" s="53">
        <f t="shared" si="5"/>
        <v>0.14229397247577891</v>
      </c>
      <c r="F81" s="16">
        <f t="shared" si="5"/>
        <v>6007913</v>
      </c>
      <c r="G81" s="53">
        <f t="shared" si="5"/>
        <v>0.153</v>
      </c>
      <c r="H81" s="274"/>
      <c r="I81" s="37"/>
    </row>
    <row r="82" spans="1:9" x14ac:dyDescent="0.3">
      <c r="A82" s="13" t="s">
        <v>211</v>
      </c>
      <c r="B82" s="16">
        <f>SUM(B36:B37,B60:B61)</f>
        <v>1191</v>
      </c>
      <c r="C82" s="53">
        <f t="shared" ref="C82:G82" si="6">SUM(C36:C37,C60:C61)</f>
        <v>0.11415700182114444</v>
      </c>
      <c r="D82" s="16">
        <f t="shared" si="6"/>
        <v>58804</v>
      </c>
      <c r="E82" s="53">
        <f t="shared" si="6"/>
        <v>0.12674505070534858</v>
      </c>
      <c r="F82" s="16">
        <f t="shared" si="6"/>
        <v>5233903</v>
      </c>
      <c r="G82" s="53">
        <f t="shared" si="6"/>
        <v>0.13300000000000001</v>
      </c>
      <c r="H82" s="274"/>
      <c r="I82" s="37"/>
    </row>
    <row r="83" spans="1:9" x14ac:dyDescent="0.3">
      <c r="A83" s="13" t="s">
        <v>212</v>
      </c>
      <c r="B83" s="16">
        <f>SUM(B38:B39,B62:B63)</f>
        <v>1026</v>
      </c>
      <c r="C83" s="53">
        <f t="shared" ref="C83:G83" si="7">SUM(C38:C39,C62:C63)</f>
        <v>9.8341800057509837E-2</v>
      </c>
      <c r="D83" s="16">
        <f t="shared" si="7"/>
        <v>50818</v>
      </c>
      <c r="E83" s="53">
        <f t="shared" si="7"/>
        <v>0.10953217445657445</v>
      </c>
      <c r="F83" s="16">
        <f t="shared" si="7"/>
        <v>5039155</v>
      </c>
      <c r="G83" s="53">
        <f t="shared" si="7"/>
        <v>0.128</v>
      </c>
      <c r="H83" s="274"/>
      <c r="I83" s="37"/>
    </row>
    <row r="84" spans="1:9" x14ac:dyDescent="0.3">
      <c r="A84" s="13" t="s">
        <v>213</v>
      </c>
      <c r="B84" s="16">
        <f>SUM(B40:B42,B64:B66)</f>
        <v>1291</v>
      </c>
      <c r="C84" s="53">
        <f t="shared" ref="C84:G84" si="8">SUM(C40:C42,C64:C66)</f>
        <v>0.12374197258698362</v>
      </c>
      <c r="D84" s="16">
        <f t="shared" si="8"/>
        <v>45735</v>
      </c>
      <c r="E84" s="53">
        <f t="shared" si="8"/>
        <v>9.8576370553178652E-2</v>
      </c>
      <c r="F84" s="16">
        <f t="shared" si="8"/>
        <v>4739675</v>
      </c>
      <c r="G84" s="53">
        <f t="shared" si="8"/>
        <v>0.121</v>
      </c>
      <c r="H84" s="274"/>
      <c r="I84" s="37"/>
    </row>
    <row r="85" spans="1:9" x14ac:dyDescent="0.3">
      <c r="A85" s="13" t="s">
        <v>214</v>
      </c>
      <c r="B85" s="16">
        <f>SUM(B43:B45,B67:B69)</f>
        <v>746</v>
      </c>
      <c r="C85" s="53">
        <f t="shared" ref="C85:G85" si="9">SUM(C43:C45,C67:C69)</f>
        <v>7.1503881913160164E-2</v>
      </c>
      <c r="D85" s="16">
        <f t="shared" si="9"/>
        <v>31033</v>
      </c>
      <c r="E85" s="53">
        <f t="shared" si="9"/>
        <v>6.6887952495392866E-2</v>
      </c>
      <c r="F85" s="16">
        <f t="shared" si="9"/>
        <v>3270380</v>
      </c>
      <c r="G85" s="53">
        <f t="shared" si="9"/>
        <v>8.3000000000000004E-2</v>
      </c>
      <c r="H85" s="274"/>
      <c r="I85" s="37"/>
    </row>
    <row r="86" spans="1:9" x14ac:dyDescent="0.3">
      <c r="A86" s="13" t="s">
        <v>215</v>
      </c>
      <c r="B86" s="16">
        <f>SUM(B46:B47,B70:B71)</f>
        <v>461</v>
      </c>
      <c r="C86" s="53">
        <f t="shared" ref="C86:G86" si="10">SUM(C46:C47,C70:C71)</f>
        <v>4.418671523051855E-2</v>
      </c>
      <c r="D86" s="16">
        <f t="shared" si="10"/>
        <v>14220</v>
      </c>
      <c r="E86" s="53">
        <f t="shared" si="10"/>
        <v>3.0649524199545211E-2</v>
      </c>
      <c r="F86" s="16">
        <f t="shared" si="10"/>
        <v>1609373</v>
      </c>
      <c r="G86" s="53">
        <f t="shared" si="10"/>
        <v>4.1000000000000002E-2</v>
      </c>
      <c r="H86" s="274"/>
    </row>
    <row r="87" spans="1:9" x14ac:dyDescent="0.3">
      <c r="A87" s="13" t="s">
        <v>216</v>
      </c>
      <c r="B87" s="16">
        <f>SUM(B48,B72)</f>
        <v>135</v>
      </c>
      <c r="C87" s="53">
        <f t="shared" ref="C87:G87" si="11">SUM(C48,C72)</f>
        <v>1.2939710533882872E-2</v>
      </c>
      <c r="D87" s="16">
        <f t="shared" si="11"/>
        <v>7573</v>
      </c>
      <c r="E87" s="53">
        <f t="shared" si="11"/>
        <v>1.6322703710489165E-2</v>
      </c>
      <c r="F87" s="16">
        <f t="shared" si="11"/>
        <v>764744</v>
      </c>
      <c r="G87" s="53">
        <f t="shared" si="11"/>
        <v>1.9E-2</v>
      </c>
      <c r="H87" s="274"/>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x14ac:dyDescent="0.3">
      <c r="A92" s="48" t="s">
        <v>170</v>
      </c>
      <c r="B92" s="51" t="str">
        <f>B3</f>
        <v>City of Exeter</v>
      </c>
      <c r="C92" s="51" t="s">
        <v>177</v>
      </c>
      <c r="D92" s="308" t="str">
        <f>B4</f>
        <v>Tulare County</v>
      </c>
      <c r="E92" s="51" t="s">
        <v>177</v>
      </c>
      <c r="F92" s="51" t="s">
        <v>171</v>
      </c>
      <c r="G92" s="51" t="s">
        <v>177</v>
      </c>
      <c r="H92" s="273"/>
      <c r="I92" s="37"/>
    </row>
    <row r="93" spans="1:9" x14ac:dyDescent="0.3">
      <c r="A93" s="13" t="s">
        <v>178</v>
      </c>
      <c r="B93" s="16">
        <f>B8</f>
        <v>10433</v>
      </c>
      <c r="C93" s="55"/>
      <c r="D93" s="16">
        <f>D8</f>
        <v>463955</v>
      </c>
      <c r="E93" s="55"/>
      <c r="F93" s="16">
        <f>F8</f>
        <v>39346023</v>
      </c>
      <c r="G93" s="55"/>
      <c r="H93" s="274"/>
      <c r="I93" s="37"/>
    </row>
    <row r="94" spans="1:9" x14ac:dyDescent="0.3">
      <c r="A94" s="13" t="s">
        <v>218</v>
      </c>
      <c r="B94" s="16">
        <f>'Ref. ACS-5-YR'!H70</f>
        <v>7142</v>
      </c>
      <c r="C94" s="55">
        <f>'Ref. ACS-5-YR'!I70</f>
        <v>0.68455861209623314</v>
      </c>
      <c r="D94" s="16">
        <f>'Ref. ACS-5-YR'!R70</f>
        <v>309798</v>
      </c>
      <c r="E94" s="55">
        <f>'Ref. ACS-5-YR'!S70</f>
        <v>0.66773286202325655</v>
      </c>
      <c r="F94" s="16">
        <f>'Ref. ACS-5-YR'!AB70</f>
        <v>22053721</v>
      </c>
      <c r="G94" s="55">
        <f>'Ref. ACS-5-YR'!AC70</f>
        <v>0.56100000000000005</v>
      </c>
      <c r="H94" s="274"/>
      <c r="I94" s="37"/>
    </row>
    <row r="95" spans="1:9" x14ac:dyDescent="0.3">
      <c r="A95" s="13" t="s">
        <v>219</v>
      </c>
      <c r="B95" s="16">
        <f>'Ref. ACS-5-YR'!H71</f>
        <v>150</v>
      </c>
      <c r="C95" s="55">
        <f>'Ref. ACS-5-YR'!I71</f>
        <v>1.4377456148758747E-2</v>
      </c>
      <c r="D95" s="16">
        <f>'Ref. ACS-5-YR'!R71</f>
        <v>7606</v>
      </c>
      <c r="E95" s="55">
        <f>'Ref. ACS-5-YR'!S71</f>
        <v>1.6393831298294016E-2</v>
      </c>
      <c r="F95" s="16">
        <f>'Ref. ACS-5-YR'!AB71</f>
        <v>2250962</v>
      </c>
      <c r="G95" s="55">
        <f>'Ref. ACS-5-YR'!AC71</f>
        <v>5.7000000000000002E-2</v>
      </c>
      <c r="H95" s="274"/>
      <c r="I95" s="37"/>
    </row>
    <row r="96" spans="1:9" x14ac:dyDescent="0.3">
      <c r="A96" s="13" t="s">
        <v>220</v>
      </c>
      <c r="B96" s="16">
        <f>'Ref. ACS-5-YR'!H72</f>
        <v>138</v>
      </c>
      <c r="C96" s="55">
        <f>'Ref. ACS-5-YR'!I72</f>
        <v>1.3227259656858047E-2</v>
      </c>
      <c r="D96" s="16">
        <f>'Ref. ACS-5-YR'!R72</f>
        <v>5955</v>
      </c>
      <c r="E96" s="55">
        <f>'Ref. ACS-5-YR'!S72</f>
        <v>1.2835296526602796E-2</v>
      </c>
      <c r="F96" s="16">
        <f>'Ref. ACS-5-YR'!AB72</f>
        <v>311629</v>
      </c>
      <c r="G96" s="55">
        <f>'Ref. ACS-5-YR'!AC72</f>
        <v>8.0000000000000002E-3</v>
      </c>
      <c r="H96" s="274"/>
      <c r="I96" s="37"/>
    </row>
    <row r="97" spans="1:9" x14ac:dyDescent="0.3">
      <c r="A97" s="13" t="s">
        <v>221</v>
      </c>
      <c r="B97" s="16">
        <f>'Ref. ACS-5-YR'!H73</f>
        <v>327</v>
      </c>
      <c r="C97" s="55">
        <f>'Ref. ACS-5-YR'!I73</f>
        <v>3.1342854404294067E-2</v>
      </c>
      <c r="D97" s="16">
        <f>'Ref. ACS-5-YR'!R73</f>
        <v>17310</v>
      </c>
      <c r="E97" s="55">
        <f>'Ref. ACS-5-YR'!S73</f>
        <v>3.7309652875817695E-2</v>
      </c>
      <c r="F97" s="16">
        <f>'Ref. ACS-5-YR'!AB73</f>
        <v>5834312</v>
      </c>
      <c r="G97" s="55">
        <f>'Ref. ACS-5-YR'!AC73</f>
        <v>0.14799999999999999</v>
      </c>
      <c r="H97" s="274"/>
      <c r="I97" s="37"/>
    </row>
    <row r="98" spans="1:9" x14ac:dyDescent="0.3">
      <c r="A98" s="13" t="s">
        <v>222</v>
      </c>
      <c r="B98" s="16">
        <f>'Ref. ACS-5-YR'!H74</f>
        <v>0</v>
      </c>
      <c r="C98" s="55">
        <f>'Ref. ACS-5-YR'!I74</f>
        <v>0</v>
      </c>
      <c r="D98" s="16">
        <f>'Ref. ACS-5-YR'!R74</f>
        <v>618</v>
      </c>
      <c r="E98" s="55">
        <f>'Ref. ACS-5-YR'!S74</f>
        <v>1.3320257352544967E-3</v>
      </c>
      <c r="F98" s="16">
        <f>'Ref. ACS-5-YR'!AB74</f>
        <v>149636</v>
      </c>
      <c r="G98" s="55">
        <f>'Ref. ACS-5-YR'!AC74</f>
        <v>4.0000000000000001E-3</v>
      </c>
      <c r="H98" s="274"/>
      <c r="I98" s="37"/>
    </row>
    <row r="99" spans="1:9" x14ac:dyDescent="0.3">
      <c r="A99" s="13" t="s">
        <v>223</v>
      </c>
      <c r="B99" s="16">
        <f>'Ref. ACS-5-YR'!H75</f>
        <v>2228</v>
      </c>
      <c r="C99" s="55">
        <f>'Ref. ACS-5-YR'!I75</f>
        <v>0.21355314866289657</v>
      </c>
      <c r="D99" s="16">
        <f>'Ref. ACS-5-YR'!R75</f>
        <v>85508</v>
      </c>
      <c r="E99" s="55">
        <f>'Ref. ACS-5-YR'!S75</f>
        <v>0.18430235690961408</v>
      </c>
      <c r="F99" s="16">
        <f>'Ref. ACS-5-YR'!AB75</f>
        <v>5623747</v>
      </c>
      <c r="G99" s="55">
        <f>'Ref. ACS-5-YR'!AC75</f>
        <v>0.14299999999999999</v>
      </c>
      <c r="H99" s="274"/>
      <c r="I99" s="37"/>
    </row>
    <row r="100" spans="1:9" x14ac:dyDescent="0.3">
      <c r="A100" s="13" t="s">
        <v>224</v>
      </c>
      <c r="B100" s="16">
        <f>'Ref. ACS-5-YR'!H76</f>
        <v>448</v>
      </c>
      <c r="C100" s="55">
        <f>'Ref. ACS-5-YR'!I76</f>
        <v>4.2940669030959458E-2</v>
      </c>
      <c r="D100" s="16">
        <f>'Ref. ACS-5-YR'!R76</f>
        <v>37160</v>
      </c>
      <c r="E100" s="55">
        <f>'Ref. ACS-5-YR'!S76</f>
        <v>8.0093974631160345E-2</v>
      </c>
      <c r="F100" s="16">
        <f>'Ref. ACS-5-YR'!AB76</f>
        <v>3122016</v>
      </c>
      <c r="G100" s="55">
        <f>'Ref. ACS-5-YR'!AC76</f>
        <v>7.9000000000000001E-2</v>
      </c>
      <c r="H100" s="274"/>
      <c r="I100" s="37" t="str">
        <f>A88</f>
        <v>Source: U.S. Census Bureau, ACS16-20 (5-year Estimates), Table B01001.</v>
      </c>
    </row>
    <row r="101" spans="1:9" ht="28.8" x14ac:dyDescent="0.3">
      <c r="A101" s="13" t="s">
        <v>225</v>
      </c>
      <c r="B101" s="16">
        <f>'Ref. ACS-5-YR'!H77</f>
        <v>267</v>
      </c>
      <c r="C101" s="55">
        <f>'Ref. ACS-5-YR'!I77</f>
        <v>2.5591871944790567E-2</v>
      </c>
      <c r="D101" s="16">
        <f>'Ref. ACS-5-YR'!R77</f>
        <v>26889</v>
      </c>
      <c r="E101" s="55">
        <f>'Ref. ACS-5-YR'!S77</f>
        <v>5.7956051772262394E-2</v>
      </c>
      <c r="F101" s="16">
        <f>'Ref. ACS-5-YR'!AB77</f>
        <v>1472235</v>
      </c>
      <c r="G101" s="55">
        <f>'Ref. ACS-5-YR'!AC77</f>
        <v>3.6999999999999998E-2</v>
      </c>
      <c r="H101" s="274"/>
      <c r="I101" s="37" t="s">
        <v>226</v>
      </c>
    </row>
    <row r="102" spans="1:9" x14ac:dyDescent="0.3">
      <c r="A102" s="13" t="s">
        <v>227</v>
      </c>
      <c r="B102" s="16">
        <f>'Ref. ACS-5-YR'!H78</f>
        <v>181</v>
      </c>
      <c r="C102" s="55">
        <f>'Ref. ACS-5-YR'!I78</f>
        <v>1.7348797086168887E-2</v>
      </c>
      <c r="D102" s="16">
        <f>'Ref. ACS-5-YR'!R78</f>
        <v>10271</v>
      </c>
      <c r="E102" s="55">
        <f>'Ref. ACS-5-YR'!S78</f>
        <v>2.2137922858897954E-2</v>
      </c>
      <c r="F102" s="16">
        <f>'Ref. ACS-5-YR'!AB78</f>
        <v>1649781</v>
      </c>
      <c r="G102" s="55">
        <f>'Ref. ACS-5-YR'!AC78</f>
        <v>4.2000000000000003E-2</v>
      </c>
      <c r="H102" s="274"/>
      <c r="I102" s="37"/>
    </row>
    <row r="103" spans="1:9" x14ac:dyDescent="0.3">
      <c r="A103" s="47" t="s">
        <v>228</v>
      </c>
      <c r="I103" s="37"/>
    </row>
    <row r="104" spans="1:9" x14ac:dyDescent="0.3">
      <c r="I104" s="37"/>
    </row>
    <row r="105" spans="1:9" x14ac:dyDescent="0.3">
      <c r="A105" s="1" t="s">
        <v>229</v>
      </c>
      <c r="I105" s="37"/>
    </row>
    <row r="106" spans="1:9" x14ac:dyDescent="0.3">
      <c r="A106" s="56"/>
      <c r="B106" s="306" t="str">
        <f>B3</f>
        <v>City of Exeter</v>
      </c>
      <c r="C106" s="51" t="s">
        <v>177</v>
      </c>
      <c r="D106" s="308" t="str">
        <f>B4</f>
        <v>Tulare County</v>
      </c>
      <c r="E106" s="51" t="s">
        <v>177</v>
      </c>
      <c r="F106" s="51" t="s">
        <v>171</v>
      </c>
      <c r="G106" s="51" t="s">
        <v>177</v>
      </c>
      <c r="I106" s="37"/>
    </row>
    <row r="107" spans="1:9" x14ac:dyDescent="0.3">
      <c r="A107" s="13" t="s">
        <v>178</v>
      </c>
      <c r="B107" s="16">
        <f>B8</f>
        <v>10433</v>
      </c>
      <c r="C107" s="55"/>
      <c r="D107" s="16">
        <f>'Ref. ACS-5-YR'!R82</f>
        <v>463955</v>
      </c>
      <c r="E107" s="55"/>
      <c r="F107" s="16">
        <f>'Ref. ACS-5-YR'!AB82</f>
        <v>39346023</v>
      </c>
      <c r="G107" s="55" t="str">
        <f>'Ref. ACS-5-YR'!AC82</f>
        <v xml:space="preserve"> </v>
      </c>
      <c r="I107" s="37"/>
    </row>
    <row r="108" spans="1:9" x14ac:dyDescent="0.3">
      <c r="A108" s="13" t="s">
        <v>230</v>
      </c>
      <c r="B108" s="16">
        <f>'Ref. ACS-5-YR'!H83</f>
        <v>5517</v>
      </c>
      <c r="C108" s="55">
        <f>'Ref. ACS-5-YR'!I83</f>
        <v>0.52880283715134668</v>
      </c>
      <c r="D108" s="16">
        <f>'Ref. ACS-5-YR'!R83</f>
        <v>162036</v>
      </c>
      <c r="E108" s="55">
        <f>'Ref. ACS-5-YR'!S83</f>
        <v>0.34924938841051395</v>
      </c>
      <c r="F108" s="16">
        <f>'Ref. ACS-5-YR'!AB83</f>
        <v>23965094</v>
      </c>
      <c r="G108" s="55">
        <f>'Ref. ACS-5-YR'!AC83</f>
        <v>0.60899999999999999</v>
      </c>
      <c r="I108" s="37"/>
    </row>
    <row r="109" spans="1:9" x14ac:dyDescent="0.3">
      <c r="A109" s="13" t="s">
        <v>231</v>
      </c>
      <c r="B109" s="16">
        <f>'Ref. ACS-5-YR'!H84</f>
        <v>4846</v>
      </c>
      <c r="C109" s="55">
        <f>'Ref. ACS-5-YR'!I84</f>
        <v>0.4644876833125659</v>
      </c>
      <c r="D109" s="16">
        <f>'Ref. ACS-5-YR'!R84</f>
        <v>128751</v>
      </c>
      <c r="E109" s="55">
        <f>'Ref. ACS-5-YR'!S84</f>
        <v>0.27750751689280212</v>
      </c>
      <c r="F109" s="16">
        <f>'Ref. ACS-5-YR'!AB84</f>
        <v>14365145</v>
      </c>
      <c r="G109" s="55">
        <f>'Ref. ACS-5-YR'!AC84</f>
        <v>0.36499999999999999</v>
      </c>
      <c r="I109" s="37"/>
    </row>
    <row r="110" spans="1:9" x14ac:dyDescent="0.3">
      <c r="A110" s="13" t="s">
        <v>232</v>
      </c>
      <c r="B110" s="16">
        <f>'Ref. ACS-5-YR'!H85</f>
        <v>81</v>
      </c>
      <c r="C110" s="55">
        <f>'Ref. ACS-5-YR'!I85</f>
        <v>7.7638263203297234E-3</v>
      </c>
      <c r="D110" s="16">
        <f>'Ref. ACS-5-YR'!R85</f>
        <v>5923</v>
      </c>
      <c r="E110" s="55">
        <f>'Ref. ACS-5-YR'!S85</f>
        <v>1.2766324320246575E-2</v>
      </c>
      <c r="F110" s="16">
        <f>'Ref. ACS-5-YR'!AB85</f>
        <v>2142371</v>
      </c>
      <c r="G110" s="55">
        <f>'Ref. ACS-5-YR'!AC85</f>
        <v>5.3999999999999999E-2</v>
      </c>
      <c r="I110" s="37"/>
    </row>
    <row r="111" spans="1:9" x14ac:dyDescent="0.3">
      <c r="A111" s="13" t="s">
        <v>233</v>
      </c>
      <c r="B111" s="16">
        <f>'Ref. ACS-5-YR'!H86</f>
        <v>112</v>
      </c>
      <c r="C111" s="55">
        <f>'Ref. ACS-5-YR'!I86</f>
        <v>1.0735167257739864E-2</v>
      </c>
      <c r="D111" s="16">
        <f>'Ref. ACS-5-YR'!R86</f>
        <v>2592</v>
      </c>
      <c r="E111" s="55">
        <f>'Ref. ACS-5-YR'!S86</f>
        <v>5.5867487148538114E-3</v>
      </c>
      <c r="F111" s="16">
        <f>'Ref. ACS-5-YR'!AB86</f>
        <v>131724</v>
      </c>
      <c r="G111" s="55">
        <f>'Ref. ACS-5-YR'!AC86</f>
        <v>3.0000000000000001E-3</v>
      </c>
      <c r="I111" s="37"/>
    </row>
    <row r="112" spans="1:9" x14ac:dyDescent="0.3">
      <c r="A112" s="13" t="s">
        <v>234</v>
      </c>
      <c r="B112" s="16">
        <f>'Ref. ACS-5-YR'!H87</f>
        <v>320</v>
      </c>
      <c r="C112" s="55">
        <f>'Ref. ACS-5-YR'!I87</f>
        <v>3.0671906450685325E-2</v>
      </c>
      <c r="D112" s="16">
        <f>'Ref. ACS-5-YR'!R87</f>
        <v>15857</v>
      </c>
      <c r="E112" s="55">
        <f>'Ref. ACS-5-YR'!S87</f>
        <v>3.4177883630955586E-2</v>
      </c>
      <c r="F112" s="16">
        <f>'Ref. ACS-5-YR'!AB87</f>
        <v>5743983</v>
      </c>
      <c r="G112" s="55">
        <f>'Ref. ACS-5-YR'!AC87</f>
        <v>0.14599999999999999</v>
      </c>
      <c r="I112" s="37"/>
    </row>
    <row r="113" spans="1:9" x14ac:dyDescent="0.3">
      <c r="A113" s="13" t="s">
        <v>235</v>
      </c>
      <c r="B113" s="16">
        <f>'Ref. ACS-5-YR'!H88</f>
        <v>0</v>
      </c>
      <c r="C113" s="55">
        <f>'Ref. ACS-5-YR'!I88</f>
        <v>0</v>
      </c>
      <c r="D113" s="16">
        <f>'Ref. ACS-5-YR'!R88</f>
        <v>528</v>
      </c>
      <c r="E113" s="55">
        <f>'Ref. ACS-5-YR'!S88</f>
        <v>1.1380414048776282E-3</v>
      </c>
      <c r="F113" s="16">
        <f>'Ref. ACS-5-YR'!AB88</f>
        <v>135524</v>
      </c>
      <c r="G113" s="55">
        <f>'Ref. ACS-5-YR'!AC88</f>
        <v>3.0000000000000001E-3</v>
      </c>
      <c r="I113" s="37"/>
    </row>
    <row r="114" spans="1:9" x14ac:dyDescent="0.3">
      <c r="A114" s="13" t="s">
        <v>236</v>
      </c>
      <c r="B114" s="16">
        <f>'Ref. ACS-5-YR'!H89</f>
        <v>0</v>
      </c>
      <c r="C114" s="55">
        <f>'Ref. ACS-5-YR'!I89</f>
        <v>0</v>
      </c>
      <c r="D114" s="16">
        <f>'Ref. ACS-5-YR'!R89</f>
        <v>1472</v>
      </c>
      <c r="E114" s="55">
        <f>'Ref. ACS-5-YR'!S89</f>
        <v>3.1727214923861148E-3</v>
      </c>
      <c r="F114" s="16">
        <f>'Ref. ACS-5-YR'!AB89</f>
        <v>124148</v>
      </c>
      <c r="G114" s="55">
        <f>'Ref. ACS-5-YR'!AC89</f>
        <v>3.0000000000000001E-3</v>
      </c>
      <c r="I114" s="37"/>
    </row>
    <row r="115" spans="1:9" x14ac:dyDescent="0.3">
      <c r="A115" s="13" t="s">
        <v>237</v>
      </c>
      <c r="B115" s="16">
        <f>'Ref. ACS-5-YR'!H90</f>
        <v>158</v>
      </c>
      <c r="C115" s="55">
        <f>'Ref. ACS-5-YR'!I90</f>
        <v>1.514425381002588E-2</v>
      </c>
      <c r="D115" s="16">
        <f>'Ref. ACS-5-YR'!R90</f>
        <v>6913</v>
      </c>
      <c r="E115" s="55">
        <f>'Ref. ACS-5-YR'!S90</f>
        <v>1.4900151954392128E-2</v>
      </c>
      <c r="F115" s="16">
        <f>'Ref. ACS-5-YR'!AB90</f>
        <v>1322199</v>
      </c>
      <c r="G115" s="55">
        <f>'Ref. ACS-5-YR'!AC90</f>
        <v>3.4000000000000002E-2</v>
      </c>
      <c r="I115" s="37"/>
    </row>
    <row r="116" spans="1:9" x14ac:dyDescent="0.3">
      <c r="A116" s="13" t="s">
        <v>238</v>
      </c>
      <c r="B116" s="16">
        <f>'Ref. ACS-5-YR'!H91</f>
        <v>18</v>
      </c>
      <c r="C116" s="55">
        <f>'Ref. ACS-5-YR'!I91</f>
        <v>1.7252947378510496E-3</v>
      </c>
      <c r="D116" s="16">
        <f>'Ref. ACS-5-YR'!R91</f>
        <v>455</v>
      </c>
      <c r="E116" s="55">
        <f>'Ref. ACS-5-YR'!S91</f>
        <v>9.8069855912750158E-4</v>
      </c>
      <c r="F116" s="16">
        <f>'Ref. ACS-5-YR'!AB91</f>
        <v>98006</v>
      </c>
      <c r="G116" s="55">
        <f>'Ref. ACS-5-YR'!AC91</f>
        <v>2E-3</v>
      </c>
      <c r="I116" s="37"/>
    </row>
    <row r="117" spans="1:9" x14ac:dyDescent="0.3">
      <c r="A117" s="13" t="s">
        <v>239</v>
      </c>
      <c r="B117" s="16">
        <f>'Ref. ACS-5-YR'!H92</f>
        <v>140</v>
      </c>
      <c r="C117" s="55">
        <f>'Ref. ACS-5-YR'!I92</f>
        <v>1.341895907217483E-2</v>
      </c>
      <c r="D117" s="16">
        <f>'Ref. ACS-5-YR'!R92</f>
        <v>6458</v>
      </c>
      <c r="E117" s="55">
        <f>'Ref. ACS-5-YR'!S92</f>
        <v>1.3919453395264627E-2</v>
      </c>
      <c r="F117" s="16">
        <f>'Ref. ACS-5-YR'!AB92</f>
        <v>1224193</v>
      </c>
      <c r="G117" s="55">
        <f>'Ref. ACS-5-YR'!AC92</f>
        <v>3.1E-2</v>
      </c>
      <c r="I117" s="37"/>
    </row>
    <row r="118" spans="1:9" x14ac:dyDescent="0.3">
      <c r="A118" s="13" t="s">
        <v>240</v>
      </c>
      <c r="B118" s="16">
        <f>'Ref. ACS-5-YR'!H93</f>
        <v>4916</v>
      </c>
      <c r="C118" s="55">
        <f>'Ref. ACS-5-YR'!I93</f>
        <v>0.47119716284865332</v>
      </c>
      <c r="D118" s="16">
        <f>'Ref. ACS-5-YR'!R93</f>
        <v>301919</v>
      </c>
      <c r="E118" s="55">
        <f>'Ref. ACS-5-YR'!S93</f>
        <v>0.65075061158948599</v>
      </c>
      <c r="F118" s="16">
        <f>'Ref. ACS-5-YR'!AB93</f>
        <v>15380929</v>
      </c>
      <c r="G118" s="55">
        <f>'Ref. ACS-5-YR'!AC93</f>
        <v>0.39100000000000001</v>
      </c>
      <c r="I118" s="37"/>
    </row>
    <row r="119" spans="1:9" x14ac:dyDescent="0.3">
      <c r="A119" s="13" t="s">
        <v>231</v>
      </c>
      <c r="B119" s="16">
        <f>'Ref. ACS-5-YR'!H94</f>
        <v>2296</v>
      </c>
      <c r="C119" s="55">
        <f>'Ref. ACS-5-YR'!I94</f>
        <v>0.22007092878366721</v>
      </c>
      <c r="D119" s="16">
        <f>'Ref. ACS-5-YR'!R94</f>
        <v>181047</v>
      </c>
      <c r="E119" s="55">
        <f>'Ref. ACS-5-YR'!S94</f>
        <v>0.39022534513045448</v>
      </c>
      <c r="F119" s="16">
        <f>'Ref. ACS-5-YR'!AB94</f>
        <v>7688576</v>
      </c>
      <c r="G119" s="55">
        <f>'Ref. ACS-5-YR'!AC94</f>
        <v>0.19500000000000001</v>
      </c>
      <c r="I119" s="37"/>
    </row>
    <row r="120" spans="1:9" x14ac:dyDescent="0.3">
      <c r="A120" s="13" t="s">
        <v>232</v>
      </c>
      <c r="B120" s="16">
        <f>'Ref. ACS-5-YR'!H95</f>
        <v>69</v>
      </c>
      <c r="C120" s="55">
        <f>'Ref. ACS-5-YR'!I95</f>
        <v>6.6136298284290235E-3</v>
      </c>
      <c r="D120" s="16">
        <f>'Ref. ACS-5-YR'!R95</f>
        <v>1683</v>
      </c>
      <c r="E120" s="55">
        <f>'Ref. ACS-5-YR'!S95</f>
        <v>3.6275069780474399E-3</v>
      </c>
      <c r="F120" s="16">
        <f>'Ref. ACS-5-YR'!AB95</f>
        <v>108591</v>
      </c>
      <c r="G120" s="55">
        <f>'Ref. ACS-5-YR'!AC95</f>
        <v>3.0000000000000001E-3</v>
      </c>
      <c r="I120" s="37"/>
    </row>
    <row r="121" spans="1:9" x14ac:dyDescent="0.3">
      <c r="A121" s="13" t="s">
        <v>233</v>
      </c>
      <c r="B121" s="16">
        <f>'Ref. ACS-5-YR'!H96</f>
        <v>26</v>
      </c>
      <c r="C121" s="55">
        <f>'Ref. ACS-5-YR'!I96</f>
        <v>2.4920923991181825E-3</v>
      </c>
      <c r="D121" s="16">
        <f>'Ref. ACS-5-YR'!R96</f>
        <v>3363</v>
      </c>
      <c r="E121" s="55">
        <f>'Ref. ACS-5-YR'!S96</f>
        <v>7.2485478117489842E-3</v>
      </c>
      <c r="F121" s="16">
        <f>'Ref. ACS-5-YR'!AB96</f>
        <v>179905</v>
      </c>
      <c r="G121" s="55">
        <f>'Ref. ACS-5-YR'!AC96</f>
        <v>5.0000000000000001E-3</v>
      </c>
      <c r="I121" s="37"/>
    </row>
    <row r="122" spans="1:9" x14ac:dyDescent="0.3">
      <c r="A122" s="13" t="s">
        <v>234</v>
      </c>
      <c r="B122" s="16">
        <f>'Ref. ACS-5-YR'!H97</f>
        <v>7</v>
      </c>
      <c r="C122" s="55">
        <f>'Ref. ACS-5-YR'!I97</f>
        <v>6.7094795360874153E-4</v>
      </c>
      <c r="D122" s="16">
        <f>'Ref. ACS-5-YR'!R97</f>
        <v>1453</v>
      </c>
      <c r="E122" s="55">
        <f>'Ref. ACS-5-YR'!S97</f>
        <v>3.1317692448621093E-3</v>
      </c>
      <c r="F122" s="16">
        <f>'Ref. ACS-5-YR'!AB97</f>
        <v>90329</v>
      </c>
      <c r="G122" s="55">
        <f>'Ref. ACS-5-YR'!AC97</f>
        <v>2E-3</v>
      </c>
      <c r="I122" s="37"/>
    </row>
    <row r="123" spans="1:9" x14ac:dyDescent="0.3">
      <c r="A123" s="13" t="s">
        <v>235</v>
      </c>
      <c r="B123" s="16">
        <f>'Ref. ACS-5-YR'!H98</f>
        <v>0</v>
      </c>
      <c r="C123" s="55">
        <f>'Ref. ACS-5-YR'!I98</f>
        <v>0</v>
      </c>
      <c r="D123" s="16">
        <f>'Ref. ACS-5-YR'!R98</f>
        <v>90</v>
      </c>
      <c r="E123" s="55">
        <f>'Ref. ACS-5-YR'!S98</f>
        <v>1.9398433037686846E-4</v>
      </c>
      <c r="F123" s="16">
        <f>'Ref. ACS-5-YR'!AB98</f>
        <v>14112</v>
      </c>
      <c r="G123" s="55">
        <f>'Ref. ACS-5-YR'!AC98</f>
        <v>0</v>
      </c>
      <c r="I123" s="37"/>
    </row>
    <row r="124" spans="1:9" x14ac:dyDescent="0.3">
      <c r="A124" s="13" t="s">
        <v>236</v>
      </c>
      <c r="B124" s="16">
        <f>'Ref. ACS-5-YR'!H99</f>
        <v>2228</v>
      </c>
      <c r="C124" s="55">
        <f>'Ref. ACS-5-YR'!I99</f>
        <v>0.21355314866289657</v>
      </c>
      <c r="D124" s="16">
        <f>'Ref. ACS-5-YR'!R99</f>
        <v>84036</v>
      </c>
      <c r="E124" s="55">
        <f>'Ref. ACS-5-YR'!S99</f>
        <v>0.18112963541722796</v>
      </c>
      <c r="F124" s="16">
        <f>'Ref. ACS-5-YR'!AB99</f>
        <v>5499599</v>
      </c>
      <c r="G124" s="55">
        <f>'Ref. ACS-5-YR'!AC99</f>
        <v>0.14000000000000001</v>
      </c>
      <c r="I124" s="37"/>
    </row>
    <row r="125" spans="1:9" x14ac:dyDescent="0.3">
      <c r="A125" s="13" t="s">
        <v>237</v>
      </c>
      <c r="B125" s="16">
        <f>'Ref. ACS-5-YR'!H100</f>
        <v>290</v>
      </c>
      <c r="C125" s="55">
        <f>'Ref. ACS-5-YR'!I100</f>
        <v>2.7796415220933575E-2</v>
      </c>
      <c r="D125" s="16">
        <f>'Ref. ACS-5-YR'!R100</f>
        <v>30247</v>
      </c>
      <c r="E125" s="55">
        <f>'Ref. ACS-5-YR'!S100</f>
        <v>6.5193822676768223E-2</v>
      </c>
      <c r="F125" s="16">
        <f>'Ref. ACS-5-YR'!AB100</f>
        <v>1799817</v>
      </c>
      <c r="G125" s="55">
        <f>'Ref. ACS-5-YR'!AC100</f>
        <v>4.5999999999999999E-2</v>
      </c>
      <c r="I125" s="37"/>
    </row>
    <row r="126" spans="1:9" x14ac:dyDescent="0.3">
      <c r="A126" s="13" t="s">
        <v>238</v>
      </c>
      <c r="B126" s="16">
        <f>'Ref. ACS-5-YR'!H101</f>
        <v>249</v>
      </c>
      <c r="C126" s="55">
        <f>'Ref. ACS-5-YR'!I101</f>
        <v>2.3866577206939518E-2</v>
      </c>
      <c r="D126" s="16">
        <f>'Ref. ACS-5-YR'!R101</f>
        <v>26434</v>
      </c>
      <c r="E126" s="55">
        <f>'Ref. ACS-5-YR'!S101</f>
        <v>5.6975353213134891E-2</v>
      </c>
      <c r="F126" s="16">
        <f>'Ref. ACS-5-YR'!AB101</f>
        <v>1374229</v>
      </c>
      <c r="G126" s="55">
        <f>'Ref. ACS-5-YR'!AC101</f>
        <v>3.5000000000000003E-2</v>
      </c>
      <c r="I126" s="37"/>
    </row>
    <row r="127" spans="1:9" x14ac:dyDescent="0.3">
      <c r="A127" s="13" t="s">
        <v>239</v>
      </c>
      <c r="B127" s="16">
        <f>'Ref. ACS-5-YR'!H102</f>
        <v>41</v>
      </c>
      <c r="C127" s="55">
        <f>'Ref. ACS-5-YR'!I102</f>
        <v>3.9298380139940574E-3</v>
      </c>
      <c r="D127" s="16">
        <f>'Ref. ACS-5-YR'!R102</f>
        <v>3813</v>
      </c>
      <c r="E127" s="55">
        <f>'Ref. ACS-5-YR'!S102</f>
        <v>8.218469463633327E-3</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70"/>
      <c r="I131" s="37"/>
    </row>
    <row r="132" spans="1:9" x14ac:dyDescent="0.3">
      <c r="A132" s="13" t="s">
        <v>178</v>
      </c>
      <c r="B132" s="16">
        <f>'Ref. DC-2000'!B18</f>
        <v>9168</v>
      </c>
      <c r="C132" s="55"/>
      <c r="D132" s="16">
        <f>'Ref. DC-2010'!B18</f>
        <v>10334</v>
      </c>
      <c r="E132" s="55"/>
      <c r="F132" s="16">
        <f>B107</f>
        <v>10433</v>
      </c>
      <c r="G132" s="55"/>
      <c r="H132" s="274"/>
      <c r="I132" s="37"/>
    </row>
    <row r="133" spans="1:9" x14ac:dyDescent="0.3">
      <c r="A133" s="13" t="s">
        <v>244</v>
      </c>
      <c r="B133" s="16">
        <f>'Ref. DC-2000'!B27</f>
        <v>3507</v>
      </c>
      <c r="C133" s="55">
        <f>B133/B132</f>
        <v>0.38252617801047123</v>
      </c>
      <c r="D133" s="16">
        <f>'Ref. DC-2010'!B27</f>
        <v>4703</v>
      </c>
      <c r="E133" s="55">
        <f>D133/D132</f>
        <v>0.45509967098896847</v>
      </c>
      <c r="F133" s="16">
        <f>B118</f>
        <v>4916</v>
      </c>
      <c r="G133" s="55">
        <f>C118</f>
        <v>0.47119716284865332</v>
      </c>
      <c r="H133" s="274"/>
      <c r="I133" s="37"/>
    </row>
    <row r="134" spans="1:9" x14ac:dyDescent="0.3">
      <c r="A134" s="13" t="s">
        <v>230</v>
      </c>
      <c r="B134" s="16">
        <f>'Ref. DC-2000'!B19</f>
        <v>5661</v>
      </c>
      <c r="C134" s="55">
        <f>B134/B132</f>
        <v>0.61747382198952883</v>
      </c>
      <c r="D134" s="16">
        <f>'Ref. DC-2010'!B19</f>
        <v>5631</v>
      </c>
      <c r="E134" s="55">
        <f>D134/D132</f>
        <v>0.54490032901103158</v>
      </c>
      <c r="F134" s="16">
        <f>B108</f>
        <v>5517</v>
      </c>
      <c r="G134" s="55">
        <f>C108</f>
        <v>0.52880283715134668</v>
      </c>
      <c r="H134" s="274"/>
      <c r="I134" s="37"/>
    </row>
    <row r="135" spans="1:9" x14ac:dyDescent="0.3">
      <c r="A135" s="13" t="s">
        <v>231</v>
      </c>
      <c r="B135" s="16">
        <f>'Ref. DC-2000'!B20</f>
        <v>5266</v>
      </c>
      <c r="C135" s="55">
        <f>B135/B132</f>
        <v>0.57438917975567194</v>
      </c>
      <c r="D135" s="16">
        <f>'Ref. DC-2010'!B20</f>
        <v>5171</v>
      </c>
      <c r="E135" s="55">
        <f>D135/D132</f>
        <v>0.50038707180181918</v>
      </c>
      <c r="F135" s="16">
        <f t="shared" ref="F135:F143" si="12">B109</f>
        <v>4846</v>
      </c>
      <c r="G135" s="55">
        <f t="shared" ref="G135:G143" si="13">C109</f>
        <v>0.4644876833125659</v>
      </c>
      <c r="H135" s="274"/>
      <c r="I135" s="37"/>
    </row>
    <row r="136" spans="1:9" x14ac:dyDescent="0.3">
      <c r="A136" s="13" t="s">
        <v>232</v>
      </c>
      <c r="B136" s="16">
        <f>'Ref. DC-2000'!B21</f>
        <v>41</v>
      </c>
      <c r="C136" s="55">
        <f>B136/B132</f>
        <v>4.4720767888307153E-3</v>
      </c>
      <c r="D136" s="16">
        <f>'Ref. DC-2010'!B21</f>
        <v>53</v>
      </c>
      <c r="E136" s="55">
        <f>D136/D132</f>
        <v>5.1287013741048966E-3</v>
      </c>
      <c r="F136" s="16">
        <f t="shared" si="12"/>
        <v>81</v>
      </c>
      <c r="G136" s="55">
        <f t="shared" si="13"/>
        <v>7.7638263203297234E-3</v>
      </c>
      <c r="H136" s="274"/>
      <c r="I136" s="37"/>
    </row>
    <row r="137" spans="1:9" x14ac:dyDescent="0.3">
      <c r="A137" s="13" t="s">
        <v>233</v>
      </c>
      <c r="B137" s="16">
        <f>'Ref. DC-2000'!B22</f>
        <v>83</v>
      </c>
      <c r="C137" s="55">
        <f>B137/B132</f>
        <v>9.0532286212914488E-3</v>
      </c>
      <c r="D137" s="16">
        <f>'Ref. DC-2010'!B22</f>
        <v>80</v>
      </c>
      <c r="E137" s="55">
        <f>D137/D132</f>
        <v>7.7414360363847494E-3</v>
      </c>
      <c r="F137" s="16">
        <f t="shared" si="12"/>
        <v>112</v>
      </c>
      <c r="G137" s="55">
        <f t="shared" si="13"/>
        <v>1.0735167257739864E-2</v>
      </c>
      <c r="H137" s="274"/>
      <c r="I137" s="37"/>
    </row>
    <row r="138" spans="1:9" x14ac:dyDescent="0.3">
      <c r="A138" s="13" t="s">
        <v>234</v>
      </c>
      <c r="B138" s="16">
        <f>'Ref. DC-2000'!B23</f>
        <v>117</v>
      </c>
      <c r="C138" s="55">
        <f>B138/B132</f>
        <v>1.2761780104712041E-2</v>
      </c>
      <c r="D138" s="16">
        <f>'Ref. DC-2010'!B23</f>
        <v>126</v>
      </c>
      <c r="E138" s="55">
        <f>D138/D132</f>
        <v>1.219276175730598E-2</v>
      </c>
      <c r="F138" s="16">
        <f t="shared" si="12"/>
        <v>320</v>
      </c>
      <c r="G138" s="55">
        <f t="shared" si="13"/>
        <v>3.0671906450685325E-2</v>
      </c>
      <c r="H138" s="274"/>
      <c r="I138" s="37"/>
    </row>
    <row r="139" spans="1:9" x14ac:dyDescent="0.3">
      <c r="A139" s="13" t="s">
        <v>235</v>
      </c>
      <c r="B139" s="16">
        <f>'Ref. DC-2000'!B24</f>
        <v>2</v>
      </c>
      <c r="C139" s="55">
        <f>B139/B132</f>
        <v>2.1815008726003491E-4</v>
      </c>
      <c r="D139" s="16">
        <f>'Ref. DC-2010'!B24</f>
        <v>7</v>
      </c>
      <c r="E139" s="55">
        <f>D139/D132</f>
        <v>6.773756531836656E-4</v>
      </c>
      <c r="F139" s="16">
        <f t="shared" si="12"/>
        <v>0</v>
      </c>
      <c r="G139" s="55">
        <f t="shared" si="13"/>
        <v>0</v>
      </c>
      <c r="H139" s="274"/>
      <c r="I139" s="37"/>
    </row>
    <row r="140" spans="1:9" x14ac:dyDescent="0.3">
      <c r="A140" s="13" t="s">
        <v>236</v>
      </c>
      <c r="B140" s="16">
        <f>'Ref. DC-2000'!B25</f>
        <v>21</v>
      </c>
      <c r="C140" s="55">
        <f>B140/B132</f>
        <v>2.2905759162303663E-3</v>
      </c>
      <c r="D140" s="16">
        <f>'Ref. DC-2010'!B25</f>
        <v>18</v>
      </c>
      <c r="E140" s="55">
        <f>D140/D132</f>
        <v>1.7418231081865686E-3</v>
      </c>
      <c r="F140" s="16">
        <f t="shared" si="12"/>
        <v>0</v>
      </c>
      <c r="G140" s="55">
        <f t="shared" si="13"/>
        <v>0</v>
      </c>
      <c r="H140" s="274"/>
      <c r="I140" s="37"/>
    </row>
    <row r="141" spans="1:9" x14ac:dyDescent="0.3">
      <c r="A141" s="13" t="s">
        <v>237</v>
      </c>
      <c r="B141" s="16">
        <f>'Ref. DC-2000'!B26</f>
        <v>131</v>
      </c>
      <c r="C141" s="55">
        <f>B141/B132</f>
        <v>1.4288830715532287E-2</v>
      </c>
      <c r="D141" s="16">
        <f>'Ref. DC-2010'!B26</f>
        <v>176</v>
      </c>
      <c r="E141" s="55">
        <f>D141/D132</f>
        <v>1.7031159280046448E-2</v>
      </c>
      <c r="F141" s="16">
        <f t="shared" si="12"/>
        <v>158</v>
      </c>
      <c r="G141" s="55">
        <f t="shared" si="13"/>
        <v>1.514425381002588E-2</v>
      </c>
      <c r="H141" s="274"/>
      <c r="I141" s="37"/>
    </row>
    <row r="142" spans="1:9" x14ac:dyDescent="0.3">
      <c r="A142" s="13" t="s">
        <v>238</v>
      </c>
      <c r="B142" s="16"/>
      <c r="C142" s="55"/>
      <c r="D142" s="16"/>
      <c r="E142" s="55"/>
      <c r="F142" s="16">
        <f t="shared" si="12"/>
        <v>18</v>
      </c>
      <c r="G142" s="55">
        <f t="shared" si="13"/>
        <v>1.7252947378510496E-3</v>
      </c>
      <c r="H142" s="274"/>
      <c r="I142" s="37"/>
    </row>
    <row r="143" spans="1:9" x14ac:dyDescent="0.3">
      <c r="A143" s="13" t="s">
        <v>239</v>
      </c>
      <c r="B143" s="16"/>
      <c r="C143" s="55"/>
      <c r="D143" s="16"/>
      <c r="E143" s="55"/>
      <c r="F143" s="16">
        <f t="shared" si="12"/>
        <v>140</v>
      </c>
      <c r="G143" s="55">
        <f t="shared" si="13"/>
        <v>1.341895907217483E-2</v>
      </c>
      <c r="H143" s="274"/>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3507</v>
      </c>
      <c r="C148" s="16">
        <f>D133</f>
        <v>4703</v>
      </c>
      <c r="D148" s="16">
        <f>'Ref. DC-2020'!B26</f>
        <v>5287</v>
      </c>
      <c r="I148" s="37"/>
    </row>
    <row r="149" spans="1:9" x14ac:dyDescent="0.3">
      <c r="A149" s="13" t="s">
        <v>248</v>
      </c>
      <c r="B149" s="16">
        <f>B135</f>
        <v>5266</v>
      </c>
      <c r="C149" s="16">
        <f>D135</f>
        <v>5171</v>
      </c>
      <c r="D149" s="16">
        <f>'Ref. DC-2020'!B19</f>
        <v>4389</v>
      </c>
      <c r="I149" s="37"/>
    </row>
    <row r="150" spans="1:9" x14ac:dyDescent="0.3">
      <c r="A150" s="13" t="s">
        <v>249</v>
      </c>
      <c r="B150" s="16">
        <f t="shared" ref="B150:B154" si="14">B136</f>
        <v>41</v>
      </c>
      <c r="C150" s="16">
        <f t="shared" ref="C150:C155" si="15">D136</f>
        <v>53</v>
      </c>
      <c r="D150" s="16">
        <f>'Ref. DC-2020'!B20</f>
        <v>45</v>
      </c>
      <c r="I150" s="37"/>
    </row>
    <row r="151" spans="1:9" x14ac:dyDescent="0.3">
      <c r="A151" s="13" t="s">
        <v>250</v>
      </c>
      <c r="B151" s="16">
        <f t="shared" si="14"/>
        <v>83</v>
      </c>
      <c r="C151" s="16">
        <f t="shared" si="15"/>
        <v>80</v>
      </c>
      <c r="D151" s="16">
        <f>'Ref. DC-2020'!B21</f>
        <v>77</v>
      </c>
      <c r="I151" s="37"/>
    </row>
    <row r="152" spans="1:9" x14ac:dyDescent="0.3">
      <c r="A152" s="13" t="s">
        <v>251</v>
      </c>
      <c r="B152" s="16">
        <f t="shared" si="14"/>
        <v>117</v>
      </c>
      <c r="C152" s="16">
        <f t="shared" si="15"/>
        <v>126</v>
      </c>
      <c r="D152" s="16">
        <f>'Ref. DC-2020'!B22</f>
        <v>126</v>
      </c>
      <c r="I152" s="37"/>
    </row>
    <row r="153" spans="1:9" x14ac:dyDescent="0.3">
      <c r="A153" s="13" t="s">
        <v>252</v>
      </c>
      <c r="B153" s="16">
        <f t="shared" si="14"/>
        <v>2</v>
      </c>
      <c r="C153" s="16">
        <f t="shared" si="15"/>
        <v>7</v>
      </c>
      <c r="D153" s="16">
        <f>'Ref. DC-2020'!B23</f>
        <v>17</v>
      </c>
      <c r="I153" s="37"/>
    </row>
    <row r="154" spans="1:9" x14ac:dyDescent="0.3">
      <c r="A154" s="13" t="s">
        <v>253</v>
      </c>
      <c r="B154" s="16">
        <f t="shared" si="14"/>
        <v>21</v>
      </c>
      <c r="C154" s="16">
        <f t="shared" si="15"/>
        <v>18</v>
      </c>
      <c r="D154" s="16">
        <f>'Ref. DC-2020'!B24</f>
        <v>45</v>
      </c>
      <c r="I154" s="37"/>
    </row>
    <row r="155" spans="1:9" x14ac:dyDescent="0.3">
      <c r="A155" s="13" t="s">
        <v>254</v>
      </c>
      <c r="B155" s="16">
        <f>B141</f>
        <v>131</v>
      </c>
      <c r="C155" s="16">
        <f t="shared" si="15"/>
        <v>176</v>
      </c>
      <c r="D155" s="16">
        <f>'Ref. DC-2020'!B25</f>
        <v>335</v>
      </c>
      <c r="I155" s="37"/>
    </row>
    <row r="156" spans="1:9" x14ac:dyDescent="0.3">
      <c r="A156" s="47" t="s">
        <v>2535</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x14ac:dyDescent="0.3">
      <c r="A160" s="48" t="s">
        <v>170</v>
      </c>
      <c r="B160" s="51" t="str">
        <f>B3</f>
        <v>City of Exeter</v>
      </c>
      <c r="C160" s="51" t="str">
        <f>B3</f>
        <v>City of Exeter</v>
      </c>
      <c r="D160" s="308" t="str">
        <f>B4</f>
        <v>Tulare County</v>
      </c>
      <c r="E160" s="51" t="str">
        <f>B4</f>
        <v>Tulare County</v>
      </c>
      <c r="F160" s="51" t="s">
        <v>171</v>
      </c>
      <c r="G160" s="51" t="s">
        <v>171</v>
      </c>
      <c r="H160" s="273"/>
      <c r="I160" s="61" t="s">
        <v>256</v>
      </c>
    </row>
    <row r="161" spans="1:9" x14ac:dyDescent="0.3">
      <c r="A161" s="13" t="s">
        <v>178</v>
      </c>
      <c r="B161" s="16">
        <f>'Ref. ACS-5-YR'!H1535</f>
        <v>10404</v>
      </c>
      <c r="C161" s="55"/>
      <c r="D161" s="16">
        <f>'Ref. ACS-5-YR'!R1535</f>
        <v>459748</v>
      </c>
      <c r="E161" s="55"/>
      <c r="F161" s="16">
        <f>'Ref. ACS-5-YR'!AB1535</f>
        <v>38838726</v>
      </c>
      <c r="G161" s="55"/>
      <c r="H161" s="274"/>
      <c r="I161" s="37"/>
    </row>
    <row r="162" spans="1:9" x14ac:dyDescent="0.3">
      <c r="A162" s="13" t="s">
        <v>257</v>
      </c>
      <c r="B162" s="16">
        <f>'Ref. ACS-5-YR'!H1536</f>
        <v>3212</v>
      </c>
      <c r="C162" s="55">
        <f>'Ref. ACS-5-YR'!I1536</f>
        <v>0.30872741253364089</v>
      </c>
      <c r="D162" s="16">
        <f>'Ref. ACS-5-YR'!R1536</f>
        <v>142569</v>
      </c>
      <c r="E162" s="55">
        <f>'Ref. ACS-5-YR'!S1536</f>
        <v>0.31010249092981373</v>
      </c>
      <c r="F162" s="16">
        <f>'Ref. ACS-5-YR'!AB1536</f>
        <v>8942907</v>
      </c>
      <c r="G162" s="55">
        <f>'Ref. ACS-5-YR'!AC1536</f>
        <v>0.23</v>
      </c>
      <c r="H162" s="274"/>
      <c r="I162" s="37"/>
    </row>
    <row r="163" spans="1:9" x14ac:dyDescent="0.3">
      <c r="A163" s="13" t="s">
        <v>258</v>
      </c>
      <c r="B163" s="16">
        <f>'Ref. ACS-5-YR'!H1537</f>
        <v>57</v>
      </c>
      <c r="C163" s="55">
        <f>B163/B162</f>
        <v>1.7745952677459528E-2</v>
      </c>
      <c r="D163" s="16">
        <f>'Ref. ACS-5-YR'!R1537</f>
        <v>4965</v>
      </c>
      <c r="E163" s="55">
        <f>D163/D162</f>
        <v>3.482524251415104E-2</v>
      </c>
      <c r="F163" s="16">
        <f>'Ref. ACS-5-YR'!AB1537</f>
        <v>207793</v>
      </c>
      <c r="G163" s="55">
        <f>F163/F162</f>
        <v>2.3235509437814796E-2</v>
      </c>
      <c r="H163" s="274"/>
      <c r="I163" s="37"/>
    </row>
    <row r="164" spans="1:9" x14ac:dyDescent="0.3">
      <c r="A164" s="13" t="s">
        <v>259</v>
      </c>
      <c r="B164" s="16">
        <f>'Ref. ACS-5-YR'!H1538</f>
        <v>104</v>
      </c>
      <c r="C164" s="55">
        <f>B164/B162</f>
        <v>3.2378580323785801E-2</v>
      </c>
      <c r="D164" s="16">
        <f>'Ref. ACS-5-YR'!R1538</f>
        <v>1715</v>
      </c>
      <c r="E164" s="55">
        <f>D164/D162</f>
        <v>1.2029263023518437E-2</v>
      </c>
      <c r="F164" s="16">
        <f>'Ref. ACS-5-YR'!AB1538</f>
        <v>99013</v>
      </c>
      <c r="G164" s="55">
        <f>F164/F162</f>
        <v>1.1071679488560041E-2</v>
      </c>
      <c r="H164" s="274"/>
      <c r="I164" s="37"/>
    </row>
    <row r="165" spans="1:9" x14ac:dyDescent="0.3">
      <c r="A165" s="13" t="s">
        <v>260</v>
      </c>
      <c r="B165" s="16">
        <f>'Ref. ACS-5-YR'!H1539</f>
        <v>3051</v>
      </c>
      <c r="C165" s="55">
        <f>B165/B162</f>
        <v>0.94987546699875469</v>
      </c>
      <c r="D165" s="16">
        <f>'Ref. ACS-5-YR'!R1539</f>
        <v>135889</v>
      </c>
      <c r="E165" s="55">
        <f>D165/D162</f>
        <v>0.95314549446233054</v>
      </c>
      <c r="F165" s="16">
        <f>'Ref. ACS-5-YR'!AB1539</f>
        <v>8636101</v>
      </c>
      <c r="G165" s="55">
        <f>F165/F162</f>
        <v>0.96569281107362515</v>
      </c>
      <c r="H165" s="274"/>
      <c r="I165" s="37"/>
    </row>
    <row r="166" spans="1:9" x14ac:dyDescent="0.3">
      <c r="A166" s="13" t="s">
        <v>261</v>
      </c>
      <c r="B166" s="16">
        <f>'Ref. ACS-5-YR'!H1540</f>
        <v>5866</v>
      </c>
      <c r="C166" s="55">
        <f>'Ref. ACS-5-YR'!I1540</f>
        <v>0.56382160707420226</v>
      </c>
      <c r="D166" s="16">
        <f>'Ref. ACS-5-YR'!R1540</f>
        <v>265612</v>
      </c>
      <c r="E166" s="55">
        <f>'Ref. ACS-5-YR'!S1540</f>
        <v>0.57773388900006095</v>
      </c>
      <c r="F166" s="16">
        <f>'Ref. ACS-5-YR'!AB1540</f>
        <v>24347395</v>
      </c>
      <c r="G166" s="55">
        <f>'Ref. ACS-5-YR'!AC1540</f>
        <v>0.627</v>
      </c>
      <c r="H166" s="274"/>
      <c r="I166" s="37"/>
    </row>
    <row r="167" spans="1:9" x14ac:dyDescent="0.3">
      <c r="A167" s="13" t="s">
        <v>262</v>
      </c>
      <c r="B167" s="16">
        <f>'Ref. ACS-5-YR'!H1541</f>
        <v>423</v>
      </c>
      <c r="C167" s="55">
        <f>B167/B166</f>
        <v>7.2110467098533929E-2</v>
      </c>
      <c r="D167" s="16">
        <f>'Ref. ACS-5-YR'!R1541</f>
        <v>14521</v>
      </c>
      <c r="E167" s="55">
        <f>D167/D166</f>
        <v>5.466996973028327E-2</v>
      </c>
      <c r="F167" s="16">
        <f>'Ref. ACS-5-YR'!AB1541</f>
        <v>1077809</v>
      </c>
      <c r="G167" s="55">
        <f>F167/F166</f>
        <v>4.4267939136815253E-2</v>
      </c>
      <c r="H167" s="274"/>
      <c r="I167" s="37"/>
    </row>
    <row r="168" spans="1:9" x14ac:dyDescent="0.3">
      <c r="A168" s="13" t="s">
        <v>263</v>
      </c>
      <c r="B168" s="16">
        <f>'Ref. ACS-5-YR'!H1542</f>
        <v>280</v>
      </c>
      <c r="C168" s="55">
        <f>B168/B166</f>
        <v>4.77326968973747E-2</v>
      </c>
      <c r="D168" s="16">
        <f>'Ref. ACS-5-YR'!R1542</f>
        <v>11397</v>
      </c>
      <c r="E168" s="55">
        <f>D168/D166</f>
        <v>4.290845293134346E-2</v>
      </c>
      <c r="F168" s="16">
        <f>'Ref. ACS-5-YR'!AB1542</f>
        <v>866771</v>
      </c>
      <c r="G168" s="55">
        <f>F168/F166</f>
        <v>3.560015352771826E-2</v>
      </c>
      <c r="H168" s="274"/>
      <c r="I168" s="37"/>
    </row>
    <row r="169" spans="1:9" x14ac:dyDescent="0.3">
      <c r="A169" s="13" t="s">
        <v>264</v>
      </c>
      <c r="B169" s="16">
        <f>'Ref. ACS-5-YR'!H1543</f>
        <v>5163</v>
      </c>
      <c r="C169" s="55">
        <f>B169/B166</f>
        <v>0.88015683600409134</v>
      </c>
      <c r="D169" s="16">
        <f>'Ref. ACS-5-YR'!R1543</f>
        <v>239694</v>
      </c>
      <c r="E169" s="55">
        <f>D169/D166</f>
        <v>0.90242157733837325</v>
      </c>
      <c r="F169" s="16">
        <f>'Ref. ACS-5-YR'!AB1543</f>
        <v>22402815</v>
      </c>
      <c r="G169" s="55">
        <f>F169/F166</f>
        <v>0.92013190733546646</v>
      </c>
      <c r="H169" s="274"/>
      <c r="I169" s="37"/>
    </row>
    <row r="170" spans="1:9" x14ac:dyDescent="0.3">
      <c r="A170" s="13" t="s">
        <v>265</v>
      </c>
      <c r="B170" s="16">
        <f>'Ref. ACS-5-YR'!H1544</f>
        <v>1326</v>
      </c>
      <c r="C170" s="55">
        <f>'Ref. ACS-5-YR'!I1544</f>
        <v>0.12745098039215685</v>
      </c>
      <c r="D170" s="16">
        <f>'Ref. ACS-5-YR'!R1544</f>
        <v>51567</v>
      </c>
      <c r="E170" s="55">
        <f>'Ref. ACS-5-YR'!S1544</f>
        <v>0.11216362007012537</v>
      </c>
      <c r="F170" s="16">
        <f>'Ref. ACS-5-YR'!AB1544</f>
        <v>5548424</v>
      </c>
      <c r="G170" s="55">
        <f>'Ref. ACS-5-YR'!AC1544</f>
        <v>0.14299999999999999</v>
      </c>
      <c r="H170" s="274"/>
      <c r="I170" s="37"/>
    </row>
    <row r="171" spans="1:9" x14ac:dyDescent="0.3">
      <c r="A171" s="13" t="s">
        <v>266</v>
      </c>
      <c r="B171" s="16">
        <f>'Ref. ACS-5-YR'!H1545</f>
        <v>307</v>
      </c>
      <c r="C171" s="55">
        <f>B171/B170</f>
        <v>0.23152337858220212</v>
      </c>
      <c r="D171" s="16">
        <f>'Ref. ACS-5-YR'!R1545</f>
        <v>8919</v>
      </c>
      <c r="E171" s="55">
        <f>D171/D170</f>
        <v>0.17295945081156552</v>
      </c>
      <c r="F171" s="16">
        <f>'Ref. ACS-5-YR'!AB1545</f>
        <v>803463</v>
      </c>
      <c r="G171" s="55">
        <f>F171/F170</f>
        <v>0.14480922871071136</v>
      </c>
      <c r="H171" s="274"/>
      <c r="I171" s="37"/>
    </row>
    <row r="172" spans="1:9" x14ac:dyDescent="0.3">
      <c r="A172" s="13" t="s">
        <v>267</v>
      </c>
      <c r="B172" s="16">
        <f>'Ref. ACS-5-YR'!H1546</f>
        <v>291</v>
      </c>
      <c r="C172" s="55">
        <f>B172/B170</f>
        <v>0.21945701357466063</v>
      </c>
      <c r="D172" s="16">
        <f>'Ref. ACS-5-YR'!R1546</f>
        <v>12243</v>
      </c>
      <c r="E172" s="55">
        <f>D172/D170</f>
        <v>0.23741927977194718</v>
      </c>
      <c r="F172" s="16">
        <f>'Ref. ACS-5-YR'!AB1546</f>
        <v>1092102</v>
      </c>
      <c r="G172" s="55">
        <f>F172/F170</f>
        <v>0.19683102805409247</v>
      </c>
      <c r="H172" s="274"/>
      <c r="I172"/>
    </row>
    <row r="173" spans="1:9" x14ac:dyDescent="0.3">
      <c r="A173" s="13" t="s">
        <v>268</v>
      </c>
      <c r="B173" s="16">
        <f>'Ref. ACS-5-YR'!H1547</f>
        <v>728</v>
      </c>
      <c r="C173" s="55">
        <f>B173/B170</f>
        <v>0.5490196078431373</v>
      </c>
      <c r="D173" s="16">
        <f>'Ref. ACS-5-YR'!R1547</f>
        <v>30405</v>
      </c>
      <c r="E173" s="55">
        <f>D173/D170</f>
        <v>0.58962126941648729</v>
      </c>
      <c r="F173" s="16">
        <f>'Ref. ACS-5-YR'!AB1547</f>
        <v>3652859</v>
      </c>
      <c r="G173" s="55">
        <f>F173/F170</f>
        <v>0.65835974323519619</v>
      </c>
      <c r="H173" s="274"/>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x14ac:dyDescent="0.3">
      <c r="A180" s="48" t="s">
        <v>170</v>
      </c>
      <c r="B180" s="51" t="str">
        <f>B3</f>
        <v>City of Exeter</v>
      </c>
      <c r="C180" s="51" t="s">
        <v>177</v>
      </c>
      <c r="D180" s="308" t="str">
        <f>B4</f>
        <v>Tulare County</v>
      </c>
      <c r="E180" s="51" t="s">
        <v>177</v>
      </c>
      <c r="F180" s="51" t="s">
        <v>171</v>
      </c>
      <c r="G180" s="51" t="s">
        <v>177</v>
      </c>
      <c r="H180" s="275"/>
      <c r="I180" s="61" t="s">
        <v>271</v>
      </c>
    </row>
    <row r="181" spans="1:9" x14ac:dyDescent="0.3">
      <c r="A181" s="13" t="s">
        <v>178</v>
      </c>
      <c r="B181" s="16">
        <f>B161</f>
        <v>10404</v>
      </c>
      <c r="C181" s="55"/>
      <c r="D181" s="16">
        <f>D161</f>
        <v>459748</v>
      </c>
      <c r="E181" s="55"/>
      <c r="F181" s="16">
        <f>F161</f>
        <v>38838726</v>
      </c>
      <c r="G181" s="55"/>
      <c r="H181" s="274"/>
    </row>
    <row r="182" spans="1:9" x14ac:dyDescent="0.3">
      <c r="A182" s="13" t="s">
        <v>272</v>
      </c>
      <c r="B182" s="16">
        <f t="shared" ref="B182:F182" si="16">SUM(B163,B167,B171)</f>
        <v>787</v>
      </c>
      <c r="C182" s="55">
        <f>B182/$B$181</f>
        <v>7.5643983083429456E-2</v>
      </c>
      <c r="D182" s="16">
        <f t="shared" si="16"/>
        <v>28405</v>
      </c>
      <c r="E182" s="55">
        <f>D182/$D$181</f>
        <v>6.1783846803031228E-2</v>
      </c>
      <c r="F182" s="16">
        <f t="shared" si="16"/>
        <v>2089065</v>
      </c>
      <c r="G182" s="55">
        <f>F182/$F$181</f>
        <v>5.3788195833200089E-2</v>
      </c>
      <c r="H182" s="274"/>
    </row>
    <row r="183" spans="1:9" x14ac:dyDescent="0.3">
      <c r="A183" s="13" t="s">
        <v>273</v>
      </c>
      <c r="B183" s="16">
        <f t="shared" ref="B183:D184" si="17">SUM(B164,B168,B172)</f>
        <v>675</v>
      </c>
      <c r="C183" s="55">
        <f t="shared" ref="C183:C184" si="18">B183/$B$181</f>
        <v>6.4878892733564009E-2</v>
      </c>
      <c r="D183" s="16">
        <f t="shared" si="17"/>
        <v>25355</v>
      </c>
      <c r="E183" s="55">
        <f t="shared" ref="E183:E184" si="19">D183/$D$181</f>
        <v>5.5149777704307575E-2</v>
      </c>
      <c r="F183" s="16">
        <f t="shared" ref="F183" si="20">SUM(F164,F168,F172)</f>
        <v>2057886</v>
      </c>
      <c r="G183" s="55">
        <f t="shared" ref="G183:G184" si="21">F183/$F$181</f>
        <v>5.2985414609119777E-2</v>
      </c>
      <c r="H183" s="274"/>
    </row>
    <row r="184" spans="1:9" x14ac:dyDescent="0.3">
      <c r="A184" s="13" t="s">
        <v>274</v>
      </c>
      <c r="B184" s="16">
        <f t="shared" si="17"/>
        <v>8942</v>
      </c>
      <c r="C184" s="55">
        <f t="shared" si="18"/>
        <v>0.85947712418300659</v>
      </c>
      <c r="D184" s="16">
        <f t="shared" si="17"/>
        <v>405988</v>
      </c>
      <c r="E184" s="55">
        <f t="shared" si="19"/>
        <v>0.8830663754926612</v>
      </c>
      <c r="F184" s="16">
        <f t="shared" ref="F184" si="22">SUM(F165,F169,F173)</f>
        <v>34691775</v>
      </c>
      <c r="G184" s="55">
        <f t="shared" si="21"/>
        <v>0.89322638955768019</v>
      </c>
      <c r="H184" s="274"/>
    </row>
    <row r="185" spans="1:9" x14ac:dyDescent="0.3">
      <c r="A185" s="47" t="s">
        <v>269</v>
      </c>
    </row>
    <row r="188" spans="1:9" x14ac:dyDescent="0.3">
      <c r="A188" s="1" t="s">
        <v>275</v>
      </c>
    </row>
    <row r="189" spans="1:9" x14ac:dyDescent="0.3">
      <c r="A189" s="48" t="s">
        <v>170</v>
      </c>
      <c r="B189" s="51" t="str">
        <f>B3</f>
        <v>City of Exeter</v>
      </c>
      <c r="C189" s="60" t="s">
        <v>177</v>
      </c>
      <c r="D189" s="308" t="str">
        <f>B4</f>
        <v>Tulare County</v>
      </c>
      <c r="E189" s="60" t="s">
        <v>177</v>
      </c>
      <c r="F189" s="59" t="s">
        <v>171</v>
      </c>
      <c r="G189" s="60" t="s">
        <v>177</v>
      </c>
      <c r="H189" s="275"/>
    </row>
    <row r="190" spans="1:9" x14ac:dyDescent="0.3">
      <c r="A190" s="13" t="s">
        <v>276</v>
      </c>
      <c r="B190" s="16">
        <f>B182+B183</f>
        <v>1462</v>
      </c>
      <c r="C190" s="55"/>
      <c r="D190" s="16">
        <f>D182+D183</f>
        <v>53760</v>
      </c>
      <c r="E190" s="55"/>
      <c r="F190" s="16">
        <f>F182+F183</f>
        <v>4146951</v>
      </c>
      <c r="G190" s="55"/>
      <c r="H190" s="275"/>
    </row>
    <row r="191" spans="1:9" x14ac:dyDescent="0.3">
      <c r="A191" s="13" t="s">
        <v>277</v>
      </c>
      <c r="B191" s="16">
        <f>'Ref. ACS-5-YR'!H1316+'Ref. ACS-5-YR'!H1319+'Ref. ACS-5-YR'!H1322+'Ref. ACS-5-YR'!H1325+'Ref. ACS-5-YR'!H1328+'Ref. ACS-5-YR'!H1331+'Ref. ACS-5-YR'!H1335+'Ref. ACS-5-YR'!H1338+'Ref. ACS-5-YR'!H1341+'Ref. ACS-5-YR'!H1344+'Ref. ACS-5-YR'!H1347+'Ref. ACS-5-YR'!H1350</f>
        <v>605</v>
      </c>
      <c r="C191" s="55">
        <f>B191/B190</f>
        <v>0.41381668946648426</v>
      </c>
      <c r="D191" s="16">
        <f>'Ref. ACS-5-YR'!R1316+'Ref. ACS-5-YR'!R1319+'Ref. ACS-5-YR'!R1322+'Ref. ACS-5-YR'!R1325+'Ref. ACS-5-YR'!R1328+'Ref. ACS-5-YR'!R1331+'Ref. ACS-5-YR'!R1335+'Ref. ACS-5-YR'!R1338+'Ref. ACS-5-YR'!R1341+'Ref. ACS-5-YR'!R1344+'Ref. ACS-5-YR'!R1347+'Ref. ACS-5-YR'!R1350</f>
        <v>15419</v>
      </c>
      <c r="E191" s="55">
        <f>D191/D190</f>
        <v>0.28681175595238095</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278</v>
      </c>
      <c r="B192" s="16">
        <f>'Ref. ACS-5-YR'!H1358+'Ref. ACS-5-YR'!H1361+'Ref. ACS-5-YR'!H1364+'Ref. ACS-5-YR'!H1367+'Ref. ACS-5-YR'!H1370+'Ref. ACS-5-YR'!H1373+'Ref. ACS-5-YR'!H1377+'Ref. ACS-5-YR'!H1380+'Ref. ACS-5-YR'!H1383+'Ref. ACS-5-YR'!H1386+'Ref. ACS-5-YR'!H1389+'Ref. ACS-5-YR'!H1392</f>
        <v>232</v>
      </c>
      <c r="C192" s="55">
        <f>B192/B190</f>
        <v>0.15868673050615595</v>
      </c>
      <c r="D192" s="16">
        <f>'Ref. ACS-5-YR'!R1358+'Ref. ACS-5-YR'!R1361+'Ref. ACS-5-YR'!R1364+'Ref. ACS-5-YR'!R1367+'Ref. ACS-5-YR'!R1370+'Ref. ACS-5-YR'!R1373+'Ref. ACS-5-YR'!R1377+'Ref. ACS-5-YR'!R1380+'Ref. ACS-5-YR'!R1383+'Ref. ACS-5-YR'!R1386+'Ref. ACS-5-YR'!R1389+'Ref. ACS-5-YR'!R1392</f>
        <v>11543</v>
      </c>
      <c r="E192" s="55">
        <f>D192/D190</f>
        <v>0.21471354166666667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279</v>
      </c>
      <c r="B193" s="16">
        <f>SUM('Ref. ACS-5-YR'!H1400,'Ref. ACS-5-YR'!H1403,'Ref. ACS-5-YR'!H1406,'Ref. ACS-5-YR'!H1409,'Ref. ACS-5-YR'!H1412,'Ref. ACS-5-YR'!H1416+'Ref. ACS-5-YR'!H1419,'Ref. ACS-5-YR'!H1422,'Ref. ACS-5-YR'!H1425,'Ref. ACS-5-YR'!H1428)</f>
        <v>491</v>
      </c>
      <c r="C193" s="55">
        <f>B193/B190</f>
        <v>0.33584131326949385</v>
      </c>
      <c r="D193" s="16">
        <f>SUM('Ref. ACS-5-YR'!R1400,'Ref. ACS-5-YR'!R1403,'Ref. ACS-5-YR'!R1406,'Ref. ACS-5-YR'!R1409,'Ref. ACS-5-YR'!R1412,'Ref. ACS-5-YR'!R1416+'Ref. ACS-5-YR'!R1419,'Ref. ACS-5-YR'!R1422,'Ref. ACS-5-YR'!R1425,'Ref. ACS-5-YR'!R1428)</f>
        <v>19279</v>
      </c>
      <c r="E193" s="55">
        <f>D193/D190</f>
        <v>0.35861235119047619</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280</v>
      </c>
      <c r="B194" s="16">
        <f>SUM('Ref. ACS-5-YR'!H1436,'Ref. ACS-5-YR'!H1439,'Ref. ACS-5-YR'!H1442,'Ref. ACS-5-YR'!H1445,'Ref. ACS-5-YR'!H1448,'Ref. ACS-5-YR'!H1452,'Ref. ACS-5-YR'!H1455,'Ref. ACS-5-YR'!H1458,'Ref. ACS-5-YR'!H1461,'Ref. ACS-5-YR'!H1464)</f>
        <v>600</v>
      </c>
      <c r="C194" s="55">
        <f>B194/B190</f>
        <v>0.41039671682626538</v>
      </c>
      <c r="D194" s="16">
        <f>SUM('Ref. ACS-5-YR'!R1436,'Ref. ACS-5-YR'!R1439,'Ref. ACS-5-YR'!R1442,'Ref. ACS-5-YR'!R1445,'Ref. ACS-5-YR'!R1448,'Ref. ACS-5-YR'!R1452,'Ref. ACS-5-YR'!R1455,'Ref. ACS-5-YR'!R1458,'Ref. ACS-5-YR'!R1461,'Ref. ACS-5-YR'!R1464)</f>
        <v>26924</v>
      </c>
      <c r="E194" s="55">
        <f>D194/D190</f>
        <v>0.50081845238095235</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243</v>
      </c>
      <c r="C195" s="55">
        <f>B195/B190</f>
        <v>0.16621067031463749</v>
      </c>
      <c r="D195" s="16">
        <f>SUM('Ref. ACS-5-YR'!R1472,'Ref. ACS-5-YR'!R1475,'Ref. ACS-5-YR'!R1478,'Ref. ACS-5-YR'!R1481,'Ref. ACS-5-YR'!R1484,'Ref. ACS-5-YR'!R1488,'Ref. ACS-5-YR'!R1491,'Ref. ACS-5-YR'!R1494,'Ref. ACS-5-YR'!R1497,'Ref. ACS-5-YR'!R1500)</f>
        <v>9519</v>
      </c>
      <c r="E195" s="55">
        <f>D195/D190</f>
        <v>0.17706473214285715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282</v>
      </c>
      <c r="B196" s="16">
        <f>SUM('Ref. ACS-5-YR'!H1508,'Ref. ACS-5-YR'!H1511,'Ref. ACS-5-YR'!H1514,'Ref. ACS-5-YR'!H1517,'Ref. ACS-5-YR'!H1521,'Ref. ACS-5-YR'!H1524,'Ref. ACS-5-YR'!H1527,'Ref. ACS-5-YR'!H1530)</f>
        <v>553</v>
      </c>
      <c r="C196" s="55">
        <f>B196/B190</f>
        <v>0.37824897400820795</v>
      </c>
      <c r="D196" s="16">
        <f>SUM('Ref. ACS-5-YR'!R1508,'Ref. ACS-5-YR'!R1511,'Ref. ACS-5-YR'!R1514,'Ref. ACS-5-YR'!R1517,'Ref. ACS-5-YR'!R1521,'Ref. ACS-5-YR'!R1524,'Ref. ACS-5-YR'!R1527,'Ref. ACS-5-YR'!R1530)</f>
        <v>20943</v>
      </c>
      <c r="E196" s="55">
        <f>D196/D190</f>
        <v>0.38956473214285714</v>
      </c>
      <c r="F196" s="16">
        <f>SUM('Ref. ACS-5-YR'!AB1508,'Ref. ACS-5-YR'!AB1511,'Ref. ACS-5-YR'!AB1514,'Ref. ACS-5-YR'!AB1517,'Ref. ACS-5-YR'!AB1521,'Ref. ACS-5-YR'!AB1524,'Ref. ACS-5-YR'!AB1527,'Ref. ACS-5-YR'!AB1530)</f>
        <v>1654210</v>
      </c>
      <c r="G196" s="55">
        <f>F196/F190</f>
        <v>0.39889788907561241</v>
      </c>
      <c r="H196" s="274"/>
    </row>
    <row r="197" spans="1:9" x14ac:dyDescent="0.3">
      <c r="A197" s="47" t="s">
        <v>283</v>
      </c>
    </row>
    <row r="198" spans="1:9" x14ac:dyDescent="0.3">
      <c r="A198" s="47"/>
    </row>
    <row r="199" spans="1:9" x14ac:dyDescent="0.3">
      <c r="A199" s="1" t="s">
        <v>284</v>
      </c>
    </row>
    <row r="200" spans="1:9" x14ac:dyDescent="0.3">
      <c r="A200" s="48"/>
      <c r="B200" s="51" t="str">
        <f>B3</f>
        <v>City of Exeter</v>
      </c>
      <c r="C200" s="308" t="str">
        <f>B4</f>
        <v>Tulare County</v>
      </c>
      <c r="D200" s="51" t="s">
        <v>285</v>
      </c>
    </row>
    <row r="201" spans="1:9" x14ac:dyDescent="0.3">
      <c r="A201" s="13" t="s">
        <v>286</v>
      </c>
      <c r="B201" s="16">
        <f>VLOOKUP(Population!B211,'Ref. DDS_Pivot'!A$2:K$465,5,FALSE)</f>
        <v>165</v>
      </c>
      <c r="C201" s="16">
        <f>VLOOKUP(C211,'Ref. DDS_Pivot'!A$467:K$527,5,FALSE)</f>
        <v>4948</v>
      </c>
      <c r="D201" s="16">
        <v>309381</v>
      </c>
      <c r="I201" s="61" t="s">
        <v>2501</v>
      </c>
    </row>
    <row r="202" spans="1:9" x14ac:dyDescent="0.3">
      <c r="A202" s="13" t="s">
        <v>287</v>
      </c>
      <c r="B202" s="16">
        <f>VLOOKUP(Population!B211,'Ref. DDS_Pivot'!A$2:K$465,6,FALSE)</f>
        <v>5</v>
      </c>
      <c r="C202" s="16">
        <f>VLOOKUP(C211,'Ref. DDS_Pivot'!A$467:K$527,6,FALSE)</f>
        <v>486</v>
      </c>
      <c r="D202" s="16">
        <v>27881</v>
      </c>
      <c r="I202" s="37"/>
    </row>
    <row r="203" spans="1:9" x14ac:dyDescent="0.3">
      <c r="A203" s="13" t="s">
        <v>288</v>
      </c>
      <c r="B203" s="16">
        <f>VLOOKUP(Population!B211,'Ref. DDS_Pivot'!A$2:K$465,7,FALSE)</f>
        <v>5</v>
      </c>
      <c r="C203" s="16">
        <f>VLOOKUP(C211,'Ref. DDS_Pivot'!A$467:K$527,7,FALSE)</f>
        <v>581</v>
      </c>
      <c r="D203" s="16">
        <v>23728</v>
      </c>
      <c r="I203" s="37"/>
    </row>
    <row r="204" spans="1:9" x14ac:dyDescent="0.3">
      <c r="A204" s="13" t="s">
        <v>289</v>
      </c>
      <c r="B204" s="16">
        <f>VLOOKUP(Population!B211,'Ref. DDS_Pivot'!A$2:K$465,8,FALSE)</f>
        <v>11</v>
      </c>
      <c r="C204" s="16">
        <f>VLOOKUP(C211,'Ref. DDS_Pivot'!A$467:K$527,8,FALSE)</f>
        <v>113</v>
      </c>
      <c r="D204" s="16">
        <v>6188</v>
      </c>
      <c r="I204" s="37"/>
    </row>
    <row r="205" spans="1:9" x14ac:dyDescent="0.3">
      <c r="A205" s="13" t="s">
        <v>290</v>
      </c>
      <c r="B205" s="16">
        <f>VLOOKUP(Population!B211,'Ref. DDS_Pivot'!A$2:K$465,9,FALSE)</f>
        <v>5</v>
      </c>
      <c r="C205" s="16">
        <f>VLOOKUP(C211,'Ref. DDS_Pivot'!A$467:K$527,9,FALSE)</f>
        <v>141</v>
      </c>
      <c r="D205" s="16">
        <v>8288</v>
      </c>
      <c r="I205" s="37"/>
    </row>
    <row r="206" spans="1:9" x14ac:dyDescent="0.3">
      <c r="A206" s="13" t="s">
        <v>291</v>
      </c>
      <c r="B206" s="16">
        <f>VLOOKUP(Population!B211,'Ref. DDS_Pivot'!A$2:K$465,10,FALSE)</f>
        <v>0</v>
      </c>
      <c r="C206" s="16">
        <f>VLOOKUP(C211,'Ref. DDS_Pivot'!A$467:K$527,10,FALSE)</f>
        <v>77</v>
      </c>
      <c r="D206" s="16">
        <v>4792</v>
      </c>
      <c r="I206" s="37"/>
    </row>
    <row r="207" spans="1:9" x14ac:dyDescent="0.3">
      <c r="A207" s="47" t="s">
        <v>2525</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Exeter</v>
      </c>
      <c r="C211" s="51" t="str">
        <f>B4</f>
        <v>Tulare County</v>
      </c>
      <c r="D211" s="51" t="s">
        <v>285</v>
      </c>
      <c r="I211" s="37"/>
    </row>
    <row r="212" spans="1:9" x14ac:dyDescent="0.3">
      <c r="A212" s="13" t="s">
        <v>293</v>
      </c>
      <c r="B212" s="16">
        <f>VLOOKUP(Population!B211,'Ref. DDS_Pivot'!A$2:K$465,3,FALSE)</f>
        <v>100</v>
      </c>
      <c r="C212" s="16">
        <f>VLOOKUP(C211,'Ref. DDS_Pivot'!A$467:K$527,3,FALSE)</f>
        <v>3201</v>
      </c>
      <c r="D212" s="16">
        <v>192384</v>
      </c>
      <c r="I212" s="37"/>
    </row>
    <row r="213" spans="1:9" x14ac:dyDescent="0.3">
      <c r="A213" s="13" t="s">
        <v>294</v>
      </c>
      <c r="B213" s="16">
        <f>VLOOKUP(Population!B211,'Ref. DDS_Pivot'!A$2:K$465,4,FALSE)</f>
        <v>96</v>
      </c>
      <c r="C213" s="16">
        <f>VLOOKUP(C211,'Ref. DDS_Pivot'!A$467:K$527,4,FALSE)</f>
        <v>3071</v>
      </c>
      <c r="D213" s="16">
        <v>185353</v>
      </c>
      <c r="I213" s="37"/>
    </row>
    <row r="214" spans="1:9" x14ac:dyDescent="0.3">
      <c r="A214" s="13" t="s">
        <v>168</v>
      </c>
      <c r="B214" s="16">
        <f>SUM(B212:B213)</f>
        <v>196</v>
      </c>
      <c r="C214" s="16">
        <f>SUM(C212:C213)</f>
        <v>6272</v>
      </c>
      <c r="D214" s="16">
        <f>SUM(D212:D213)</f>
        <v>377737</v>
      </c>
      <c r="I214" s="37"/>
    </row>
    <row r="215" spans="1:9" x14ac:dyDescent="0.3">
      <c r="A215" s="47" t="s">
        <v>2525</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4083</v>
      </c>
      <c r="C220" s="115">
        <f t="shared" ref="C220:C233" si="23">B220/$B$220</f>
        <v>1</v>
      </c>
      <c r="D220" s="16">
        <f>'Ref. ACS-5-YR Add.'!E62</f>
        <v>4284</v>
      </c>
      <c r="E220" s="115">
        <f t="shared" ref="E220:E233" si="24">D220/$D$220</f>
        <v>1</v>
      </c>
      <c r="F220" s="16">
        <f>'Ref. ACS-5-YR Add.'!H62</f>
        <v>3707</v>
      </c>
      <c r="G220" s="115">
        <f t="shared" ref="G220:G233" si="25">F220/$F$220</f>
        <v>1</v>
      </c>
      <c r="I220" s="37"/>
    </row>
    <row r="221" spans="1:9" x14ac:dyDescent="0.3">
      <c r="A221" s="13" t="s">
        <v>296</v>
      </c>
      <c r="B221" s="16">
        <f>'Ref. ACS-5-YR Add.'!B63</f>
        <v>332</v>
      </c>
      <c r="C221" s="115">
        <f t="shared" si="23"/>
        <v>8.1312760225324521E-2</v>
      </c>
      <c r="D221" s="16">
        <f>'Ref. ACS-5-YR Add.'!E63</f>
        <v>620</v>
      </c>
      <c r="E221" s="115">
        <f t="shared" si="24"/>
        <v>0.14472455648926238</v>
      </c>
      <c r="F221" s="16">
        <f>'Ref. ACS-5-YR Add.'!H63</f>
        <v>285</v>
      </c>
      <c r="G221" s="115">
        <f t="shared" si="25"/>
        <v>7.6881575397895877E-2</v>
      </c>
      <c r="I221" s="37"/>
    </row>
    <row r="222" spans="1:9" x14ac:dyDescent="0.3">
      <c r="A222" s="13" t="s">
        <v>297</v>
      </c>
      <c r="B222" s="16">
        <f>'Ref. ACS-5-YR Add.'!B64</f>
        <v>210</v>
      </c>
      <c r="C222" s="115">
        <f t="shared" si="23"/>
        <v>5.1432770022042613E-2</v>
      </c>
      <c r="D222" s="16">
        <f>'Ref. ACS-5-YR Add.'!E64</f>
        <v>290</v>
      </c>
      <c r="E222" s="115">
        <f t="shared" si="24"/>
        <v>6.7693744164332395E-2</v>
      </c>
      <c r="F222" s="16">
        <f>'Ref. ACS-5-YR Add.'!H64</f>
        <v>316</v>
      </c>
      <c r="G222" s="115">
        <f t="shared" si="25"/>
        <v>8.524413272187753E-2</v>
      </c>
      <c r="I222" s="37"/>
    </row>
    <row r="223" spans="1:9" x14ac:dyDescent="0.3">
      <c r="A223" s="13" t="s">
        <v>298</v>
      </c>
      <c r="B223" s="16">
        <f>'Ref. ACS-5-YR Add.'!B65</f>
        <v>432</v>
      </c>
      <c r="C223" s="115">
        <f t="shared" si="23"/>
        <v>0.10580455547391623</v>
      </c>
      <c r="D223" s="16">
        <f>'Ref. ACS-5-YR Add.'!E65</f>
        <v>426</v>
      </c>
      <c r="E223" s="115">
        <f t="shared" si="24"/>
        <v>9.9439775910364139E-2</v>
      </c>
      <c r="F223" s="16">
        <f>'Ref. ACS-5-YR Add.'!H65</f>
        <v>358</v>
      </c>
      <c r="G223" s="115">
        <f t="shared" si="25"/>
        <v>9.6574049096304293E-2</v>
      </c>
      <c r="I223" s="37"/>
    </row>
    <row r="224" spans="1:9" x14ac:dyDescent="0.3">
      <c r="A224" s="13" t="s">
        <v>299</v>
      </c>
      <c r="B224" s="16">
        <f>'Ref. ACS-5-YR Add.'!B66</f>
        <v>188</v>
      </c>
      <c r="C224" s="115">
        <f t="shared" si="23"/>
        <v>4.604457506735244E-2</v>
      </c>
      <c r="D224" s="16">
        <f>'Ref. ACS-5-YR Add.'!E66</f>
        <v>139</v>
      </c>
      <c r="E224" s="115">
        <f t="shared" si="24"/>
        <v>3.2446311858076567E-2</v>
      </c>
      <c r="F224" s="16">
        <f>'Ref. ACS-5-YR Add.'!H66</f>
        <v>73</v>
      </c>
      <c r="G224" s="115">
        <f t="shared" si="25"/>
        <v>1.9692473698408416E-2</v>
      </c>
      <c r="I224" s="37"/>
    </row>
    <row r="225" spans="1:9" x14ac:dyDescent="0.3">
      <c r="A225" s="13" t="s">
        <v>300</v>
      </c>
      <c r="B225" s="16">
        <f>'Ref. ACS-5-YR Add.'!B67</f>
        <v>413</v>
      </c>
      <c r="C225" s="115">
        <f t="shared" si="23"/>
        <v>0.10115111437668381</v>
      </c>
      <c r="D225" s="16">
        <f>'Ref. ACS-5-YR Add.'!E67</f>
        <v>518</v>
      </c>
      <c r="E225" s="115">
        <f t="shared" si="24"/>
        <v>0.12091503267973856</v>
      </c>
      <c r="F225" s="16">
        <f>'Ref. ACS-5-YR Add.'!H67</f>
        <v>352</v>
      </c>
      <c r="G225" s="115">
        <f t="shared" si="25"/>
        <v>9.4955489614243327E-2</v>
      </c>
    </row>
    <row r="226" spans="1:9" x14ac:dyDescent="0.3">
      <c r="A226" s="13" t="s">
        <v>301</v>
      </c>
      <c r="B226" s="16">
        <f>'Ref. ACS-5-YR Add.'!B68</f>
        <v>197</v>
      </c>
      <c r="C226" s="115">
        <f t="shared" si="23"/>
        <v>4.8248836639725692E-2</v>
      </c>
      <c r="D226" s="16">
        <f>'Ref. ACS-5-YR Add.'!E68</f>
        <v>184</v>
      </c>
      <c r="E226" s="115">
        <f t="shared" si="24"/>
        <v>4.2950513538748833E-2</v>
      </c>
      <c r="F226" s="16">
        <f>'Ref. ACS-5-YR Add.'!H68</f>
        <v>185</v>
      </c>
      <c r="G226" s="115">
        <f t="shared" si="25"/>
        <v>4.9905584030213113E-2</v>
      </c>
    </row>
    <row r="227" spans="1:9" x14ac:dyDescent="0.3">
      <c r="A227" s="13" t="s">
        <v>302</v>
      </c>
      <c r="B227" s="16">
        <f>'Ref. ACS-5-YR Add.'!B69</f>
        <v>21</v>
      </c>
      <c r="C227" s="115">
        <f t="shared" si="23"/>
        <v>5.1432770022042619E-3</v>
      </c>
      <c r="D227" s="16">
        <f>'Ref. ACS-5-YR Add.'!E69</f>
        <v>5</v>
      </c>
      <c r="E227" s="115">
        <f t="shared" si="24"/>
        <v>1.1671335200746965E-3</v>
      </c>
      <c r="F227" s="16">
        <f>'Ref. ACS-5-YR Add.'!H69</f>
        <v>52</v>
      </c>
      <c r="G227" s="115">
        <f t="shared" si="25"/>
        <v>1.4027515511195037E-2</v>
      </c>
      <c r="H227" s="275"/>
    </row>
    <row r="228" spans="1:9" x14ac:dyDescent="0.3">
      <c r="A228" s="13" t="s">
        <v>303</v>
      </c>
      <c r="B228" s="16">
        <f>'Ref. ACS-5-YR Add.'!B70</f>
        <v>250</v>
      </c>
      <c r="C228" s="115">
        <f t="shared" si="23"/>
        <v>6.1229488121479304E-2</v>
      </c>
      <c r="D228" s="16">
        <f>'Ref. ACS-5-YR Add.'!E70</f>
        <v>172</v>
      </c>
      <c r="E228" s="115">
        <f t="shared" si="24"/>
        <v>4.0149393090569564E-2</v>
      </c>
      <c r="F228" s="16">
        <f>'Ref. ACS-5-YR Add.'!H70</f>
        <v>144</v>
      </c>
      <c r="G228" s="115">
        <f t="shared" si="25"/>
        <v>3.884542756946318E-2</v>
      </c>
      <c r="H228" s="274"/>
    </row>
    <row r="229" spans="1:9" x14ac:dyDescent="0.3">
      <c r="A229" s="13" t="s">
        <v>304</v>
      </c>
      <c r="B229" s="16">
        <f>'Ref. ACS-5-YR Add.'!B71</f>
        <v>300</v>
      </c>
      <c r="C229" s="115">
        <f t="shared" si="23"/>
        <v>7.3475385745775168E-2</v>
      </c>
      <c r="D229" s="16">
        <f>'Ref. ACS-5-YR Add.'!E71</f>
        <v>305</v>
      </c>
      <c r="E229" s="115">
        <f t="shared" si="24"/>
        <v>7.1195144724556486E-2</v>
      </c>
      <c r="F229" s="16">
        <f>'Ref. ACS-5-YR Add.'!H71</f>
        <v>333</v>
      </c>
      <c r="G229" s="115">
        <f t="shared" si="25"/>
        <v>8.9830051254383605E-2</v>
      </c>
      <c r="H229" s="274"/>
      <c r="I229" s="42" t="str">
        <f>A234</f>
        <v>Source: U.S. Census Bureau, ACS16-20 (5-year Estimates), Table C24050.</v>
      </c>
    </row>
    <row r="230" spans="1:9" x14ac:dyDescent="0.3">
      <c r="A230" s="13" t="s">
        <v>305</v>
      </c>
      <c r="B230" s="16">
        <f>'Ref. ACS-5-YR Add.'!B72</f>
        <v>1037</v>
      </c>
      <c r="C230" s="115">
        <f t="shared" si="23"/>
        <v>0.25397991672789616</v>
      </c>
      <c r="D230" s="16">
        <f>'Ref. ACS-5-YR Add.'!E72</f>
        <v>935</v>
      </c>
      <c r="E230" s="115">
        <f t="shared" si="24"/>
        <v>0.21825396825396826</v>
      </c>
      <c r="F230" s="16">
        <f>'Ref. ACS-5-YR Add.'!H72</f>
        <v>1034</v>
      </c>
      <c r="G230" s="115">
        <f t="shared" si="25"/>
        <v>0.27893175074183979</v>
      </c>
      <c r="H230" s="274"/>
      <c r="I230" s="293" t="s">
        <v>2503</v>
      </c>
    </row>
    <row r="231" spans="1:9" x14ac:dyDescent="0.3">
      <c r="A231" s="13" t="s">
        <v>306</v>
      </c>
      <c r="B231" s="16">
        <f>'Ref. ACS-5-YR Add.'!B73</f>
        <v>322</v>
      </c>
      <c r="C231" s="115">
        <f t="shared" si="23"/>
        <v>7.8863580700465341E-2</v>
      </c>
      <c r="D231" s="16">
        <f>'Ref. ACS-5-YR Add.'!E73</f>
        <v>271</v>
      </c>
      <c r="E231" s="115">
        <f t="shared" si="24"/>
        <v>6.325863678804855E-2</v>
      </c>
      <c r="F231" s="16">
        <f>'Ref. ACS-5-YR Add.'!H73</f>
        <v>224</v>
      </c>
      <c r="G231" s="115">
        <f t="shared" si="25"/>
        <v>6.0426220663609385E-2</v>
      </c>
      <c r="H231" s="274"/>
    </row>
    <row r="232" spans="1:9" x14ac:dyDescent="0.3">
      <c r="A232" s="13" t="s">
        <v>307</v>
      </c>
      <c r="B232" s="16">
        <f>'Ref. ACS-5-YR Add.'!B74</f>
        <v>204</v>
      </c>
      <c r="C232" s="115">
        <f t="shared" si="23"/>
        <v>4.996326230712711E-2</v>
      </c>
      <c r="D232" s="16">
        <f>'Ref. ACS-5-YR Add.'!E74</f>
        <v>214</v>
      </c>
      <c r="E232" s="115">
        <f t="shared" si="24"/>
        <v>4.9953314659197015E-2</v>
      </c>
      <c r="F232" s="16">
        <f>'Ref. ACS-5-YR Add.'!H74</f>
        <v>122</v>
      </c>
      <c r="G232" s="115">
        <f t="shared" si="25"/>
        <v>3.2910709468572968E-2</v>
      </c>
      <c r="H232" s="274"/>
    </row>
    <row r="233" spans="1:9" x14ac:dyDescent="0.3">
      <c r="A233" s="13" t="s">
        <v>308</v>
      </c>
      <c r="B233" s="16">
        <f>'Ref. ACS-5-YR Add.'!B75</f>
        <v>177</v>
      </c>
      <c r="C233" s="115">
        <f t="shared" si="23"/>
        <v>4.3350477590007347E-2</v>
      </c>
      <c r="D233" s="16">
        <f>'Ref. ACS-5-YR Add.'!E75</f>
        <v>205</v>
      </c>
      <c r="E233" s="115">
        <f t="shared" si="24"/>
        <v>4.7852474323062562E-2</v>
      </c>
      <c r="F233" s="16">
        <f>'Ref. ACS-5-YR Add.'!H75</f>
        <v>229</v>
      </c>
      <c r="G233" s="115">
        <f t="shared" si="25"/>
        <v>6.1775020231993528E-2</v>
      </c>
      <c r="H233" s="274"/>
    </row>
    <row r="234" spans="1:9" x14ac:dyDescent="0.3">
      <c r="A234" t="s">
        <v>309</v>
      </c>
    </row>
    <row r="235" spans="1:9" x14ac:dyDescent="0.3">
      <c r="D235" s="2"/>
      <c r="I235" s="61" t="s">
        <v>2502</v>
      </c>
    </row>
    <row r="236" spans="1:9" x14ac:dyDescent="0.3">
      <c r="A236" s="1" t="s">
        <v>310</v>
      </c>
      <c r="C236" s="114" t="s">
        <v>177</v>
      </c>
      <c r="D236" s="114"/>
      <c r="E236" s="114" t="s">
        <v>177</v>
      </c>
      <c r="F236" s="114"/>
      <c r="G236" s="114" t="s">
        <v>177</v>
      </c>
      <c r="I236" s="37"/>
    </row>
    <row r="237" spans="1:9" x14ac:dyDescent="0.3">
      <c r="A237" s="48" t="s">
        <v>170</v>
      </c>
      <c r="B237" s="60" t="str">
        <f>' Economic Conditions'!B3</f>
        <v>City of Exeter</v>
      </c>
      <c r="C237" s="60" t="str">
        <f>' Economic Conditions'!B3</f>
        <v>City of Exeter</v>
      </c>
      <c r="D237" s="309" t="str">
        <f>' Economic Conditions'!B4</f>
        <v>Tulare County</v>
      </c>
      <c r="E237" s="60" t="str">
        <f>' Economic Conditions'!B4</f>
        <v>Tulare County</v>
      </c>
      <c r="F237" s="60" t="s">
        <v>171</v>
      </c>
      <c r="G237" s="60" t="s">
        <v>171</v>
      </c>
      <c r="I237" s="37"/>
    </row>
    <row r="238" spans="1:9" x14ac:dyDescent="0.3">
      <c r="A238" s="13" t="s">
        <v>178</v>
      </c>
      <c r="B238" s="16">
        <f>'Ref. ACS-5-YR Add.'!H62</f>
        <v>3707</v>
      </c>
      <c r="C238" s="55"/>
      <c r="D238" s="16">
        <f>'Ref. ACS-5-YR Add.'!R62</f>
        <v>183876</v>
      </c>
      <c r="E238" s="55"/>
      <c r="F238" s="16">
        <f>'Ref. ACS-5-YR Add.'!AB62</f>
        <v>18646894</v>
      </c>
      <c r="G238" s="55"/>
      <c r="I238" s="37"/>
    </row>
    <row r="239" spans="1:9" x14ac:dyDescent="0.3">
      <c r="A239" s="13" t="s">
        <v>296</v>
      </c>
      <c r="B239" s="16">
        <f>'Ref. ACS-5-YR Add.'!H63</f>
        <v>285</v>
      </c>
      <c r="C239" s="55">
        <f>'Ref. ACS-5-YR Add.'!I63</f>
        <v>7.6881575397895877E-2</v>
      </c>
      <c r="D239" s="16">
        <f>'Ref. ACS-5-YR Add.'!R63</f>
        <v>28627</v>
      </c>
      <c r="E239" s="55">
        <f>'Ref. ACS-5-YR Add.'!S63</f>
        <v>0.15568644086232025</v>
      </c>
      <c r="F239" s="16">
        <f>'Ref. ACS-5-YR Add.'!AB63</f>
        <v>394290</v>
      </c>
      <c r="G239" s="55">
        <f>'Ref. ACS-5-YR Add.'!AC63</f>
        <v>2.1000000000000001E-2</v>
      </c>
      <c r="I239" s="37"/>
    </row>
    <row r="240" spans="1:9" x14ac:dyDescent="0.3">
      <c r="A240" s="13" t="s">
        <v>297</v>
      </c>
      <c r="B240" s="16">
        <f>'Ref. ACS-5-YR Add.'!H64</f>
        <v>316</v>
      </c>
      <c r="C240" s="55">
        <f>'Ref. ACS-5-YR Add.'!I64</f>
        <v>8.524413272187753E-2</v>
      </c>
      <c r="D240" s="16">
        <f>'Ref. ACS-5-YR Add.'!R64</f>
        <v>10863</v>
      </c>
      <c r="E240" s="55">
        <f>'Ref. ACS-5-YR Add.'!S64</f>
        <v>5.9077856816550284E-2</v>
      </c>
      <c r="F240" s="16">
        <f>'Ref. ACS-5-YR Add.'!AB64</f>
        <v>1190537</v>
      </c>
      <c r="G240" s="55">
        <f>'Ref. ACS-5-YR Add.'!AC64</f>
        <v>6.4000000000000001E-2</v>
      </c>
      <c r="I240" s="37"/>
    </row>
    <row r="241" spans="1:9" x14ac:dyDescent="0.3">
      <c r="A241" s="13" t="s">
        <v>298</v>
      </c>
      <c r="B241" s="16">
        <f>'Ref. ACS-5-YR Add.'!H65</f>
        <v>358</v>
      </c>
      <c r="C241" s="55">
        <f>'Ref. ACS-5-YR Add.'!I65</f>
        <v>9.6574049096304293E-2</v>
      </c>
      <c r="D241" s="16">
        <f>'Ref. ACS-5-YR Add.'!R65</f>
        <v>15074</v>
      </c>
      <c r="E241" s="55">
        <f>'Ref. ACS-5-YR Add.'!S65</f>
        <v>8.1979159868607099E-2</v>
      </c>
      <c r="F241" s="16">
        <f>'Ref. ACS-5-YR Add.'!AB65</f>
        <v>1676497</v>
      </c>
      <c r="G241" s="55">
        <f>'Ref. ACS-5-YR Add.'!AC65</f>
        <v>0.09</v>
      </c>
      <c r="I241" s="37"/>
    </row>
    <row r="242" spans="1:9" x14ac:dyDescent="0.3">
      <c r="A242" s="13" t="s">
        <v>299</v>
      </c>
      <c r="B242" s="16">
        <f>'Ref. ACS-5-YR Add.'!H66</f>
        <v>73</v>
      </c>
      <c r="C242" s="55">
        <f>'Ref. ACS-5-YR Add.'!I66</f>
        <v>1.9692473698408416E-2</v>
      </c>
      <c r="D242" s="16">
        <f>'Ref. ACS-5-YR Add.'!R66</f>
        <v>6000</v>
      </c>
      <c r="E242" s="55">
        <f>'Ref. ACS-5-YR Add.'!S66</f>
        <v>3.2630685897017557E-2</v>
      </c>
      <c r="F242" s="16">
        <f>'Ref. ACS-5-YR Add.'!AB66</f>
        <v>514234</v>
      </c>
      <c r="G242" s="55">
        <f>'Ref. ACS-5-YR Add.'!AC66</f>
        <v>2.8000000000000001E-2</v>
      </c>
      <c r="I242" s="37"/>
    </row>
    <row r="243" spans="1:9" x14ac:dyDescent="0.3">
      <c r="A243" s="13" t="s">
        <v>300</v>
      </c>
      <c r="B243" s="16">
        <f>'Ref. ACS-5-YR Add.'!H67</f>
        <v>352</v>
      </c>
      <c r="C243" s="55">
        <f>'Ref. ACS-5-YR Add.'!I67</f>
        <v>9.4955489614243327E-2</v>
      </c>
      <c r="D243" s="16">
        <f>'Ref. ACS-5-YR Add.'!R67</f>
        <v>20382</v>
      </c>
      <c r="E243" s="55">
        <f>'Ref. ACS-5-YR Add.'!S67</f>
        <v>0.11084643999216863</v>
      </c>
      <c r="F243" s="16">
        <f>'Ref. ACS-5-YR Add.'!AB67</f>
        <v>1942421</v>
      </c>
      <c r="G243" s="55">
        <f>'Ref. ACS-5-YR Add.'!AC67</f>
        <v>0.104</v>
      </c>
      <c r="I243" s="37"/>
    </row>
    <row r="244" spans="1:9" x14ac:dyDescent="0.3">
      <c r="A244" s="13" t="s">
        <v>301</v>
      </c>
      <c r="B244" s="16">
        <f>'Ref. ACS-5-YR Add.'!H68</f>
        <v>185</v>
      </c>
      <c r="C244" s="55">
        <f>'Ref. ACS-5-YR Add.'!I68</f>
        <v>4.9905584030213113E-2</v>
      </c>
      <c r="D244" s="16">
        <f>'Ref. ACS-5-YR Add.'!R68</f>
        <v>9021</v>
      </c>
      <c r="E244" s="55">
        <f>'Ref. ACS-5-YR Add.'!S68</f>
        <v>4.9060236246165893E-2</v>
      </c>
      <c r="F244" s="16">
        <f>'Ref. ACS-5-YR Add.'!AB68</f>
        <v>1028818</v>
      </c>
      <c r="G244" s="55">
        <f>'Ref. ACS-5-YR Add.'!AC68</f>
        <v>5.5E-2</v>
      </c>
      <c r="I244" s="37"/>
    </row>
    <row r="245" spans="1:9" x14ac:dyDescent="0.3">
      <c r="A245" s="13" t="s">
        <v>302</v>
      </c>
      <c r="B245" s="16">
        <f>'Ref. ACS-5-YR Add.'!H69</f>
        <v>52</v>
      </c>
      <c r="C245" s="55">
        <f>'Ref. ACS-5-YR Add.'!I69</f>
        <v>1.4027515511195037E-2</v>
      </c>
      <c r="D245" s="16">
        <f>'Ref. ACS-5-YR Add.'!R69</f>
        <v>2062</v>
      </c>
      <c r="E245" s="55">
        <f>'Ref. ACS-5-YR Add.'!S69</f>
        <v>1.1214079053275034E-2</v>
      </c>
      <c r="F245" s="16">
        <f>'Ref. ACS-5-YR Add.'!AB69</f>
        <v>542674</v>
      </c>
      <c r="G245" s="55">
        <f>'Ref. ACS-5-YR Add.'!AC69</f>
        <v>2.9000000000000001E-2</v>
      </c>
      <c r="I245" s="37"/>
    </row>
    <row r="246" spans="1:9" x14ac:dyDescent="0.3">
      <c r="A246" s="13" t="s">
        <v>303</v>
      </c>
      <c r="B246" s="16">
        <f>'Ref. ACS-5-YR Add.'!H70</f>
        <v>144</v>
      </c>
      <c r="C246" s="55">
        <f>'Ref. ACS-5-YR Add.'!I70</f>
        <v>3.884542756946318E-2</v>
      </c>
      <c r="D246" s="16">
        <f>'Ref. ACS-5-YR Add.'!R70</f>
        <v>5252</v>
      </c>
      <c r="E246" s="55">
        <f>'Ref. ACS-5-YR Add.'!S70</f>
        <v>2.8562727055189367E-2</v>
      </c>
      <c r="F246" s="16">
        <f>'Ref. ACS-5-YR Add.'!AB70</f>
        <v>1118253</v>
      </c>
      <c r="G246" s="55">
        <f>'Ref. ACS-5-YR Add.'!AC70</f>
        <v>0.06</v>
      </c>
      <c r="I246" s="37"/>
    </row>
    <row r="247" spans="1:9" x14ac:dyDescent="0.3">
      <c r="A247" s="13" t="s">
        <v>304</v>
      </c>
      <c r="B247" s="16">
        <f>'Ref. ACS-5-YR Add.'!H71</f>
        <v>333</v>
      </c>
      <c r="C247" s="55">
        <f>'Ref. ACS-5-YR Add.'!I71</f>
        <v>8.9830051254383605E-2</v>
      </c>
      <c r="D247" s="16">
        <f>'Ref. ACS-5-YR Add.'!R71</f>
        <v>12541</v>
      </c>
      <c r="E247" s="55">
        <f>'Ref. ACS-5-YR Add.'!S71</f>
        <v>6.8203571972416194E-2</v>
      </c>
      <c r="F247" s="16">
        <f>'Ref. ACS-5-YR Add.'!AB71</f>
        <v>2581266</v>
      </c>
      <c r="G247" s="55">
        <f>'Ref. ACS-5-YR Add.'!AC71</f>
        <v>0.13800000000000001</v>
      </c>
      <c r="I247" s="37"/>
    </row>
    <row r="248" spans="1:9" x14ac:dyDescent="0.3">
      <c r="A248" s="13" t="s">
        <v>305</v>
      </c>
      <c r="B248" s="16">
        <f>'Ref. ACS-5-YR Add.'!H72</f>
        <v>1034</v>
      </c>
      <c r="C248" s="55">
        <f>'Ref. ACS-5-YR Add.'!I72</f>
        <v>0.27893175074183979</v>
      </c>
      <c r="D248" s="16">
        <f>'Ref. ACS-5-YR Add.'!R72</f>
        <v>39809</v>
      </c>
      <c r="E248" s="55">
        <f>'Ref. ACS-5-YR Add.'!S72</f>
        <v>0.21649916247906198</v>
      </c>
      <c r="F248" s="16">
        <f>'Ref. ACS-5-YR Add.'!AB72</f>
        <v>3960265</v>
      </c>
      <c r="G248" s="55">
        <f>'Ref. ACS-5-YR Add.'!AC72</f>
        <v>0.21199999999999999</v>
      </c>
      <c r="I248" s="37"/>
    </row>
    <row r="249" spans="1:9" x14ac:dyDescent="0.3">
      <c r="A249" s="13" t="s">
        <v>306</v>
      </c>
      <c r="B249" s="16">
        <f>'Ref. ACS-5-YR Add.'!H73</f>
        <v>224</v>
      </c>
      <c r="C249" s="55">
        <f>'Ref. ACS-5-YR Add.'!I73</f>
        <v>6.0426220663609385E-2</v>
      </c>
      <c r="D249" s="16">
        <f>'Ref. ACS-5-YR Add.'!R73</f>
        <v>15326</v>
      </c>
      <c r="E249" s="55">
        <f>'Ref. ACS-5-YR Add.'!S73</f>
        <v>8.3349648676281848E-2</v>
      </c>
      <c r="F249" s="16">
        <f>'Ref. ACS-5-YR Add.'!AB73</f>
        <v>1894858</v>
      </c>
      <c r="G249" s="55">
        <f>'Ref. ACS-5-YR Add.'!AC73</f>
        <v>0.10199999999999999</v>
      </c>
      <c r="I249" s="37"/>
    </row>
    <row r="250" spans="1:9" x14ac:dyDescent="0.3">
      <c r="A250" s="13" t="s">
        <v>307</v>
      </c>
      <c r="B250" s="16">
        <f>'Ref. ACS-5-YR Add.'!H74</f>
        <v>122</v>
      </c>
      <c r="C250" s="55">
        <f>'Ref. ACS-5-YR Add.'!I74</f>
        <v>3.2910709468572968E-2</v>
      </c>
      <c r="D250" s="16">
        <f>'Ref. ACS-5-YR Add.'!R74</f>
        <v>8228</v>
      </c>
      <c r="E250" s="55">
        <f>'Ref. ACS-5-YR Add.'!S74</f>
        <v>4.4747547260110071E-2</v>
      </c>
      <c r="F250" s="16">
        <f>'Ref. ACS-5-YR Add.'!AB74</f>
        <v>952302</v>
      </c>
      <c r="G250" s="55">
        <f>'Ref. ACS-5-YR Add.'!AC74</f>
        <v>5.0999999999999997E-2</v>
      </c>
      <c r="I250" s="37"/>
    </row>
    <row r="251" spans="1:9" x14ac:dyDescent="0.3">
      <c r="A251" s="13" t="s">
        <v>308</v>
      </c>
      <c r="B251" s="16">
        <f>'Ref. ACS-5-YR Add.'!H75</f>
        <v>229</v>
      </c>
      <c r="C251" s="55">
        <f>'Ref. ACS-5-YR Add.'!I75</f>
        <v>6.1775020231993528E-2</v>
      </c>
      <c r="D251" s="16">
        <f>'Ref. ACS-5-YR Add.'!R75</f>
        <v>10691</v>
      </c>
      <c r="E251" s="55">
        <f>'Ref. ACS-5-YR Add.'!S75</f>
        <v>5.8142443820835783E-2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x14ac:dyDescent="0.3">
      <c r="A255" s="48" t="s">
        <v>170</v>
      </c>
      <c r="B255" s="51" t="str">
        <f>' Economic Conditions'!B3</f>
        <v>City of Exeter</v>
      </c>
      <c r="C255" s="51" t="str">
        <f>' Economic Conditions'!B3</f>
        <v>City of Exeter</v>
      </c>
      <c r="D255" s="308" t="str">
        <f>' Economic Conditions'!B4</f>
        <v>Tulare County</v>
      </c>
      <c r="E255" s="51" t="str">
        <f>' Economic Conditions'!B4</f>
        <v>Tulare County</v>
      </c>
      <c r="F255" s="51" t="s">
        <v>171</v>
      </c>
      <c r="G255" s="59" t="s">
        <v>171</v>
      </c>
      <c r="I255" s="37"/>
    </row>
    <row r="256" spans="1:9" x14ac:dyDescent="0.3">
      <c r="A256" s="13" t="s">
        <v>178</v>
      </c>
      <c r="B256" s="16">
        <f>'Ref. ACS-5-YR Add.'!H62</f>
        <v>3707</v>
      </c>
      <c r="C256" s="55"/>
      <c r="D256" s="16">
        <f>'Ref. ACS-5-YR Add.'!R62</f>
        <v>183876</v>
      </c>
      <c r="E256" s="55"/>
      <c r="F256" s="16">
        <f>'Ref. ACS-5-YR Add.'!AB62</f>
        <v>18646894</v>
      </c>
      <c r="G256" s="55"/>
      <c r="I256" s="37"/>
    </row>
    <row r="257" spans="1:9" x14ac:dyDescent="0.3">
      <c r="A257" s="13" t="s">
        <v>312</v>
      </c>
      <c r="B257" s="16">
        <f>'Ref. ACS-5-YR Add.'!H76</f>
        <v>1186</v>
      </c>
      <c r="C257" s="55">
        <f>'Ref. ACS-5-YR Add.'!I76</f>
        <v>0.31993525762071756</v>
      </c>
      <c r="D257" s="16">
        <f>'Ref. ACS-5-YR Add.'!R76</f>
        <v>49574</v>
      </c>
      <c r="E257" s="55">
        <f>'Ref. ACS-5-YR Add.'!S76</f>
        <v>0.26960560377645804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697</v>
      </c>
      <c r="C258" s="55">
        <f>'Ref. ACS-5-YR Add.'!I90</f>
        <v>0.18802265983274885</v>
      </c>
      <c r="D258" s="16">
        <f>'Ref. ACS-5-YR Add.'!R90</f>
        <v>33332</v>
      </c>
      <c r="E258" s="55">
        <f>'Ref. ACS-5-YR Add.'!S90</f>
        <v>0.18127433705323154</v>
      </c>
      <c r="F258" s="16">
        <f>'Ref. ACS-5-YR Add.'!AB90</f>
        <v>3376613</v>
      </c>
      <c r="G258" s="55">
        <f>'Ref. ACS-5-YR Add.'!AC90</f>
        <v>0.18099999999999999</v>
      </c>
      <c r="I258" s="293" t="s">
        <v>2503</v>
      </c>
    </row>
    <row r="259" spans="1:9" x14ac:dyDescent="0.3">
      <c r="A259" s="13" t="s">
        <v>314</v>
      </c>
      <c r="B259" s="16">
        <f>'Ref. ACS-5-YR Add.'!H104</f>
        <v>662</v>
      </c>
      <c r="C259" s="55">
        <f>'Ref. ACS-5-YR Add.'!I104</f>
        <v>0.17858106285405989</v>
      </c>
      <c r="D259" s="16">
        <f>'Ref. ACS-5-YR Add.'!R104</f>
        <v>36704</v>
      </c>
      <c r="E259" s="55">
        <f>'Ref. ACS-5-YR Add.'!S104</f>
        <v>0.1996127825273554</v>
      </c>
      <c r="F259" s="16">
        <f>'Ref. ACS-5-YR Add.'!AB104</f>
        <v>3903884</v>
      </c>
      <c r="G259" s="55">
        <f>'Ref. ACS-5-YR Add.'!AC104</f>
        <v>0.20899999999999999</v>
      </c>
    </row>
    <row r="260" spans="1:9" x14ac:dyDescent="0.3">
      <c r="A260" s="13" t="s">
        <v>315</v>
      </c>
      <c r="B260" s="16">
        <f>'Ref. ACS-5-YR Add.'!H118</f>
        <v>616</v>
      </c>
      <c r="C260" s="55">
        <f>'Ref. ACS-5-YR Add.'!I118</f>
        <v>0.16617210682492581</v>
      </c>
      <c r="D260" s="16">
        <f>'Ref. ACS-5-YR Add.'!R118</f>
        <v>35612</v>
      </c>
      <c r="E260" s="55">
        <f>'Ref. ACS-5-YR Add.'!S118</f>
        <v>0.19367399769409821</v>
      </c>
      <c r="F260" s="16">
        <f>'Ref. ACS-5-YR Add.'!AB118</f>
        <v>1638447</v>
      </c>
      <c r="G260" s="55">
        <f>'Ref. ACS-5-YR Add.'!AC118</f>
        <v>8.7999999999999995E-2</v>
      </c>
      <c r="I260" s="61" t="s">
        <v>2504</v>
      </c>
    </row>
    <row r="261" spans="1:9" x14ac:dyDescent="0.3">
      <c r="A261" s="13" t="s">
        <v>316</v>
      </c>
      <c r="B261" s="16">
        <f>'Ref. ACS-5-YR Add.'!H132</f>
        <v>546</v>
      </c>
      <c r="C261" s="55">
        <f>'Ref. ACS-5-YR Add.'!I132</f>
        <v>0.14728891286754789</v>
      </c>
      <c r="D261" s="16">
        <f>'Ref. ACS-5-YR Add.'!R132</f>
        <v>28654</v>
      </c>
      <c r="E261" s="55">
        <f>'Ref. ACS-5-YR Add.'!S132</f>
        <v>0.15583327894885685</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2463</v>
      </c>
      <c r="I264" s="37"/>
    </row>
    <row r="265" spans="1:9" x14ac:dyDescent="0.3">
      <c r="A265" s="48"/>
      <c r="B265" s="308" t="str">
        <f>B4</f>
        <v>Tulare County</v>
      </c>
      <c r="I265" s="37"/>
    </row>
    <row r="266" spans="1:9" x14ac:dyDescent="0.3">
      <c r="A266" s="13" t="s">
        <v>317</v>
      </c>
      <c r="B266" s="16">
        <f>'Ref. Ag'!H3</f>
        <v>2160</v>
      </c>
      <c r="I266" s="37"/>
    </row>
    <row r="267" spans="1:9" x14ac:dyDescent="0.3">
      <c r="A267" s="13" t="s">
        <v>318</v>
      </c>
      <c r="B267" s="16">
        <f>'Ref. Ag'!H10</f>
        <v>23233</v>
      </c>
      <c r="I267" s="37"/>
    </row>
    <row r="268" spans="1:9" x14ac:dyDescent="0.3">
      <c r="A268" t="s">
        <v>319</v>
      </c>
      <c r="I268" s="37"/>
    </row>
    <row r="269" spans="1:9" x14ac:dyDescent="0.3">
      <c r="A269" s="291" t="s">
        <v>2465</v>
      </c>
      <c r="B269" s="290"/>
      <c r="C269" s="290"/>
      <c r="D269" s="290"/>
      <c r="E269" s="290"/>
      <c r="F269" s="290"/>
      <c r="G269" s="290"/>
      <c r="I269" s="37"/>
    </row>
    <row r="270" spans="1:9" x14ac:dyDescent="0.3">
      <c r="I270" s="37"/>
    </row>
    <row r="271" spans="1:9" x14ac:dyDescent="0.3">
      <c r="A271" s="1" t="s">
        <v>2464</v>
      </c>
      <c r="I271" s="37"/>
    </row>
    <row r="272" spans="1:9" x14ac:dyDescent="0.3">
      <c r="A272" s="48"/>
      <c r="B272" s="308" t="str">
        <f>B4</f>
        <v>Tulare County</v>
      </c>
      <c r="I272" s="37"/>
    </row>
    <row r="273" spans="1:9" x14ac:dyDescent="0.3">
      <c r="A273" s="13" t="s">
        <v>320</v>
      </c>
      <c r="B273" s="16">
        <f>'Ref. Ag'!H25</f>
        <v>11017</v>
      </c>
      <c r="I273" s="37"/>
    </row>
    <row r="274" spans="1:9" x14ac:dyDescent="0.3">
      <c r="A274" s="13" t="s">
        <v>321</v>
      </c>
      <c r="B274" s="16">
        <f>'Ref. Ag'!H40</f>
        <v>12216</v>
      </c>
      <c r="I274" t="str">
        <f>A262</f>
        <v>Source: U.S. Census Bureau, ACS16-20 (5-year Estimates), Table C24050.</v>
      </c>
    </row>
    <row r="275" spans="1:9" x14ac:dyDescent="0.3">
      <c r="A275" t="s">
        <v>319</v>
      </c>
      <c r="I275"/>
    </row>
    <row r="276" spans="1:9" x14ac:dyDescent="0.3">
      <c r="A276" s="291" t="s">
        <v>2465</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1290</v>
      </c>
      <c r="B1" s="356"/>
      <c r="C1" s="356"/>
      <c r="D1" s="356"/>
      <c r="E1" s="356"/>
      <c r="F1" s="356"/>
      <c r="G1" s="356"/>
      <c r="H1" s="356"/>
      <c r="I1" s="356"/>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Exeter</v>
      </c>
      <c r="C3" s="65"/>
      <c r="D3" s="65"/>
      <c r="E3" s="65"/>
      <c r="F3" s="65"/>
      <c r="G3" s="65"/>
      <c r="H3" s="276"/>
      <c r="I3" s="78"/>
      <c r="J3" s="350"/>
    </row>
    <row r="4" spans="1:10" x14ac:dyDescent="0.3">
      <c r="A4" s="77" t="s">
        <v>2</v>
      </c>
      <c r="B4" s="77" t="str">
        <f>Population!B4</f>
        <v>Tulare County</v>
      </c>
      <c r="C4" s="65"/>
      <c r="D4" s="65"/>
      <c r="E4" s="65"/>
      <c r="F4" s="65"/>
      <c r="G4" s="65"/>
      <c r="H4" s="276"/>
      <c r="I4" s="78"/>
      <c r="J4" s="350"/>
    </row>
    <row r="5" spans="1:10" ht="18.75" customHeight="1" x14ac:dyDescent="0.3">
      <c r="A5" s="66"/>
      <c r="B5" s="66"/>
      <c r="C5" s="66"/>
      <c r="D5" s="66"/>
      <c r="E5" s="66"/>
      <c r="F5" s="66"/>
      <c r="G5" s="66"/>
      <c r="H5" s="277"/>
      <c r="I5" s="67"/>
    </row>
    <row r="6" spans="1:10" x14ac:dyDescent="0.3">
      <c r="A6" s="1" t="s">
        <v>1291</v>
      </c>
    </row>
    <row r="7" spans="1:10" x14ac:dyDescent="0.3">
      <c r="A7" s="48"/>
      <c r="B7" s="68">
        <v>1980</v>
      </c>
      <c r="C7" s="68">
        <v>1990</v>
      </c>
      <c r="D7" s="68">
        <v>2000</v>
      </c>
      <c r="E7" s="68">
        <v>2010</v>
      </c>
      <c r="F7" s="68">
        <v>2020</v>
      </c>
      <c r="H7" s="270"/>
      <c r="I7" s="61" t="s">
        <v>2496</v>
      </c>
    </row>
    <row r="8" spans="1:10" x14ac:dyDescent="0.3">
      <c r="A8" s="13" t="s">
        <v>1292</v>
      </c>
      <c r="B8" s="16">
        <f>'Ref. DC-1980'!B10</f>
        <v>2060</v>
      </c>
      <c r="C8" s="16">
        <f>'Ref. DC-1990'!B8</f>
        <v>2569</v>
      </c>
      <c r="D8" s="16">
        <f>'Ref. DC-2000'!B37</f>
        <v>3001</v>
      </c>
      <c r="E8" s="16">
        <f>'Ref. DC-2010'!B37</f>
        <v>3378</v>
      </c>
      <c r="F8" s="16">
        <f>'Ref. ACS-5-YR'!H156</f>
        <v>3295</v>
      </c>
      <c r="H8" s="271"/>
    </row>
    <row r="9" spans="1:10" x14ac:dyDescent="0.3">
      <c r="A9" s="13" t="s">
        <v>175</v>
      </c>
      <c r="B9" s="3"/>
      <c r="C9" s="4">
        <f>(C8-B8)/B8</f>
        <v>0.24708737864077671</v>
      </c>
      <c r="D9" s="4">
        <f>(D8-C8)/C8</f>
        <v>0.16815881666017907</v>
      </c>
      <c r="E9" s="4">
        <f>(E8-D8)/D8</f>
        <v>0.12562479173608798</v>
      </c>
      <c r="F9" s="4">
        <f>(F8-E8)/E8</f>
        <v>-2.4570751924215511E-2</v>
      </c>
      <c r="H9" s="272"/>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2500</v>
      </c>
    </row>
    <row r="22" spans="1:9" x14ac:dyDescent="0.3">
      <c r="A22" s="1" t="s">
        <v>1294</v>
      </c>
      <c r="C22" s="114" t="s">
        <v>177</v>
      </c>
      <c r="D22" s="114"/>
      <c r="E22" s="114" t="s">
        <v>177</v>
      </c>
      <c r="F22" s="114"/>
      <c r="G22" s="114" t="s">
        <v>177</v>
      </c>
    </row>
    <row r="23" spans="1:9" ht="28.8" x14ac:dyDescent="0.3">
      <c r="A23" s="48" t="s">
        <v>170</v>
      </c>
      <c r="B23" s="60" t="str">
        <f>B3</f>
        <v>City of Exeter</v>
      </c>
      <c r="C23" s="60" t="str">
        <f>B3</f>
        <v>City of Exeter</v>
      </c>
      <c r="D23" s="60" t="str">
        <f>B4</f>
        <v>Tulare County</v>
      </c>
      <c r="E23" s="60" t="str">
        <f>B4</f>
        <v>Tulare County</v>
      </c>
      <c r="F23" s="60" t="s">
        <v>171</v>
      </c>
      <c r="G23" s="60" t="s">
        <v>171</v>
      </c>
      <c r="H23" s="273"/>
      <c r="I23" s="61" t="s">
        <v>1295</v>
      </c>
    </row>
    <row r="24" spans="1:9" x14ac:dyDescent="0.3">
      <c r="A24" s="13" t="s">
        <v>178</v>
      </c>
      <c r="B24" s="16">
        <f>'Ref. ACS-5-YR'!H1577</f>
        <v>3295</v>
      </c>
      <c r="C24" s="55"/>
      <c r="D24" s="16">
        <f>'Ref. ACS-5-YR'!R1577</f>
        <v>139044</v>
      </c>
      <c r="E24" s="55"/>
      <c r="F24" s="16">
        <f>'Ref. ACS-5-YR'!AB1577</f>
        <v>13103114</v>
      </c>
      <c r="G24" s="55"/>
      <c r="H24" s="274"/>
    </row>
    <row r="25" spans="1:9" x14ac:dyDescent="0.3">
      <c r="A25" s="13" t="s">
        <v>1296</v>
      </c>
      <c r="B25" s="16">
        <f>'Ref. ACS-5-YR'!H1578</f>
        <v>1637</v>
      </c>
      <c r="C25" s="55">
        <f>'Ref. ACS-5-YR'!I1578</f>
        <v>0.49681335356600909</v>
      </c>
      <c r="D25" s="16">
        <f>'Ref. ACS-5-YR'!R1578</f>
        <v>73140</v>
      </c>
      <c r="E25" s="55">
        <f>'Ref. ACS-5-YR'!S1578</f>
        <v>0.52602054026063694</v>
      </c>
      <c r="F25" s="16">
        <f>'Ref. ACS-5-YR'!AB1578</f>
        <v>6510580</v>
      </c>
      <c r="G25" s="55">
        <f>'Ref. ACS-5-YR'!AC1578</f>
        <v>0.497</v>
      </c>
      <c r="H25" s="274"/>
    </row>
    <row r="26" spans="1:9" x14ac:dyDescent="0.3">
      <c r="A26" s="13" t="s">
        <v>1297</v>
      </c>
      <c r="B26" s="16">
        <f>'Ref. ACS-5-YR'!H1579</f>
        <v>706</v>
      </c>
      <c r="C26" s="55">
        <f>'Ref. ACS-5-YR'!I1579</f>
        <v>0.21426403641881639</v>
      </c>
      <c r="D26" s="16">
        <f>'Ref. ACS-5-YR'!R1579</f>
        <v>35234</v>
      </c>
      <c r="E26" s="55">
        <f>'Ref. ACS-5-YR'!S1579</f>
        <v>0.25340180086878972</v>
      </c>
      <c r="F26" s="16">
        <f>'Ref. ACS-5-YR'!AB1579</f>
        <v>2784123</v>
      </c>
      <c r="G26" s="55">
        <f>'Ref. ACS-5-YR'!AC1579</f>
        <v>0.21199999999999999</v>
      </c>
      <c r="H26" s="274"/>
      <c r="I26" s="62"/>
    </row>
    <row r="27" spans="1:9" x14ac:dyDescent="0.3">
      <c r="A27" s="13" t="s">
        <v>1298</v>
      </c>
      <c r="B27" s="16">
        <f>'Ref. ACS-5-YR'!H1580</f>
        <v>931</v>
      </c>
      <c r="C27" s="55">
        <f>'Ref. ACS-5-YR'!I1580</f>
        <v>0.28254931714719272</v>
      </c>
      <c r="D27" s="16">
        <f>'Ref. ACS-5-YR'!R1580</f>
        <v>37906</v>
      </c>
      <c r="E27" s="55">
        <f>'Ref. ACS-5-YR'!S1580</f>
        <v>0.27261873939184716</v>
      </c>
      <c r="F27" s="16">
        <f>'Ref. ACS-5-YR'!AB1580</f>
        <v>3726457</v>
      </c>
      <c r="G27" s="55">
        <f>'Ref. ACS-5-YR'!AC1580</f>
        <v>0.28399999999999997</v>
      </c>
      <c r="H27" s="274"/>
    </row>
    <row r="28" spans="1:9" x14ac:dyDescent="0.3">
      <c r="A28" s="13" t="s">
        <v>1299</v>
      </c>
      <c r="B28" s="16">
        <f>'Ref. ACS-5-YR'!H1581</f>
        <v>150</v>
      </c>
      <c r="C28" s="55">
        <f>'Ref. ACS-5-YR'!I1581</f>
        <v>4.5523520485584217E-2</v>
      </c>
      <c r="D28" s="16">
        <f>'Ref. ACS-5-YR'!R1581</f>
        <v>10809</v>
      </c>
      <c r="E28" s="55">
        <f>'Ref. ACS-5-YR'!S1581</f>
        <v>7.7737982221455074E-2</v>
      </c>
      <c r="F28" s="16">
        <f>'Ref. ACS-5-YR'!AB1581</f>
        <v>896192</v>
      </c>
      <c r="G28" s="55">
        <f>'Ref. ACS-5-YR'!AC1581</f>
        <v>6.8000000000000005E-2</v>
      </c>
      <c r="H28" s="274"/>
    </row>
    <row r="29" spans="1:9" x14ac:dyDescent="0.3">
      <c r="A29" s="13" t="s">
        <v>1300</v>
      </c>
      <c r="B29" s="16">
        <f>'Ref. ACS-5-YR'!H1582</f>
        <v>98</v>
      </c>
      <c r="C29" s="55">
        <f>'Ref. ACS-5-YR'!I1582</f>
        <v>2.9742033383915022E-2</v>
      </c>
      <c r="D29" s="16">
        <f>'Ref. ACS-5-YR'!R1582</f>
        <v>6596</v>
      </c>
      <c r="E29" s="55">
        <f>'Ref. ACS-5-YR'!S1582</f>
        <v>4.7438220994793015E-2</v>
      </c>
      <c r="F29" s="16">
        <f>'Ref. ACS-5-YR'!AB1582</f>
        <v>327712</v>
      </c>
      <c r="G29" s="55">
        <f>'Ref. ACS-5-YR'!AC1582</f>
        <v>2.5000000000000001E-2</v>
      </c>
      <c r="H29" s="274"/>
    </row>
    <row r="30" spans="1:9" x14ac:dyDescent="0.3">
      <c r="A30" s="13" t="s">
        <v>1301</v>
      </c>
      <c r="B30" s="16">
        <f>'Ref. ACS-5-YR'!H1583</f>
        <v>52</v>
      </c>
      <c r="C30" s="55">
        <f>'Ref. ACS-5-YR'!I1583</f>
        <v>1.5781487101669194E-2</v>
      </c>
      <c r="D30" s="16">
        <f>'Ref. ACS-5-YR'!R1583</f>
        <v>4213</v>
      </c>
      <c r="E30" s="55">
        <f>'Ref. ACS-5-YR'!S1583</f>
        <v>3.0299761226662062E-2</v>
      </c>
      <c r="F30" s="16">
        <f>'Ref. ACS-5-YR'!AB1583</f>
        <v>568480</v>
      </c>
      <c r="G30" s="55">
        <f>'Ref. ACS-5-YR'!AC1583</f>
        <v>4.2999999999999997E-2</v>
      </c>
      <c r="H30" s="274"/>
    </row>
    <row r="31" spans="1:9" x14ac:dyDescent="0.3">
      <c r="A31" s="13" t="s">
        <v>1302</v>
      </c>
      <c r="B31" s="16">
        <f>'Ref. ACS-5-YR'!H1584</f>
        <v>1066</v>
      </c>
      <c r="C31" s="55">
        <f>'Ref. ACS-5-YR'!I1584</f>
        <v>0.32352048558421853</v>
      </c>
      <c r="D31" s="16">
        <f>'Ref. ACS-5-YR'!R1584</f>
        <v>33727</v>
      </c>
      <c r="E31" s="55">
        <f>'Ref. ACS-5-YR'!S1584</f>
        <v>0.24256350507752941</v>
      </c>
      <c r="F31" s="16">
        <f>'Ref. ACS-5-YR'!AB1584</f>
        <v>3430426</v>
      </c>
      <c r="G31" s="55">
        <f>'Ref. ACS-5-YR'!AC1584</f>
        <v>0.26200000000000001</v>
      </c>
      <c r="H31" s="274"/>
    </row>
    <row r="32" spans="1:9" x14ac:dyDescent="0.3">
      <c r="A32" s="13" t="s">
        <v>1303</v>
      </c>
      <c r="B32" s="16">
        <f>'Ref. ACS-5-YR'!H1585</f>
        <v>485</v>
      </c>
      <c r="C32" s="55">
        <f>'Ref. ACS-5-YR'!I1585</f>
        <v>0.14719271623672231</v>
      </c>
      <c r="D32" s="16">
        <f>'Ref. ACS-5-YR'!R1585</f>
        <v>12851</v>
      </c>
      <c r="E32" s="55">
        <f>'Ref. ACS-5-YR'!S1585</f>
        <v>9.242398089813296E-2</v>
      </c>
      <c r="F32" s="16">
        <f>'Ref. ACS-5-YR'!AB1585</f>
        <v>1722600</v>
      </c>
      <c r="G32" s="55">
        <f>'Ref. ACS-5-YR'!AC1585</f>
        <v>0.13100000000000001</v>
      </c>
      <c r="H32" s="274"/>
    </row>
    <row r="33" spans="1:9" x14ac:dyDescent="0.3">
      <c r="A33" s="13" t="s">
        <v>1297</v>
      </c>
      <c r="B33" s="16">
        <f>'Ref. ACS-5-YR'!H1586</f>
        <v>346</v>
      </c>
      <c r="C33" s="55">
        <f>'Ref. ACS-5-YR'!I1586</f>
        <v>0.10500758725341426</v>
      </c>
      <c r="D33" s="16">
        <f>'Ref. ACS-5-YR'!R1586</f>
        <v>10655</v>
      </c>
      <c r="E33" s="55">
        <f>'Ref. ACS-5-YR'!S1586</f>
        <v>7.6630419147895631E-2</v>
      </c>
      <c r="F33" s="16">
        <f>'Ref. ACS-5-YR'!AB1586</f>
        <v>615734</v>
      </c>
      <c r="G33" s="55">
        <f>'Ref. ACS-5-YR'!AC1586</f>
        <v>4.7E-2</v>
      </c>
      <c r="H33" s="274"/>
    </row>
    <row r="34" spans="1:9" x14ac:dyDescent="0.3">
      <c r="A34" s="13" t="s">
        <v>1304</v>
      </c>
      <c r="B34" s="16">
        <f>'Ref. ACS-5-YR'!H1587</f>
        <v>192</v>
      </c>
      <c r="C34" s="55">
        <f>'Ref. ACS-5-YR'!I1587</f>
        <v>5.8270106221547803E-2</v>
      </c>
      <c r="D34" s="16">
        <f>'Ref. ACS-5-YR'!R1587</f>
        <v>9266</v>
      </c>
      <c r="E34" s="55">
        <f>'Ref. ACS-5-YR'!S1587</f>
        <v>6.6640775581830208E-2</v>
      </c>
      <c r="F34" s="16">
        <f>'Ref. ACS-5-YR'!AB1587</f>
        <v>858959</v>
      </c>
      <c r="G34" s="55">
        <f>'Ref. ACS-5-YR'!AC1587</f>
        <v>6.6000000000000003E-2</v>
      </c>
      <c r="H34" s="274"/>
    </row>
    <row r="35" spans="1:9" x14ac:dyDescent="0.3">
      <c r="A35" s="13" t="s">
        <v>1305</v>
      </c>
      <c r="B35" s="16">
        <f>'Ref. ACS-5-YR'!H1588</f>
        <v>43</v>
      </c>
      <c r="C35" s="55">
        <f>'Ref. ACS-5-YR'!I1588</f>
        <v>1.3050075872534143E-2</v>
      </c>
      <c r="D35" s="16">
        <f>'Ref. ACS-5-YR'!R1588</f>
        <v>955</v>
      </c>
      <c r="E35" s="55">
        <f>'Ref. ACS-5-YR'!S1588</f>
        <v>6.8683294496706074E-3</v>
      </c>
      <c r="F35" s="16">
        <f>'Ref. ACS-5-YR'!AB1588</f>
        <v>233133</v>
      </c>
      <c r="G35" s="55">
        <f>'Ref. ACS-5-YR'!AC1588</f>
        <v>1.7999999999999999E-2</v>
      </c>
      <c r="H35" s="274"/>
    </row>
    <row r="36" spans="1:9" x14ac:dyDescent="0.3">
      <c r="A36" s="13" t="s">
        <v>1306</v>
      </c>
      <c r="B36" s="16">
        <f>'Ref. ACS-5-YR'!H1589</f>
        <v>442</v>
      </c>
      <c r="C36" s="55">
        <f>'Ref. ACS-5-YR'!I1589</f>
        <v>0.13414264036418816</v>
      </c>
      <c r="D36" s="16">
        <f>'Ref. ACS-5-YR'!R1589</f>
        <v>21368</v>
      </c>
      <c r="E36" s="55">
        <f>'Ref. ACS-5-YR'!S1589</f>
        <v>0.15367797244037859</v>
      </c>
      <c r="F36" s="16">
        <f>'Ref. ACS-5-YR'!AB1589</f>
        <v>2265916</v>
      </c>
      <c r="G36" s="55">
        <f>'Ref. ACS-5-YR'!AC1589</f>
        <v>0.17299999999999999</v>
      </c>
      <c r="H36" s="274"/>
    </row>
    <row r="37" spans="1:9" x14ac:dyDescent="0.3">
      <c r="A37" s="13" t="s">
        <v>1303</v>
      </c>
      <c r="B37" s="16">
        <f>'Ref. ACS-5-YR'!H1590</f>
        <v>216</v>
      </c>
      <c r="C37" s="55">
        <f>'Ref. ACS-5-YR'!I1590</f>
        <v>6.5553869499241274E-2</v>
      </c>
      <c r="D37" s="16">
        <f>'Ref. ACS-5-YR'!R1590</f>
        <v>11815</v>
      </c>
      <c r="E37" s="55">
        <f>'Ref. ACS-5-YR'!S1590</f>
        <v>8.4973102039642132E-2</v>
      </c>
      <c r="F37" s="16">
        <f>'Ref. ACS-5-YR'!AB1590</f>
        <v>1392219</v>
      </c>
      <c r="G37" s="55">
        <f>'Ref. ACS-5-YR'!AC1590</f>
        <v>0.106</v>
      </c>
      <c r="H37" s="274"/>
    </row>
    <row r="38" spans="1:9" x14ac:dyDescent="0.3">
      <c r="A38" s="13" t="s">
        <v>1297</v>
      </c>
      <c r="B38" s="16">
        <f>'Ref. ACS-5-YR'!H1591</f>
        <v>73</v>
      </c>
      <c r="C38" s="55">
        <f>'Ref. ACS-5-YR'!I1591</f>
        <v>2.2154779969650987E-2</v>
      </c>
      <c r="D38" s="16">
        <f>'Ref. ACS-5-YR'!R1591</f>
        <v>2460</v>
      </c>
      <c r="E38" s="55">
        <f>'Ref. ACS-5-YR'!S1591</f>
        <v>1.7692241304910677E-2</v>
      </c>
      <c r="F38" s="16">
        <f>'Ref. ACS-5-YR'!AB1591</f>
        <v>170832</v>
      </c>
      <c r="G38" s="55">
        <f>'Ref. ACS-5-YR'!AC1591</f>
        <v>1.2999999999999999E-2</v>
      </c>
      <c r="H38" s="274"/>
    </row>
    <row r="39" spans="1:9" x14ac:dyDescent="0.3">
      <c r="A39" s="13" t="s">
        <v>1304</v>
      </c>
      <c r="B39" s="16">
        <f>'Ref. ACS-5-YR'!H1592</f>
        <v>138</v>
      </c>
      <c r="C39" s="55">
        <f>'Ref. ACS-5-YR'!I1592</f>
        <v>4.1881638846737484E-2</v>
      </c>
      <c r="D39" s="16">
        <f>'Ref. ACS-5-YR'!R1592</f>
        <v>5301</v>
      </c>
      <c r="E39" s="55">
        <f>'Ref. ACS-5-YR'!S1592</f>
        <v>3.8124622421679466E-2</v>
      </c>
      <c r="F39" s="16">
        <f>'Ref. ACS-5-YR'!AB1592</f>
        <v>414759</v>
      </c>
      <c r="G39" s="55">
        <f>'Ref. ACS-5-YR'!AC1592</f>
        <v>3.2000000000000001E-2</v>
      </c>
      <c r="H39" s="274"/>
    </row>
    <row r="40" spans="1:9" x14ac:dyDescent="0.3">
      <c r="A40" s="13" t="s">
        <v>1305</v>
      </c>
      <c r="B40" s="16">
        <f>'Ref. ACS-5-YR'!H1593</f>
        <v>15</v>
      </c>
      <c r="C40" s="55">
        <f>'Ref. ACS-5-YR'!I1593</f>
        <v>4.552352048558422E-3</v>
      </c>
      <c r="D40" s="16">
        <f>'Ref. ACS-5-YR'!R1593</f>
        <v>1792</v>
      </c>
      <c r="E40" s="55">
        <f>'Ref. ACS-5-YR'!S1593</f>
        <v>1.2888006674146314E-2</v>
      </c>
      <c r="F40" s="16">
        <f>'Ref. ACS-5-YR'!AB1593</f>
        <v>288106</v>
      </c>
      <c r="G40" s="55">
        <f>'Ref. ACS-5-YR'!AC1593</f>
        <v>2.1999999999999999E-2</v>
      </c>
      <c r="H40" s="274"/>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Exeter</v>
      </c>
      <c r="C44" s="108" t="str">
        <f>B3</f>
        <v>City of Exeter</v>
      </c>
      <c r="D44" s="108" t="str">
        <f>B4</f>
        <v>Tulare County</v>
      </c>
      <c r="E44" s="108" t="str">
        <f>B4</f>
        <v>Tulare County</v>
      </c>
      <c r="F44" s="108" t="s">
        <v>171</v>
      </c>
      <c r="G44" s="108" t="s">
        <v>171</v>
      </c>
    </row>
    <row r="45" spans="1:9" x14ac:dyDescent="0.3">
      <c r="A45" s="110" t="s">
        <v>1302</v>
      </c>
      <c r="B45" s="6">
        <f>'Ref. ACS-5-YR'!H1584</f>
        <v>1066</v>
      </c>
      <c r="C45" s="55"/>
      <c r="D45" s="6">
        <f>'Ref. ACS-5-YR'!R1584</f>
        <v>33727</v>
      </c>
      <c r="E45" s="55"/>
      <c r="F45" s="6">
        <f>'Ref. ACS-5-YR'!AB1584</f>
        <v>3430426</v>
      </c>
      <c r="G45" s="55"/>
    </row>
    <row r="46" spans="1:9" x14ac:dyDescent="0.3">
      <c r="A46" s="110" t="s">
        <v>1310</v>
      </c>
      <c r="B46" s="6">
        <f>'Ref. ACS-5-YR'!H1585</f>
        <v>485</v>
      </c>
      <c r="C46" s="55">
        <f>B46/B45</f>
        <v>0.45497185741088181</v>
      </c>
      <c r="D46" s="6">
        <f>'Ref. ACS-5-YR'!R1585</f>
        <v>12851</v>
      </c>
      <c r="E46" s="55">
        <f>D46/D45</f>
        <v>0.3810300352833042</v>
      </c>
      <c r="F46" s="6">
        <f>'Ref. ACS-5-YR'!AB1585</f>
        <v>1722600</v>
      </c>
      <c r="G46" s="55">
        <f>F46/F45</f>
        <v>0.50215337686922845</v>
      </c>
    </row>
    <row r="47" spans="1:9" x14ac:dyDescent="0.3">
      <c r="A47" s="110" t="s">
        <v>1311</v>
      </c>
      <c r="B47" s="6">
        <f>'Ref. ACS-5-YR'!H1586</f>
        <v>346</v>
      </c>
      <c r="C47" s="55">
        <f>B47/B45</f>
        <v>0.32457786116322701</v>
      </c>
      <c r="D47" s="6">
        <f>'Ref. ACS-5-YR'!R1586</f>
        <v>10655</v>
      </c>
      <c r="E47" s="55">
        <f>D47/D45</f>
        <v>0.31591899664956857</v>
      </c>
      <c r="F47" s="6">
        <f>'Ref. ACS-5-YR'!AB1586</f>
        <v>615734</v>
      </c>
      <c r="G47" s="55">
        <f>F47/F45</f>
        <v>0.17949199312272004</v>
      </c>
    </row>
    <row r="48" spans="1:9" x14ac:dyDescent="0.3">
      <c r="A48" s="110" t="s">
        <v>1312</v>
      </c>
      <c r="B48" s="6">
        <f>'Ref. ACS-5-YR'!H1587</f>
        <v>192</v>
      </c>
      <c r="C48" s="55">
        <f>B48/B45</f>
        <v>0.1801125703564728</v>
      </c>
      <c r="D48" s="6">
        <f>'Ref. ACS-5-YR'!R1587</f>
        <v>9266</v>
      </c>
      <c r="E48" s="55">
        <f>D48/D45</f>
        <v>0.27473537521866753</v>
      </c>
      <c r="F48" s="6">
        <f>'Ref. ACS-5-YR'!AB1587</f>
        <v>858959</v>
      </c>
      <c r="G48" s="55">
        <f>F48/F45</f>
        <v>0.25039426590166936</v>
      </c>
    </row>
    <row r="49" spans="1:9" x14ac:dyDescent="0.3">
      <c r="A49" s="110" t="s">
        <v>1313</v>
      </c>
      <c r="B49" s="6">
        <f>'Ref. ACS-5-YR'!H1588</f>
        <v>43</v>
      </c>
      <c r="C49" s="55">
        <f>B49/B45</f>
        <v>4.0337711069418386E-2</v>
      </c>
      <c r="D49" s="6">
        <f>'Ref. ACS-5-YR'!R1588</f>
        <v>955</v>
      </c>
      <c r="E49" s="55">
        <f>D49/D45</f>
        <v>2.8315592848459692E-2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Exeter</v>
      </c>
      <c r="C53" s="108" t="s">
        <v>177</v>
      </c>
      <c r="D53" s="108" t="str">
        <f>D23</f>
        <v>Tulare County</v>
      </c>
      <c r="E53" s="108" t="s">
        <v>177</v>
      </c>
      <c r="F53" s="108" t="str">
        <f>F23</f>
        <v>California</v>
      </c>
      <c r="G53" s="108" t="s">
        <v>177</v>
      </c>
    </row>
    <row r="54" spans="1:9" x14ac:dyDescent="0.3">
      <c r="A54" s="110" t="s">
        <v>1315</v>
      </c>
      <c r="B54" s="6">
        <f>'Ref. ACS-5-YR'!H319</f>
        <v>329</v>
      </c>
      <c r="C54" s="55">
        <f>B54/B56</f>
        <v>0.55201342281879195</v>
      </c>
      <c r="D54" s="6">
        <f>'Ref. ACS-5-YR'!R319</f>
        <v>8689</v>
      </c>
      <c r="E54" s="55">
        <f>D54/D56</f>
        <v>0.36338923508008864</v>
      </c>
      <c r="F54" s="6">
        <f>'Ref. ACS-5-YR'!AB319</f>
        <v>364236</v>
      </c>
      <c r="G54" s="55">
        <f>F54/F56</f>
        <v>0.21510753723260381</v>
      </c>
    </row>
    <row r="55" spans="1:9" x14ac:dyDescent="0.3">
      <c r="A55" s="110" t="s">
        <v>1316</v>
      </c>
      <c r="B55" s="6">
        <f>'Ref. ACS-5-YR'!H339</f>
        <v>267</v>
      </c>
      <c r="C55" s="55">
        <f>B55/B56</f>
        <v>0.44798657718120805</v>
      </c>
      <c r="D55" s="6">
        <f>'Ref. ACS-5-YR'!R339</f>
        <v>15222</v>
      </c>
      <c r="E55" s="55">
        <f>D55/D56</f>
        <v>0.63661076491991131</v>
      </c>
      <c r="F55" s="6">
        <f>'Ref. ACS-5-YR'!AB339</f>
        <v>1329038</v>
      </c>
      <c r="G55" s="55">
        <f>F55/F56</f>
        <v>0.78489246276739622</v>
      </c>
    </row>
    <row r="56" spans="1:9" x14ac:dyDescent="0.3">
      <c r="A56" s="110" t="s">
        <v>172</v>
      </c>
      <c r="B56" s="6">
        <f>SUM(B54:B55)</f>
        <v>596</v>
      </c>
      <c r="C56" s="55"/>
      <c r="D56" s="6">
        <f>SUM(D54:D55)</f>
        <v>23911</v>
      </c>
      <c r="E56" s="55"/>
      <c r="F56" s="6">
        <f>SUM(F54:F55)</f>
        <v>1693274</v>
      </c>
      <c r="G56" s="55"/>
    </row>
    <row r="57" spans="1:9" x14ac:dyDescent="0.3">
      <c r="A57" s="47" t="s">
        <v>1317</v>
      </c>
    </row>
    <row r="58" spans="1:9" ht="28.2" customHeight="1" x14ac:dyDescent="0.3">
      <c r="A58" s="358" t="s">
        <v>1318</v>
      </c>
      <c r="B58" s="358"/>
      <c r="C58" s="358"/>
      <c r="D58" s="358"/>
      <c r="E58" s="358"/>
      <c r="F58" s="358"/>
      <c r="G58" s="358"/>
    </row>
    <row r="59" spans="1:9" x14ac:dyDescent="0.3">
      <c r="A59" s="47"/>
      <c r="C59" s="54"/>
    </row>
    <row r="60" spans="1:9" x14ac:dyDescent="0.3">
      <c r="A60" s="1" t="s">
        <v>1319</v>
      </c>
    </row>
    <row r="61" spans="1:9" ht="28.8" x14ac:dyDescent="0.3">
      <c r="A61" s="48" t="s">
        <v>170</v>
      </c>
      <c r="B61" s="60" t="str">
        <f>B3</f>
        <v>City of Exeter</v>
      </c>
      <c r="C61" s="60" t="s">
        <v>177</v>
      </c>
      <c r="D61" s="60" t="str">
        <f>B4</f>
        <v>Tulare County</v>
      </c>
      <c r="E61" s="60" t="s">
        <v>177</v>
      </c>
      <c r="F61" s="60" t="s">
        <v>171</v>
      </c>
      <c r="G61" s="60" t="s">
        <v>177</v>
      </c>
      <c r="H61" s="273"/>
    </row>
    <row r="62" spans="1:9" x14ac:dyDescent="0.3">
      <c r="A62" s="13" t="s">
        <v>178</v>
      </c>
      <c r="B62" s="16">
        <f>'Ref. ACS-5-YR'!H223</f>
        <v>3295</v>
      </c>
      <c r="C62" s="55"/>
      <c r="D62" s="16">
        <f>'Ref. ACS-5-YR'!R223</f>
        <v>139044</v>
      </c>
      <c r="E62" s="55"/>
      <c r="F62" s="16">
        <f>'Ref. ACS-5-YR'!AB223</f>
        <v>13103114</v>
      </c>
      <c r="G62" s="55"/>
      <c r="H62" s="274"/>
    </row>
    <row r="63" spans="1:9" x14ac:dyDescent="0.3">
      <c r="A63" s="13" t="s">
        <v>1320</v>
      </c>
      <c r="B63" s="16">
        <f>'Ref. ACS-5-YR'!H224</f>
        <v>2500</v>
      </c>
      <c r="C63" s="55">
        <f>'Ref. ACS-5-YR'!I224</f>
        <v>0.75872534142640369</v>
      </c>
      <c r="D63" s="16">
        <f>'Ref. ACS-5-YR'!R224</f>
        <v>108328</v>
      </c>
      <c r="E63" s="55">
        <f>'Ref. ACS-5-YR'!S224</f>
        <v>0.77909151060096082</v>
      </c>
      <c r="F63" s="16">
        <f>'Ref. ACS-5-YR'!AB224</f>
        <v>8986666</v>
      </c>
      <c r="G63" s="55">
        <f>'Ref. ACS-5-YR'!AC224</f>
        <v>0.68600000000000005</v>
      </c>
      <c r="H63" s="274"/>
    </row>
    <row r="64" spans="1:9" x14ac:dyDescent="0.3">
      <c r="A64" s="13" t="s">
        <v>1321</v>
      </c>
      <c r="B64" s="16">
        <f>'Ref. ACS-5-YR'!H225</f>
        <v>831</v>
      </c>
      <c r="C64" s="55">
        <f>'Ref. ACS-5-YR'!I225</f>
        <v>0.25220030349013656</v>
      </c>
      <c r="D64" s="16">
        <f>'Ref. ACS-5-YR'!R225</f>
        <v>31947</v>
      </c>
      <c r="E64" s="55">
        <f>'Ref. ACS-5-YR'!S225</f>
        <v>0.22976180201950461</v>
      </c>
      <c r="F64" s="16">
        <f>'Ref. ACS-5-YR'!AB225</f>
        <v>3209170</v>
      </c>
      <c r="G64" s="55">
        <f>'Ref. ACS-5-YR'!AC225</f>
        <v>0.245</v>
      </c>
      <c r="H64" s="274"/>
      <c r="I64" s="47" t="s">
        <v>1307</v>
      </c>
    </row>
    <row r="65" spans="1:9" x14ac:dyDescent="0.3">
      <c r="A65" s="13" t="s">
        <v>1322</v>
      </c>
      <c r="B65" s="16">
        <f>'Ref. ACS-5-YR'!H226</f>
        <v>684</v>
      </c>
      <c r="C65" s="55">
        <f>'Ref. ACS-5-YR'!I226</f>
        <v>0.20758725341426404</v>
      </c>
      <c r="D65" s="16">
        <f>'Ref. ACS-5-YR'!R226</f>
        <v>24031</v>
      </c>
      <c r="E65" s="55">
        <f>'Ref. ACS-5-YR'!S226</f>
        <v>0.17283018325134489</v>
      </c>
      <c r="F65" s="16">
        <f>'Ref. ACS-5-YR'!AB226</f>
        <v>2054635</v>
      </c>
      <c r="G65" s="55">
        <f>'Ref. ACS-5-YR'!AC226</f>
        <v>0.157</v>
      </c>
      <c r="H65" s="274"/>
    </row>
    <row r="66" spans="1:9" x14ac:dyDescent="0.3">
      <c r="A66" s="13" t="s">
        <v>1323</v>
      </c>
      <c r="B66" s="16">
        <f>'Ref. ACS-5-YR'!H227</f>
        <v>388</v>
      </c>
      <c r="C66" s="55">
        <f>'Ref. ACS-5-YR'!I227</f>
        <v>0.11775417298937785</v>
      </c>
      <c r="D66" s="16">
        <f>'Ref. ACS-5-YR'!R227</f>
        <v>22868</v>
      </c>
      <c r="E66" s="55">
        <f>'Ref. ACS-5-YR'!S227</f>
        <v>0.16446592445556801</v>
      </c>
      <c r="F66" s="16">
        <f>'Ref. ACS-5-YR'!AB227</f>
        <v>1945127</v>
      </c>
      <c r="G66" s="55">
        <f>'Ref. ACS-5-YR'!AC227</f>
        <v>0.14799999999999999</v>
      </c>
      <c r="H66" s="274"/>
    </row>
    <row r="67" spans="1:9" x14ac:dyDescent="0.3">
      <c r="A67" s="13" t="s">
        <v>1324</v>
      </c>
      <c r="B67" s="16">
        <f>'Ref. ACS-5-YR'!H228</f>
        <v>273</v>
      </c>
      <c r="C67" s="55">
        <f>'Ref. ACS-5-YR'!I228</f>
        <v>8.2852807283763277E-2</v>
      </c>
      <c r="D67" s="16">
        <f>'Ref. ACS-5-YR'!R228</f>
        <v>15544</v>
      </c>
      <c r="E67" s="55">
        <f>'Ref. ACS-5-YR'!S228</f>
        <v>0.11179195074940307</v>
      </c>
      <c r="F67" s="16">
        <f>'Ref. ACS-5-YR'!AB228</f>
        <v>1006126</v>
      </c>
      <c r="G67" s="55">
        <f>'Ref. ACS-5-YR'!AC228</f>
        <v>7.6999999999999999E-2</v>
      </c>
      <c r="H67" s="274"/>
    </row>
    <row r="68" spans="1:9" x14ac:dyDescent="0.3">
      <c r="A68" s="13" t="s">
        <v>1325</v>
      </c>
      <c r="B68" s="16">
        <f>'Ref. ACS-5-YR'!H229</f>
        <v>253</v>
      </c>
      <c r="C68" s="55">
        <f>'Ref. ACS-5-YR'!I229</f>
        <v>7.6783004552352055E-2</v>
      </c>
      <c r="D68" s="16">
        <f>'Ref. ACS-5-YR'!R229</f>
        <v>7983</v>
      </c>
      <c r="E68" s="55">
        <f>'Ref. ACS-5-YR'!S229</f>
        <v>5.7413480624838184E-2</v>
      </c>
      <c r="F68" s="16">
        <f>'Ref. ACS-5-YR'!AB229</f>
        <v>433324</v>
      </c>
      <c r="G68" s="55">
        <f>'Ref. ACS-5-YR'!AC229</f>
        <v>3.3000000000000002E-2</v>
      </c>
      <c r="H68" s="274"/>
    </row>
    <row r="69" spans="1:9" x14ac:dyDescent="0.3">
      <c r="A69" s="13" t="s">
        <v>1326</v>
      </c>
      <c r="B69" s="16">
        <f>'Ref. ACS-5-YR'!H230</f>
        <v>71</v>
      </c>
      <c r="C69" s="55">
        <f>'Ref. ACS-5-YR'!I230</f>
        <v>2.1547799696509863E-2</v>
      </c>
      <c r="D69" s="16">
        <f>'Ref. ACS-5-YR'!R230</f>
        <v>5955</v>
      </c>
      <c r="E69" s="55">
        <f>'Ref. ACS-5-YR'!S230</f>
        <v>4.2828169500302063E-2</v>
      </c>
      <c r="F69" s="16">
        <f>'Ref. ACS-5-YR'!AB230</f>
        <v>338284</v>
      </c>
      <c r="G69" s="55">
        <f>'Ref. ACS-5-YR'!AC230</f>
        <v>2.5999999999999999E-2</v>
      </c>
      <c r="H69" s="274"/>
    </row>
    <row r="70" spans="1:9" x14ac:dyDescent="0.3">
      <c r="A70" s="13" t="s">
        <v>1327</v>
      </c>
      <c r="B70" s="16">
        <f>'Ref. ACS-5-YR'!H231</f>
        <v>795</v>
      </c>
      <c r="C70" s="55">
        <f>'Ref. ACS-5-YR'!I231</f>
        <v>0.24127465857359637</v>
      </c>
      <c r="D70" s="16">
        <f>'Ref. ACS-5-YR'!R231</f>
        <v>30716</v>
      </c>
      <c r="E70" s="55">
        <f>'Ref. ACS-5-YR'!S231</f>
        <v>0.22090848939903915</v>
      </c>
      <c r="F70" s="16">
        <f>'Ref. ACS-5-YR'!AB231</f>
        <v>4116448</v>
      </c>
      <c r="G70" s="55">
        <f>'Ref. ACS-5-YR'!AC231</f>
        <v>0.314</v>
      </c>
      <c r="H70" s="274"/>
    </row>
    <row r="71" spans="1:9" x14ac:dyDescent="0.3">
      <c r="A71" s="13" t="s">
        <v>1328</v>
      </c>
      <c r="B71" s="16">
        <f>'Ref. ACS-5-YR'!H232</f>
        <v>701</v>
      </c>
      <c r="C71" s="55">
        <f>'Ref. ACS-5-YR'!I232</f>
        <v>0.21274658573596358</v>
      </c>
      <c r="D71" s="16">
        <f>'Ref. ACS-5-YR'!R232</f>
        <v>24666</v>
      </c>
      <c r="E71" s="55">
        <f>'Ref. ACS-5-YR'!S232</f>
        <v>0.17739708293777509</v>
      </c>
      <c r="F71" s="16">
        <f>'Ref. ACS-5-YR'!AB232</f>
        <v>3114819</v>
      </c>
      <c r="G71" s="55">
        <f>'Ref. ACS-5-YR'!AC232</f>
        <v>0.23799999999999999</v>
      </c>
      <c r="H71" s="274"/>
    </row>
    <row r="72" spans="1:9" x14ac:dyDescent="0.3">
      <c r="A72" s="13" t="s">
        <v>1321</v>
      </c>
      <c r="B72" s="16">
        <f>'Ref. ACS-5-YR'!H233</f>
        <v>66</v>
      </c>
      <c r="C72" s="55">
        <f>'Ref. ACS-5-YR'!I233</f>
        <v>2.0030349013657057E-2</v>
      </c>
      <c r="D72" s="16">
        <f>'Ref. ACS-5-YR'!R233</f>
        <v>4857</v>
      </c>
      <c r="E72" s="55">
        <f>'Ref. ACS-5-YR'!S233</f>
        <v>3.4931388625183392E-2</v>
      </c>
      <c r="F72" s="16">
        <f>'Ref. ACS-5-YR'!AB233</f>
        <v>774224</v>
      </c>
      <c r="G72" s="55">
        <f>'Ref. ACS-5-YR'!AC233</f>
        <v>5.8999999999999997E-2</v>
      </c>
      <c r="H72" s="274"/>
    </row>
    <row r="73" spans="1:9" x14ac:dyDescent="0.3">
      <c r="A73" s="13" t="s">
        <v>1322</v>
      </c>
      <c r="B73" s="16">
        <f>'Ref. ACS-5-YR'!H234</f>
        <v>28</v>
      </c>
      <c r="C73" s="55">
        <f>'Ref. ACS-5-YR'!I234</f>
        <v>8.4977238239757214E-3</v>
      </c>
      <c r="D73" s="16">
        <f>'Ref. ACS-5-YR'!R234</f>
        <v>589</v>
      </c>
      <c r="E73" s="55">
        <f>'Ref. ACS-5-YR'!S234</f>
        <v>4.2360691579643858E-3</v>
      </c>
      <c r="F73" s="16">
        <f>'Ref. ACS-5-YR'!AB234</f>
        <v>135683</v>
      </c>
      <c r="G73" s="55">
        <f>'Ref. ACS-5-YR'!AC234</f>
        <v>0.01</v>
      </c>
      <c r="H73" s="274"/>
    </row>
    <row r="74" spans="1:9" x14ac:dyDescent="0.3">
      <c r="A74" s="13" t="s">
        <v>1323</v>
      </c>
      <c r="B74" s="16">
        <f>'Ref. ACS-5-YR'!H235</f>
        <v>0</v>
      </c>
      <c r="C74" s="55">
        <f>'Ref. ACS-5-YR'!I235</f>
        <v>0</v>
      </c>
      <c r="D74" s="16">
        <f>'Ref. ACS-5-YR'!R235</f>
        <v>487</v>
      </c>
      <c r="E74" s="55">
        <f>'Ref. ACS-5-YR'!S235</f>
        <v>3.5024884209315038E-3</v>
      </c>
      <c r="F74" s="16">
        <f>'Ref. ACS-5-YR'!AB235</f>
        <v>59938</v>
      </c>
      <c r="G74" s="55">
        <f>'Ref. ACS-5-YR'!AC235</f>
        <v>5.0000000000000001E-3</v>
      </c>
      <c r="H74" s="274"/>
    </row>
    <row r="75" spans="1:9" x14ac:dyDescent="0.3">
      <c r="A75" s="13" t="s">
        <v>1324</v>
      </c>
      <c r="B75" s="16">
        <f>'Ref. ACS-5-YR'!H236</f>
        <v>0</v>
      </c>
      <c r="C75" s="55">
        <f>'Ref. ACS-5-YR'!I236</f>
        <v>0</v>
      </c>
      <c r="D75" s="16">
        <f>'Ref. ACS-5-YR'!R236</f>
        <v>79</v>
      </c>
      <c r="E75" s="55">
        <f>'Ref. ACS-5-YR'!S236</f>
        <v>5.6816547279997694E-4</v>
      </c>
      <c r="F75" s="16">
        <f>'Ref. ACS-5-YR'!AB236</f>
        <v>19730</v>
      </c>
      <c r="G75" s="55">
        <f>'Ref. ACS-5-YR'!AC236</f>
        <v>2E-3</v>
      </c>
      <c r="H75" s="274"/>
    </row>
    <row r="76" spans="1:9" x14ac:dyDescent="0.3">
      <c r="A76" s="13" t="s">
        <v>1325</v>
      </c>
      <c r="B76" s="16">
        <f>'Ref. ACS-5-YR'!H237</f>
        <v>0</v>
      </c>
      <c r="C76" s="55">
        <f>'Ref. ACS-5-YR'!I237</f>
        <v>0</v>
      </c>
      <c r="D76" s="16">
        <f>'Ref. ACS-5-YR'!R237</f>
        <v>14</v>
      </c>
      <c r="E76" s="55">
        <f>'Ref. ACS-5-YR'!S237</f>
        <v>1.0068755214176808E-4</v>
      </c>
      <c r="F76" s="16">
        <f>'Ref. ACS-5-YR'!AB237</f>
        <v>6805</v>
      </c>
      <c r="G76" s="55">
        <f>'Ref. ACS-5-YR'!AC237</f>
        <v>1E-3</v>
      </c>
      <c r="H76" s="274"/>
    </row>
    <row r="77" spans="1:9" x14ac:dyDescent="0.3">
      <c r="A77" s="13" t="s">
        <v>1326</v>
      </c>
      <c r="B77" s="16">
        <f>'Ref. ACS-5-YR'!H238</f>
        <v>0</v>
      </c>
      <c r="C77" s="55">
        <f>'Ref. ACS-5-YR'!I238</f>
        <v>0</v>
      </c>
      <c r="D77" s="16">
        <f>'Ref. ACS-5-YR'!R238</f>
        <v>24</v>
      </c>
      <c r="E77" s="55">
        <f>'Ref. ACS-5-YR'!S238</f>
        <v>1.7260723224303098E-4</v>
      </c>
      <c r="F77" s="16">
        <f>'Ref. ACS-5-YR'!AB238</f>
        <v>5249</v>
      </c>
      <c r="G77" s="55">
        <f>'Ref. ACS-5-YR'!AC238</f>
        <v>0</v>
      </c>
      <c r="H77" s="274"/>
    </row>
    <row r="78" spans="1:9" x14ac:dyDescent="0.3">
      <c r="A78" s="47" t="s">
        <v>1329</v>
      </c>
    </row>
    <row r="80" spans="1:9" x14ac:dyDescent="0.3">
      <c r="A80" s="1" t="s">
        <v>1330</v>
      </c>
      <c r="I80" s="61" t="s">
        <v>1331</v>
      </c>
    </row>
    <row r="81" spans="1:9" ht="28.8" x14ac:dyDescent="0.3">
      <c r="A81" s="48" t="s">
        <v>170</v>
      </c>
      <c r="B81" s="60" t="str">
        <f>B3</f>
        <v>City of Exeter</v>
      </c>
      <c r="C81" s="60" t="str">
        <f>B4</f>
        <v>Tulare County</v>
      </c>
      <c r="D81" s="60" t="s">
        <v>171</v>
      </c>
    </row>
    <row r="82" spans="1:9" x14ac:dyDescent="0.3">
      <c r="A82" s="13" t="s">
        <v>178</v>
      </c>
      <c r="B82" s="63">
        <f>'Ref. ACS-5-YR'!H1043</f>
        <v>3.14</v>
      </c>
      <c r="C82" s="63">
        <f>'Ref. ACS-5-YR'!R1043</f>
        <v>3.3</v>
      </c>
      <c r="D82" s="63">
        <f>'Ref. ACS-5-YR'!AB1043</f>
        <v>2.94</v>
      </c>
    </row>
    <row r="83" spans="1:9" x14ac:dyDescent="0.3">
      <c r="A83" s="13" t="s">
        <v>1332</v>
      </c>
      <c r="B83" s="63">
        <f>'Ref. ACS-5-YR'!H1044</f>
        <v>2.93</v>
      </c>
      <c r="C83" s="63">
        <f>'Ref. ACS-5-YR'!R1044</f>
        <v>3.23</v>
      </c>
      <c r="D83" s="63">
        <f>'Ref. ACS-5-YR'!AB1044</f>
        <v>3.01</v>
      </c>
    </row>
    <row r="84" spans="1:9" x14ac:dyDescent="0.3">
      <c r="A84" s="13" t="s">
        <v>1333</v>
      </c>
      <c r="B84" s="63">
        <f>'Ref. ACS-5-YR'!H1045</f>
        <v>3.51</v>
      </c>
      <c r="C84" s="63">
        <f>'Ref. ACS-5-YR'!R1045</f>
        <v>3.38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Exeter</v>
      </c>
      <c r="B89" s="63">
        <f>'Ref. ACS-5-YR'!B1043</f>
        <v>3.07</v>
      </c>
      <c r="C89" s="63">
        <f>'Ref. ACS-5-YR'!E1043</f>
        <v>3.08</v>
      </c>
      <c r="D89" s="63">
        <f>'Ref. ACS-5-YR'!H1043</f>
        <v>3.14</v>
      </c>
      <c r="I89"/>
    </row>
    <row r="90" spans="1:9" x14ac:dyDescent="0.3">
      <c r="A90" s="13" t="str">
        <f>B4</f>
        <v>Tulare County</v>
      </c>
      <c r="B90" s="63">
        <f>'Ref. ACS-5-YR'!L1043</f>
        <v>3.35</v>
      </c>
      <c r="C90" s="63">
        <f>'Ref. ACS-5-YR'!O1043</f>
        <v>3.36</v>
      </c>
      <c r="D90" s="63">
        <f>'Ref. ACS-5-YR'!R1043</f>
        <v>3.3</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1565</v>
      </c>
      <c r="C97" s="55">
        <f>B97/$B$101</f>
        <v>0.70022371364653246</v>
      </c>
      <c r="D97" s="16">
        <f>'Ref. CHAS'!C24</f>
        <v>480</v>
      </c>
      <c r="E97" s="55">
        <f>D97/$D$101</f>
        <v>0.41558441558441561</v>
      </c>
      <c r="F97" s="16">
        <f>'Ref. CHAS'!D24</f>
        <v>2045</v>
      </c>
      <c r="G97" s="55">
        <f>F97/$F$101</f>
        <v>0.60324483775811211</v>
      </c>
    </row>
    <row r="98" spans="1:9" x14ac:dyDescent="0.3">
      <c r="A98" s="69" t="s">
        <v>1341</v>
      </c>
      <c r="B98" s="16">
        <f>'Ref. CHAS'!B25</f>
        <v>415</v>
      </c>
      <c r="C98" s="55">
        <f t="shared" ref="C98:C100" si="0">B98/$B$101</f>
        <v>0.18568232662192394</v>
      </c>
      <c r="D98" s="16">
        <f>'Ref. CHAS'!C25</f>
        <v>345</v>
      </c>
      <c r="E98" s="55">
        <f t="shared" ref="E98:E100" si="1">D98/$D$101</f>
        <v>0.29870129870129869</v>
      </c>
      <c r="F98" s="16">
        <f>'Ref. CHAS'!D25</f>
        <v>760</v>
      </c>
      <c r="G98" s="55">
        <f t="shared" ref="G98:G100" si="2">F98/$F$101</f>
        <v>0.22418879056047197</v>
      </c>
    </row>
    <row r="99" spans="1:9" x14ac:dyDescent="0.3">
      <c r="A99" s="69" t="s">
        <v>1342</v>
      </c>
      <c r="B99" s="16">
        <f>'Ref. CHAS'!B26</f>
        <v>230</v>
      </c>
      <c r="C99" s="55">
        <f t="shared" si="0"/>
        <v>0.1029082774049217</v>
      </c>
      <c r="D99" s="16">
        <f>'Ref. CHAS'!C26</f>
        <v>275</v>
      </c>
      <c r="E99" s="55">
        <f t="shared" si="1"/>
        <v>0.23809523809523808</v>
      </c>
      <c r="F99" s="16">
        <f>'Ref. CHAS'!D26</f>
        <v>505</v>
      </c>
      <c r="G99" s="55">
        <f t="shared" si="2"/>
        <v>0.14896755162241887</v>
      </c>
    </row>
    <row r="100" spans="1:9" x14ac:dyDescent="0.3">
      <c r="A100" s="69" t="s">
        <v>1343</v>
      </c>
      <c r="B100" s="16">
        <f>'Ref. CHAS'!B27</f>
        <v>25</v>
      </c>
      <c r="C100" s="55">
        <f t="shared" si="0"/>
        <v>1.1185682326621925E-2</v>
      </c>
      <c r="D100" s="16">
        <f>'Ref. CHAS'!C27</f>
        <v>55</v>
      </c>
      <c r="E100" s="55">
        <f t="shared" si="1"/>
        <v>4.7619047619047616E-2</v>
      </c>
      <c r="F100" s="16">
        <f>'Ref. CHAS'!D27</f>
        <v>80</v>
      </c>
      <c r="G100" s="55">
        <f t="shared" si="2"/>
        <v>2.359882005899705E-2</v>
      </c>
    </row>
    <row r="101" spans="1:9" x14ac:dyDescent="0.3">
      <c r="A101" s="69" t="s">
        <v>172</v>
      </c>
      <c r="B101" s="16">
        <f>SUM(B97:B100)</f>
        <v>2235</v>
      </c>
      <c r="C101" s="55"/>
      <c r="D101" s="16">
        <f>SUM(D97:D100)</f>
        <v>1155</v>
      </c>
      <c r="E101" s="55"/>
      <c r="F101" s="16">
        <f>SUM(F97:F100)</f>
        <v>3390</v>
      </c>
      <c r="G101" s="55"/>
    </row>
    <row r="102" spans="1:9" x14ac:dyDescent="0.3">
      <c r="A102" s="47" t="s">
        <v>1344</v>
      </c>
    </row>
    <row r="103" spans="1:9" s="72" customFormat="1" x14ac:dyDescent="0.3">
      <c r="A103" s="357" t="s">
        <v>2466</v>
      </c>
      <c r="B103" s="357"/>
      <c r="C103" s="357"/>
      <c r="D103" s="357"/>
      <c r="E103" s="357"/>
      <c r="F103" s="357"/>
      <c r="G103" s="357"/>
      <c r="H103" s="278"/>
      <c r="I103" s="42"/>
    </row>
    <row r="104" spans="1:9" s="72" customFormat="1" x14ac:dyDescent="0.3">
      <c r="A104" s="96"/>
      <c r="B104" s="96"/>
      <c r="C104" s="96"/>
      <c r="D104" s="96"/>
      <c r="E104" s="96"/>
      <c r="F104" s="96"/>
      <c r="G104" s="96"/>
      <c r="H104" s="278"/>
      <c r="I104" s="42"/>
    </row>
    <row r="105" spans="1:9" s="72" customFormat="1" x14ac:dyDescent="0.3">
      <c r="A105" s="1" t="s">
        <v>1345</v>
      </c>
      <c r="B105"/>
      <c r="C105" t="s">
        <v>177</v>
      </c>
      <c r="D105"/>
      <c r="E105" t="s">
        <v>177</v>
      </c>
      <c r="F105"/>
      <c r="G105" t="s">
        <v>177</v>
      </c>
      <c r="H105" s="278"/>
      <c r="I105" s="42"/>
    </row>
    <row r="106" spans="1:9" s="72" customFormat="1" ht="28.8" x14ac:dyDescent="0.3">
      <c r="A106" s="48"/>
      <c r="B106" s="60" t="s">
        <v>1338</v>
      </c>
      <c r="C106" s="60" t="s">
        <v>1338</v>
      </c>
      <c r="D106" s="60" t="s">
        <v>1339</v>
      </c>
      <c r="E106" s="60" t="s">
        <v>1339</v>
      </c>
      <c r="F106" s="60" t="s">
        <v>172</v>
      </c>
      <c r="G106" s="60" t="s">
        <v>172</v>
      </c>
      <c r="H106" s="278"/>
      <c r="I106" s="42"/>
    </row>
    <row r="107" spans="1:9" s="72" customFormat="1" x14ac:dyDescent="0.3">
      <c r="A107" s="69" t="s">
        <v>1346</v>
      </c>
      <c r="B107" s="16">
        <f>SUM('Ref. CHAS'!B71:B73)</f>
        <v>450</v>
      </c>
      <c r="C107" s="55">
        <f>B107/B109</f>
        <v>0.5625</v>
      </c>
      <c r="D107" s="16">
        <f>SUM('Ref. CHAS'!B63:B65)</f>
        <v>575</v>
      </c>
      <c r="E107" s="55">
        <f>D107/D109</f>
        <v>0.71875</v>
      </c>
      <c r="F107" s="16">
        <f>SUM('Ref. CHAS'!B55:B57)</f>
        <v>1020</v>
      </c>
      <c r="G107" s="55">
        <f>F107/F109</f>
        <v>0.63749999999999996</v>
      </c>
      <c r="H107" s="278"/>
      <c r="I107" s="42"/>
    </row>
    <row r="108" spans="1:9" s="72" customFormat="1" x14ac:dyDescent="0.3">
      <c r="A108" s="69" t="s">
        <v>1342</v>
      </c>
      <c r="B108" s="16">
        <f>SUM('Ref. CHAS'!C71:C73)</f>
        <v>210</v>
      </c>
      <c r="C108" s="55">
        <f>B108/B109</f>
        <v>0.26250000000000001</v>
      </c>
      <c r="D108" s="16">
        <f>SUM('Ref. CHAS'!C63:C65)</f>
        <v>265</v>
      </c>
      <c r="E108" s="55">
        <f>D108/D109</f>
        <v>0.33124999999999999</v>
      </c>
      <c r="F108" s="16">
        <f>SUM('Ref. CHAS'!C55:C57)</f>
        <v>475</v>
      </c>
      <c r="G108" s="55">
        <f>F108/F109</f>
        <v>0.296875</v>
      </c>
      <c r="H108" s="278"/>
      <c r="I108" s="42"/>
    </row>
    <row r="109" spans="1:9" s="72" customFormat="1" x14ac:dyDescent="0.3">
      <c r="A109" s="69" t="s">
        <v>1347</v>
      </c>
      <c r="B109" s="16">
        <f>SUM('Ref. CHAS'!D71:D73)</f>
        <v>800</v>
      </c>
      <c r="C109" s="55"/>
      <c r="D109" s="16">
        <f>SUM('Ref. CHAS'!D63:D65)</f>
        <v>800</v>
      </c>
      <c r="E109" s="55"/>
      <c r="F109" s="16">
        <f>SUM('Ref. CHAS'!D55:D57)</f>
        <v>1600</v>
      </c>
      <c r="G109" s="55"/>
      <c r="H109" s="278"/>
      <c r="I109" s="42"/>
    </row>
    <row r="110" spans="1:9" s="72" customFormat="1" x14ac:dyDescent="0.3">
      <c r="A110" s="47" t="s">
        <v>1344</v>
      </c>
      <c r="B110"/>
      <c r="C110"/>
      <c r="D110"/>
      <c r="E110"/>
      <c r="F110"/>
      <c r="G110"/>
      <c r="H110" s="278"/>
      <c r="I110" s="42"/>
    </row>
    <row r="111" spans="1:9" s="72" customFormat="1" x14ac:dyDescent="0.3">
      <c r="A111" s="357" t="s">
        <v>2466</v>
      </c>
      <c r="B111" s="357"/>
      <c r="C111" s="357"/>
      <c r="D111" s="357"/>
      <c r="E111" s="357"/>
      <c r="F111" s="357"/>
      <c r="G111" s="357"/>
      <c r="H111" s="278"/>
      <c r="I111" s="42"/>
    </row>
    <row r="112" spans="1:9" s="72" customFormat="1" x14ac:dyDescent="0.3">
      <c r="A112" s="96"/>
      <c r="B112" s="96"/>
      <c r="C112" s="96"/>
      <c r="D112" s="96"/>
      <c r="E112" s="96"/>
      <c r="F112" s="96"/>
      <c r="G112" s="96"/>
      <c r="H112" s="278"/>
      <c r="I112" s="42"/>
    </row>
    <row r="113" spans="1:9" s="72" customFormat="1" x14ac:dyDescent="0.3">
      <c r="A113" s="1" t="s">
        <v>1348</v>
      </c>
      <c r="B113"/>
      <c r="C113"/>
      <c r="D113"/>
      <c r="E113"/>
      <c r="F113"/>
      <c r="G113"/>
      <c r="H113" s="278"/>
      <c r="I113" s="47" t="s">
        <v>1344</v>
      </c>
    </row>
    <row r="114" spans="1:9" s="72" customFormat="1" ht="28.8" x14ac:dyDescent="0.3">
      <c r="A114" s="48"/>
      <c r="B114" s="60" t="s">
        <v>1338</v>
      </c>
      <c r="C114" s="60" t="s">
        <v>177</v>
      </c>
      <c r="D114" s="60" t="s">
        <v>1339</v>
      </c>
      <c r="E114" s="60" t="s">
        <v>177</v>
      </c>
      <c r="F114" s="60" t="s">
        <v>172</v>
      </c>
      <c r="H114" s="279"/>
      <c r="I114" s="42"/>
    </row>
    <row r="115" spans="1:9" s="72" customFormat="1" x14ac:dyDescent="0.3">
      <c r="A115" s="69" t="s">
        <v>1349</v>
      </c>
      <c r="B115" s="16">
        <f>'Ref. CHAS'!B6</f>
        <v>90</v>
      </c>
      <c r="C115" s="55">
        <f>B115/F115</f>
        <v>0.24</v>
      </c>
      <c r="D115" s="16">
        <f>'Ref. CHAS'!C6</f>
        <v>285</v>
      </c>
      <c r="E115" s="55">
        <f>D115/F115</f>
        <v>0.76</v>
      </c>
      <c r="F115" s="16">
        <f>'Ref. CHAS'!D6</f>
        <v>375</v>
      </c>
      <c r="H115" s="279"/>
      <c r="I115" s="61" t="s">
        <v>50</v>
      </c>
    </row>
    <row r="116" spans="1:9" s="72" customFormat="1" x14ac:dyDescent="0.3">
      <c r="A116" s="47" t="s">
        <v>1344</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45</v>
      </c>
      <c r="C120" s="55">
        <f>B120/B122</f>
        <v>0.5</v>
      </c>
      <c r="D120" s="16">
        <f>'Ref. CHAS'!B63</f>
        <v>185</v>
      </c>
      <c r="E120" s="55">
        <f>D120/D122</f>
        <v>0.64912280701754388</v>
      </c>
      <c r="F120" s="16">
        <f>'Ref. CHAS'!B55</f>
        <v>230</v>
      </c>
      <c r="G120" s="55">
        <f>F120/F122</f>
        <v>0.61333333333333329</v>
      </c>
    </row>
    <row r="121" spans="1:9" x14ac:dyDescent="0.3">
      <c r="A121" s="69" t="s">
        <v>1342</v>
      </c>
      <c r="B121" s="16">
        <f>'Ref. CHAS'!C71</f>
        <v>45</v>
      </c>
      <c r="C121" s="55">
        <f>B121/B122</f>
        <v>0.5</v>
      </c>
      <c r="D121" s="16">
        <f>'Ref. CHAS'!C63</f>
        <v>185</v>
      </c>
      <c r="E121" s="55">
        <f>D121/D122</f>
        <v>0.64912280701754388</v>
      </c>
      <c r="F121" s="16">
        <f>'Ref. CHAS'!C55</f>
        <v>230</v>
      </c>
      <c r="G121" s="55">
        <f>F121/F122</f>
        <v>0.61333333333333329</v>
      </c>
    </row>
    <row r="122" spans="1:9" x14ac:dyDescent="0.3">
      <c r="A122" s="69" t="s">
        <v>1350</v>
      </c>
      <c r="B122" s="16">
        <f>'Ref. CHAS'!D71</f>
        <v>90</v>
      </c>
      <c r="C122" s="55"/>
      <c r="D122" s="16">
        <f>'Ref. CHAS'!D63</f>
        <v>285</v>
      </c>
      <c r="E122" s="55"/>
      <c r="F122" s="16">
        <f>'Ref. CHAS'!D55</f>
        <v>375</v>
      </c>
      <c r="G122" s="55"/>
    </row>
    <row r="123" spans="1:9" x14ac:dyDescent="0.3">
      <c r="A123" s="47" t="s">
        <v>1344</v>
      </c>
    </row>
    <row r="124" spans="1:9" s="72" customFormat="1" x14ac:dyDescent="0.3">
      <c r="A124" s="357" t="s">
        <v>2466</v>
      </c>
      <c r="B124" s="357"/>
      <c r="C124" s="357"/>
      <c r="D124" s="357"/>
      <c r="E124" s="357"/>
      <c r="F124" s="357"/>
      <c r="G124" s="357"/>
      <c r="H124" s="278"/>
      <c r="I124" s="42"/>
    </row>
    <row r="125" spans="1:9" s="72" customFormat="1" x14ac:dyDescent="0.3">
      <c r="A125" s="96"/>
      <c r="B125" s="96"/>
      <c r="C125" s="96"/>
      <c r="D125" s="96"/>
      <c r="E125" s="96"/>
      <c r="F125" s="96"/>
      <c r="G125" s="96"/>
      <c r="H125" s="278"/>
      <c r="I125" s="42"/>
    </row>
    <row r="126" spans="1:9" s="72" customFormat="1" x14ac:dyDescent="0.3">
      <c r="A126" s="1" t="s">
        <v>1351</v>
      </c>
      <c r="B126"/>
      <c r="C126"/>
      <c r="D126"/>
      <c r="E126"/>
      <c r="F126"/>
      <c r="G126"/>
      <c r="H126" s="278"/>
      <c r="I126" s="42"/>
    </row>
    <row r="127" spans="1:9" s="72" customFormat="1" ht="28.8" x14ac:dyDescent="0.3">
      <c r="A127" s="48"/>
      <c r="B127" s="60" t="s">
        <v>1338</v>
      </c>
      <c r="C127" s="60" t="s">
        <v>177</v>
      </c>
      <c r="D127" s="60" t="s">
        <v>1339</v>
      </c>
      <c r="E127" s="60" t="s">
        <v>177</v>
      </c>
      <c r="F127" s="60" t="s">
        <v>172</v>
      </c>
      <c r="G127" s="60" t="s">
        <v>177</v>
      </c>
      <c r="H127" s="278"/>
      <c r="I127" s="42"/>
    </row>
    <row r="128" spans="1:9" s="72" customFormat="1" x14ac:dyDescent="0.3">
      <c r="A128" s="13" t="s">
        <v>1352</v>
      </c>
      <c r="B128" s="16">
        <f>'Ref. CHAS'!B47</f>
        <v>45</v>
      </c>
      <c r="C128" s="55">
        <f>B128/B130</f>
        <v>0.5</v>
      </c>
      <c r="D128" s="16">
        <f>'Ref. CHAS'!B39</f>
        <v>185</v>
      </c>
      <c r="E128" s="55">
        <f>D128/D130</f>
        <v>0.64912280701754388</v>
      </c>
      <c r="F128" s="16">
        <f>'Ref. CHAS'!B31</f>
        <v>230</v>
      </c>
      <c r="G128" s="55">
        <f>F128/F130</f>
        <v>0.61333333333333329</v>
      </c>
      <c r="H128" s="278"/>
      <c r="I128" s="42"/>
    </row>
    <row r="129" spans="1:9" s="72" customFormat="1" x14ac:dyDescent="0.3">
      <c r="A129" s="13" t="s">
        <v>1353</v>
      </c>
      <c r="B129" s="16">
        <f>'Ref. CHAS'!C47</f>
        <v>45</v>
      </c>
      <c r="C129" s="55">
        <f>B129/B130</f>
        <v>0.5</v>
      </c>
      <c r="D129" s="16">
        <f>'Ref. CHAS'!C39</f>
        <v>100</v>
      </c>
      <c r="E129" s="55">
        <f>D129/D130</f>
        <v>0.35087719298245612</v>
      </c>
      <c r="F129" s="16">
        <f>'Ref. CHAS'!C31</f>
        <v>145</v>
      </c>
      <c r="G129" s="55">
        <f>F129/F130</f>
        <v>0.38666666666666666</v>
      </c>
      <c r="H129" s="278"/>
      <c r="I129" s="42"/>
    </row>
    <row r="130" spans="1:9" s="72" customFormat="1" x14ac:dyDescent="0.3">
      <c r="A130" s="13" t="s">
        <v>172</v>
      </c>
      <c r="B130" s="16">
        <f>'Ref. CHAS'!D47</f>
        <v>90</v>
      </c>
      <c r="C130" s="55"/>
      <c r="D130" s="16">
        <f>'Ref. CHAS'!D39</f>
        <v>285</v>
      </c>
      <c r="E130" s="55"/>
      <c r="F130" s="16">
        <f>'Ref. CHAS'!D31</f>
        <v>375</v>
      </c>
      <c r="G130" s="55"/>
      <c r="H130" s="278"/>
      <c r="I130" s="42"/>
    </row>
    <row r="131" spans="1:9" s="72" customFormat="1" x14ac:dyDescent="0.3">
      <c r="A131" s="47" t="s">
        <v>1344</v>
      </c>
      <c r="B131"/>
      <c r="C131"/>
      <c r="D131"/>
      <c r="E131"/>
      <c r="F131"/>
      <c r="G131"/>
      <c r="H131" s="278"/>
      <c r="I131" s="42"/>
    </row>
    <row r="132" spans="1:9" s="72" customFormat="1" x14ac:dyDescent="0.3">
      <c r="A132" s="96"/>
      <c r="B132" s="96"/>
      <c r="C132" s="96"/>
      <c r="D132" s="96"/>
      <c r="E132" s="96"/>
      <c r="F132" s="96"/>
      <c r="G132" s="96"/>
      <c r="H132" s="278"/>
      <c r="I132" s="47" t="s">
        <v>1344</v>
      </c>
    </row>
    <row r="133" spans="1:9" x14ac:dyDescent="0.3">
      <c r="A133" s="47"/>
    </row>
    <row r="134" spans="1:9" x14ac:dyDescent="0.3">
      <c r="A134" s="1" t="s">
        <v>1354</v>
      </c>
      <c r="I134" s="61" t="s">
        <v>1355</v>
      </c>
    </row>
    <row r="135" spans="1:9" ht="28.2" customHeight="1" x14ac:dyDescent="0.3">
      <c r="A135" s="48" t="s">
        <v>170</v>
      </c>
      <c r="B135" s="60" t="str">
        <f>B3</f>
        <v>City of Exeter</v>
      </c>
      <c r="C135" s="60" t="s">
        <v>177</v>
      </c>
      <c r="D135" s="60" t="str">
        <f>B4</f>
        <v>Tulare County</v>
      </c>
      <c r="E135" s="60" t="s">
        <v>177</v>
      </c>
      <c r="F135" s="60" t="s">
        <v>171</v>
      </c>
      <c r="G135" s="60" t="s">
        <v>177</v>
      </c>
      <c r="H135" s="273"/>
    </row>
    <row r="136" spans="1:9" x14ac:dyDescent="0.3">
      <c r="A136" s="13" t="s">
        <v>178</v>
      </c>
      <c r="B136" s="16">
        <f>'Ref. ACS-5-YR'!H848</f>
        <v>3295</v>
      </c>
      <c r="C136" s="55"/>
      <c r="D136" s="16">
        <f>'Ref. ACS-5-YR'!R848</f>
        <v>139044</v>
      </c>
      <c r="E136" s="55"/>
      <c r="F136" s="16">
        <f>'Ref. ACS-5-YR'!AB848</f>
        <v>13103114</v>
      </c>
      <c r="G136" s="55"/>
      <c r="H136" s="274"/>
    </row>
    <row r="137" spans="1:9" hidden="1" x14ac:dyDescent="0.3">
      <c r="A137" s="13" t="s">
        <v>1356</v>
      </c>
      <c r="B137" s="16">
        <f>'Ref. ACS-5-YR'!H849</f>
        <v>116</v>
      </c>
      <c r="C137" s="55">
        <v>4.7673832468495179E-2</v>
      </c>
      <c r="D137" s="16">
        <f>'Ref. ACS-5-YR'!R849</f>
        <v>5547</v>
      </c>
      <c r="E137" s="55">
        <v>3.7150948666151359E-2</v>
      </c>
      <c r="F137" s="16">
        <f>'Ref. ACS-5-YR'!AB849</f>
        <v>359552</v>
      </c>
      <c r="G137" s="55">
        <v>2.8565348176739114E-2</v>
      </c>
      <c r="H137" s="274"/>
    </row>
    <row r="138" spans="1:9" hidden="1" x14ac:dyDescent="0.3">
      <c r="A138" s="13" t="s">
        <v>1357</v>
      </c>
      <c r="B138" s="16">
        <f>'Ref. ACS-5-YR'!H850</f>
        <v>0</v>
      </c>
      <c r="C138" s="55">
        <v>7.5908080059303188E-3</v>
      </c>
      <c r="D138" s="16">
        <f>'Ref. ACS-5-YR'!R850</f>
        <v>490</v>
      </c>
      <c r="E138" s="55">
        <v>5.7744896169610203E-3</v>
      </c>
      <c r="F138" s="16">
        <f>'Ref. ACS-5-YR'!AB850</f>
        <v>54257</v>
      </c>
      <c r="G138" s="55">
        <v>4.593819230610599E-3</v>
      </c>
      <c r="H138" s="274"/>
    </row>
    <row r="139" spans="1:9" hidden="1" x14ac:dyDescent="0.3">
      <c r="A139" s="13" t="s">
        <v>1358</v>
      </c>
      <c r="B139" s="16">
        <f>'Ref. ACS-5-YR'!H851</f>
        <v>0</v>
      </c>
      <c r="C139" s="55">
        <v>3.6827279466271311E-3</v>
      </c>
      <c r="D139" s="16">
        <f>'Ref. ACS-5-YR'!R851</f>
        <v>147</v>
      </c>
      <c r="E139" s="55">
        <v>2.8710060862730835E-3</v>
      </c>
      <c r="F139" s="16">
        <f>'Ref. ACS-5-YR'!AB851</f>
        <v>19701</v>
      </c>
      <c r="G139" s="55">
        <v>1.7038904297106484E-3</v>
      </c>
      <c r="H139" s="274"/>
    </row>
    <row r="140" spans="1:9" hidden="1" x14ac:dyDescent="0.3">
      <c r="A140" s="13" t="s">
        <v>1359</v>
      </c>
      <c r="B140" s="16">
        <f>'Ref. ACS-5-YR'!H852</f>
        <v>0</v>
      </c>
      <c r="C140" s="55">
        <v>5.3965900667160864E-3</v>
      </c>
      <c r="D140" s="16">
        <f>'Ref. ACS-5-YR'!R852</f>
        <v>409</v>
      </c>
      <c r="E140" s="55">
        <v>3.88755009645801E-3</v>
      </c>
      <c r="F140" s="16">
        <f>'Ref. ACS-5-YR'!AB852</f>
        <v>18723</v>
      </c>
      <c r="G140" s="55">
        <v>1.6447839993449995E-3</v>
      </c>
      <c r="H140" s="274"/>
    </row>
    <row r="141" spans="1:9" hidden="1" x14ac:dyDescent="0.3">
      <c r="A141" s="13" t="s">
        <v>1360</v>
      </c>
      <c r="B141" s="16">
        <f>'Ref. ACS-5-YR'!H853</f>
        <v>0</v>
      </c>
      <c r="C141" s="55">
        <v>5.1060044477390662E-3</v>
      </c>
      <c r="D141" s="16">
        <f>'Ref. ACS-5-YR'!R853</f>
        <v>853</v>
      </c>
      <c r="E141" s="55">
        <v>4.1830948406331803E-3</v>
      </c>
      <c r="F141" s="16">
        <f>'Ref. ACS-5-YR'!AB853</f>
        <v>21780</v>
      </c>
      <c r="G141" s="55">
        <v>1.8241731654352956E-3</v>
      </c>
      <c r="H141" s="274"/>
    </row>
    <row r="142" spans="1:9" hidden="1" x14ac:dyDescent="0.3">
      <c r="A142" s="13" t="s">
        <v>1361</v>
      </c>
      <c r="B142" s="16">
        <f>'Ref. ACS-5-YR'!H854</f>
        <v>34</v>
      </c>
      <c r="C142" s="55">
        <v>3.6649369903632321E-3</v>
      </c>
      <c r="D142" s="16">
        <f>'Ref. ACS-5-YR'!R854</f>
        <v>384</v>
      </c>
      <c r="E142" s="55">
        <v>2.6046910420712815E-3</v>
      </c>
      <c r="F142" s="16">
        <f>'Ref. ACS-5-YR'!AB854</f>
        <v>21246</v>
      </c>
      <c r="G142" s="55">
        <v>1.7190695129952118E-3</v>
      </c>
      <c r="H142" s="274"/>
    </row>
    <row r="143" spans="1:9" hidden="1" x14ac:dyDescent="0.3">
      <c r="A143" s="13" t="s">
        <v>1362</v>
      </c>
      <c r="B143" s="16">
        <f>'Ref. ACS-5-YR'!H855</f>
        <v>0</v>
      </c>
      <c r="C143" s="55">
        <v>3.9436619718309857E-3</v>
      </c>
      <c r="D143" s="16">
        <f>'Ref. ACS-5-YR'!R855</f>
        <v>481</v>
      </c>
      <c r="E143" s="55">
        <v>3.1275778971504289E-3</v>
      </c>
      <c r="F143" s="16">
        <f>'Ref. ACS-5-YR'!AB855</f>
        <v>21150</v>
      </c>
      <c r="G143" s="55">
        <v>1.7517275406680607E-3</v>
      </c>
      <c r="H143" s="274"/>
    </row>
    <row r="144" spans="1:9" hidden="1" x14ac:dyDescent="0.3">
      <c r="A144" s="13" t="s">
        <v>1363</v>
      </c>
      <c r="B144" s="16">
        <f>'Ref. ACS-5-YR'!H856</f>
        <v>23</v>
      </c>
      <c r="C144" s="55">
        <v>2.206078576723499E-3</v>
      </c>
      <c r="D144" s="16">
        <f>'Ref. ACS-5-YR'!R856</f>
        <v>464</v>
      </c>
      <c r="E144" s="55">
        <v>1.8771962871785544E-3</v>
      </c>
      <c r="F144" s="16">
        <f>'Ref. ACS-5-YR'!AB856</f>
        <v>18539</v>
      </c>
      <c r="G144" s="55">
        <v>1.5208214858543976E-3</v>
      </c>
      <c r="H144" s="274"/>
    </row>
    <row r="145" spans="1:8" hidden="1" x14ac:dyDescent="0.3">
      <c r="A145" s="13" t="s">
        <v>1364</v>
      </c>
      <c r="B145" s="16">
        <f>'Ref. ACS-5-YR'!H857</f>
        <v>0</v>
      </c>
      <c r="C145" s="55">
        <v>2.8880652335063011E-3</v>
      </c>
      <c r="D145" s="16">
        <f>'Ref. ACS-5-YR'!R857</f>
        <v>624</v>
      </c>
      <c r="E145" s="55">
        <v>2.3123940423375967E-3</v>
      </c>
      <c r="F145" s="16">
        <f>'Ref. ACS-5-YR'!AB857</f>
        <v>18777</v>
      </c>
      <c r="G145" s="55">
        <v>1.5122353377338366E-3</v>
      </c>
      <c r="H145" s="274"/>
    </row>
    <row r="146" spans="1:8" hidden="1" x14ac:dyDescent="0.3">
      <c r="A146" s="13" t="s">
        <v>1365</v>
      </c>
      <c r="B146" s="16">
        <f>'Ref. ACS-5-YR'!H858</f>
        <v>30</v>
      </c>
      <c r="C146" s="55">
        <v>1.6723498888065234E-3</v>
      </c>
      <c r="D146" s="16">
        <f>'Ref. ACS-5-YR'!R858</f>
        <v>110</v>
      </c>
      <c r="E146" s="55">
        <v>1.5037056764077349E-3</v>
      </c>
      <c r="F146" s="16">
        <f>'Ref. ACS-5-YR'!AB858</f>
        <v>16116</v>
      </c>
      <c r="G146" s="55">
        <v>1.244684829334207E-3</v>
      </c>
      <c r="H146" s="274"/>
    </row>
    <row r="147" spans="1:8" hidden="1" x14ac:dyDescent="0.3">
      <c r="A147" s="13" t="s">
        <v>1366</v>
      </c>
      <c r="B147" s="16">
        <f>'Ref. ACS-5-YR'!H859</f>
        <v>0</v>
      </c>
      <c r="C147" s="55">
        <v>3.6649369903632321E-3</v>
      </c>
      <c r="D147" s="16">
        <f>'Ref. ACS-5-YR'!R859</f>
        <v>481</v>
      </c>
      <c r="E147" s="55">
        <v>2.4098263755821582E-3</v>
      </c>
      <c r="F147" s="16">
        <f>'Ref. ACS-5-YR'!AB859</f>
        <v>29732</v>
      </c>
      <c r="G147" s="55">
        <v>2.3674770201711618E-3</v>
      </c>
      <c r="H147" s="274"/>
    </row>
    <row r="148" spans="1:8" hidden="1" x14ac:dyDescent="0.3">
      <c r="A148" s="13" t="s">
        <v>1367</v>
      </c>
      <c r="B148" s="16">
        <f>'Ref. ACS-5-YR'!H860</f>
        <v>0</v>
      </c>
      <c r="C148" s="55">
        <v>3.5819125277983693E-3</v>
      </c>
      <c r="D148" s="16">
        <f>'Ref. ACS-5-YR'!R860</f>
        <v>506</v>
      </c>
      <c r="E148" s="55">
        <v>2.8839970640390251E-3</v>
      </c>
      <c r="F148" s="16">
        <f>'Ref. ACS-5-YR'!AB860</f>
        <v>34492</v>
      </c>
      <c r="G148" s="55">
        <v>2.5556056584556002E-3</v>
      </c>
      <c r="H148" s="274"/>
    </row>
    <row r="149" spans="1:8" hidden="1" x14ac:dyDescent="0.3">
      <c r="A149" s="13" t="s">
        <v>1368</v>
      </c>
      <c r="B149" s="16">
        <f>'Ref. ACS-5-YR'!H861</f>
        <v>29</v>
      </c>
      <c r="C149" s="55">
        <v>1.8977020014825797E-3</v>
      </c>
      <c r="D149" s="16">
        <f>'Ref. ACS-5-YR'!R861</f>
        <v>441</v>
      </c>
      <c r="E149" s="55">
        <v>1.8771962871785544E-3</v>
      </c>
      <c r="F149" s="16">
        <f>'Ref. ACS-5-YR'!AB861</f>
        <v>35106</v>
      </c>
      <c r="G149" s="55">
        <v>2.6554962923939149E-3</v>
      </c>
      <c r="H149" s="274"/>
    </row>
    <row r="150" spans="1:8" hidden="1" x14ac:dyDescent="0.3">
      <c r="A150" s="13" t="s">
        <v>1369</v>
      </c>
      <c r="B150" s="16">
        <f>'Ref. ACS-5-YR'!H862</f>
        <v>0</v>
      </c>
      <c r="C150" s="55">
        <v>1.3402520385470719E-3</v>
      </c>
      <c r="D150" s="16">
        <f>'Ref. ACS-5-YR'!R862</f>
        <v>18</v>
      </c>
      <c r="E150" s="55">
        <v>9.8406656577007274E-4</v>
      </c>
      <c r="F150" s="16">
        <f>'Ref. ACS-5-YR'!AB862</f>
        <v>19282</v>
      </c>
      <c r="G150" s="55">
        <v>1.3957857038487255E-3</v>
      </c>
      <c r="H150" s="274"/>
    </row>
    <row r="151" spans="1:8" hidden="1" x14ac:dyDescent="0.3">
      <c r="A151" s="13" t="s">
        <v>1370</v>
      </c>
      <c r="B151" s="16">
        <f>'Ref. ACS-5-YR'!H863</f>
        <v>0</v>
      </c>
      <c r="C151" s="55">
        <v>2.9651593773165309E-4</v>
      </c>
      <c r="D151" s="16">
        <f>'Ref. ACS-5-YR'!R863</f>
        <v>46</v>
      </c>
      <c r="E151" s="55">
        <v>3.5725188856339273E-4</v>
      </c>
      <c r="F151" s="16">
        <f>'Ref. ACS-5-YR'!AB863</f>
        <v>11093</v>
      </c>
      <c r="G151" s="55">
        <v>7.3380901616081735E-4</v>
      </c>
      <c r="H151" s="274"/>
    </row>
    <row r="152" spans="1:8" hidden="1" x14ac:dyDescent="0.3">
      <c r="A152" s="13" t="s">
        <v>1371</v>
      </c>
      <c r="B152" s="16">
        <f>'Ref. ACS-5-YR'!H864</f>
        <v>0</v>
      </c>
      <c r="C152" s="55">
        <v>4.4477390659747963E-4</v>
      </c>
      <c r="D152" s="16">
        <f>'Ref. ACS-5-YR'!R864</f>
        <v>93</v>
      </c>
      <c r="E152" s="55">
        <v>3.052879774996265E-4</v>
      </c>
      <c r="F152" s="16">
        <f>'Ref. ACS-5-YR'!AB864</f>
        <v>10009</v>
      </c>
      <c r="G152" s="55">
        <v>7.1456684492634539E-4</v>
      </c>
      <c r="H152" s="274"/>
    </row>
    <row r="153" spans="1:8" hidden="1" x14ac:dyDescent="0.3">
      <c r="A153" s="13" t="s">
        <v>1372</v>
      </c>
      <c r="B153" s="16">
        <f>'Ref. ACS-5-YR'!H865</f>
        <v>0</v>
      </c>
      <c r="C153" s="55">
        <v>2.9651593773165309E-4</v>
      </c>
      <c r="D153" s="16">
        <f>'Ref. ACS-5-YR'!R865</f>
        <v>0</v>
      </c>
      <c r="E153" s="55">
        <v>1.9161692204763792E-4</v>
      </c>
      <c r="F153" s="16">
        <f>'Ref. ACS-5-YR'!AB865</f>
        <v>9549</v>
      </c>
      <c r="G153" s="55">
        <v>6.2740210909529139E-4</v>
      </c>
      <c r="H153" s="274"/>
    </row>
    <row r="154" spans="1:8" hidden="1" x14ac:dyDescent="0.3">
      <c r="A154" s="13" t="s">
        <v>1373</v>
      </c>
      <c r="B154" s="16">
        <f>'Ref. ACS-5-YR'!H866</f>
        <v>1077</v>
      </c>
      <c r="C154" s="55">
        <v>0.3941349147516679</v>
      </c>
      <c r="D154" s="16">
        <f>'Ref. ACS-5-YR'!R866</f>
        <v>52928</v>
      </c>
      <c r="E154" s="55">
        <v>0.37070404604002521</v>
      </c>
      <c r="F154" s="16">
        <f>'Ref. ACS-5-YR'!AB866</f>
        <v>4474488</v>
      </c>
      <c r="G154" s="55">
        <v>0.34205335892414335</v>
      </c>
      <c r="H154" s="274"/>
    </row>
    <row r="155" spans="1:8" hidden="1" x14ac:dyDescent="0.3">
      <c r="A155" s="13" t="s">
        <v>1357</v>
      </c>
      <c r="B155" s="16">
        <f>'Ref. ACS-5-YR'!H867</f>
        <v>46</v>
      </c>
      <c r="C155" s="55">
        <v>3.0558932542624165E-2</v>
      </c>
      <c r="D155" s="16">
        <f>'Ref. ACS-5-YR'!R867</f>
        <v>3493</v>
      </c>
      <c r="E155" s="55">
        <v>2.5199249121485127E-2</v>
      </c>
      <c r="F155" s="16">
        <f>'Ref. ACS-5-YR'!AB867</f>
        <v>172775</v>
      </c>
      <c r="G155" s="55">
        <v>1.3800469876955898E-2</v>
      </c>
      <c r="H155" s="274"/>
    </row>
    <row r="156" spans="1:8" hidden="1" x14ac:dyDescent="0.3">
      <c r="A156" s="13" t="s">
        <v>1358</v>
      </c>
      <c r="B156" s="16">
        <f>'Ref. ACS-5-YR'!H868</f>
        <v>89</v>
      </c>
      <c r="C156" s="55">
        <v>2.0969607116382506E-2</v>
      </c>
      <c r="D156" s="16">
        <f>'Ref. ACS-5-YR'!R868</f>
        <v>2708</v>
      </c>
      <c r="E156" s="55">
        <v>1.772618916162725E-2</v>
      </c>
      <c r="F156" s="16">
        <f>'Ref. ACS-5-YR'!AB868</f>
        <v>101332</v>
      </c>
      <c r="G156" s="55">
        <v>8.5573231947278592E-3</v>
      </c>
      <c r="H156" s="274"/>
    </row>
    <row r="157" spans="1:8" hidden="1" x14ac:dyDescent="0.3">
      <c r="A157" s="13" t="s">
        <v>1359</v>
      </c>
      <c r="B157" s="16">
        <f>'Ref. ACS-5-YR'!H869</f>
        <v>97</v>
      </c>
      <c r="C157" s="55">
        <v>2.0702742772424017E-2</v>
      </c>
      <c r="D157" s="16">
        <f>'Ref. ACS-5-YR'!R869</f>
        <v>2168</v>
      </c>
      <c r="E157" s="55">
        <v>1.7252018473170382E-2</v>
      </c>
      <c r="F157" s="16">
        <f>'Ref. ACS-5-YR'!AB869</f>
        <v>107030</v>
      </c>
      <c r="G157" s="55">
        <v>9.4124882151283944E-3</v>
      </c>
      <c r="H157" s="274"/>
    </row>
    <row r="158" spans="1:8" hidden="1" x14ac:dyDescent="0.3">
      <c r="A158" s="13" t="s">
        <v>1360</v>
      </c>
      <c r="B158" s="16">
        <f>'Ref. ACS-5-YR'!H870</f>
        <v>143</v>
      </c>
      <c r="C158" s="55">
        <v>2.4237212750185321E-2</v>
      </c>
      <c r="D158" s="16">
        <f>'Ref. ACS-5-YR'!R870</f>
        <v>3134</v>
      </c>
      <c r="E158" s="55">
        <v>2.1003163303086006E-2</v>
      </c>
      <c r="F158" s="16">
        <f>'Ref. ACS-5-YR'!AB870</f>
        <v>133407</v>
      </c>
      <c r="G158" s="55">
        <v>1.138469577360658E-2</v>
      </c>
      <c r="H158" s="274"/>
    </row>
    <row r="159" spans="1:8" hidden="1" x14ac:dyDescent="0.3">
      <c r="A159" s="13" t="s">
        <v>1361</v>
      </c>
      <c r="B159" s="16">
        <f>'Ref. ACS-5-YR'!H871</f>
        <v>38</v>
      </c>
      <c r="C159" s="55">
        <v>2.1776130467012603E-2</v>
      </c>
      <c r="D159" s="16">
        <f>'Ref. ACS-5-YR'!R871</f>
        <v>2612</v>
      </c>
      <c r="E159" s="55">
        <v>2.0753086981091632E-2</v>
      </c>
      <c r="F159" s="16">
        <f>'Ref. ACS-5-YR'!AB871</f>
        <v>142211</v>
      </c>
      <c r="G159" s="55">
        <v>1.1859847077635492E-2</v>
      </c>
      <c r="H159" s="274"/>
    </row>
    <row r="160" spans="1:8" hidden="1" x14ac:dyDescent="0.3">
      <c r="A160" s="13" t="s">
        <v>1362</v>
      </c>
      <c r="B160" s="16">
        <f>'Ref. ACS-5-YR'!H872</f>
        <v>87</v>
      </c>
      <c r="C160" s="55">
        <v>2.1568569310600444E-2</v>
      </c>
      <c r="D160" s="16">
        <f>'Ref. ACS-5-YR'!R872</f>
        <v>2848</v>
      </c>
      <c r="E160" s="55">
        <v>2.0746591492208661E-2</v>
      </c>
      <c r="F160" s="16">
        <f>'Ref. ACS-5-YR'!AB872</f>
        <v>158629</v>
      </c>
      <c r="G160" s="55">
        <v>1.3173681064154933E-2</v>
      </c>
      <c r="H160" s="274"/>
    </row>
    <row r="161" spans="1:8" hidden="1" x14ac:dyDescent="0.3">
      <c r="A161" s="13" t="s">
        <v>1363</v>
      </c>
      <c r="B161" s="16">
        <f>'Ref. ACS-5-YR'!H873</f>
        <v>68</v>
      </c>
      <c r="C161" s="55">
        <v>1.7043736100815419E-2</v>
      </c>
      <c r="D161" s="16">
        <f>'Ref. ACS-5-YR'!R873</f>
        <v>2466</v>
      </c>
      <c r="E161" s="55">
        <v>1.6875280117958077E-2</v>
      </c>
      <c r="F161" s="16">
        <f>'Ref. ACS-5-YR'!AB873</f>
        <v>149167</v>
      </c>
      <c r="G161" s="55">
        <v>1.2234801099578927E-2</v>
      </c>
      <c r="H161" s="274"/>
    </row>
    <row r="162" spans="1:8" hidden="1" x14ac:dyDescent="0.3">
      <c r="A162" s="13" t="s">
        <v>1364</v>
      </c>
      <c r="B162" s="16">
        <f>'Ref. ACS-5-YR'!H874</f>
        <v>23</v>
      </c>
      <c r="C162" s="55">
        <v>1.9220163083765753E-2</v>
      </c>
      <c r="D162" s="16">
        <f>'Ref. ACS-5-YR'!R874</f>
        <v>2948</v>
      </c>
      <c r="E162" s="55">
        <v>1.7690463972770909E-2</v>
      </c>
      <c r="F162" s="16">
        <f>'Ref. ACS-5-YR'!AB874</f>
        <v>162714</v>
      </c>
      <c r="G162" s="55">
        <v>1.2689790287931877E-2</v>
      </c>
      <c r="H162" s="274"/>
    </row>
    <row r="163" spans="1:8" hidden="1" x14ac:dyDescent="0.3">
      <c r="A163" s="13" t="s">
        <v>1365</v>
      </c>
      <c r="B163" s="16">
        <f>'Ref. ACS-5-YR'!H875</f>
        <v>37</v>
      </c>
      <c r="C163" s="55">
        <v>1.6118606375092662E-2</v>
      </c>
      <c r="D163" s="16">
        <f>'Ref. ACS-5-YR'!R875</f>
        <v>2602</v>
      </c>
      <c r="E163" s="55">
        <v>1.4410242086870669E-2</v>
      </c>
      <c r="F163" s="16">
        <f>'Ref. ACS-5-YR'!AB875</f>
        <v>141641</v>
      </c>
      <c r="G163" s="55">
        <v>1.1388452213409325E-2</v>
      </c>
      <c r="H163" s="274"/>
    </row>
    <row r="164" spans="1:8" hidden="1" x14ac:dyDescent="0.3">
      <c r="A164" s="13" t="s">
        <v>1366</v>
      </c>
      <c r="B164" s="16">
        <f>'Ref. ACS-5-YR'!H876</f>
        <v>59</v>
      </c>
      <c r="C164" s="55">
        <v>3.1988139362490731E-2</v>
      </c>
      <c r="D164" s="16">
        <f>'Ref. ACS-5-YR'!R876</f>
        <v>4499</v>
      </c>
      <c r="E164" s="55">
        <v>2.9940956006053794E-2</v>
      </c>
      <c r="F164" s="16">
        <f>'Ref. ACS-5-YR'!AB876</f>
        <v>300078</v>
      </c>
      <c r="G164" s="55">
        <v>2.3781100446740353E-2</v>
      </c>
      <c r="H164" s="274"/>
    </row>
    <row r="165" spans="1:8" hidden="1" x14ac:dyDescent="0.3">
      <c r="A165" s="13" t="s">
        <v>1367</v>
      </c>
      <c r="B165" s="16">
        <f>'Ref. ACS-5-YR'!H877</f>
        <v>62</v>
      </c>
      <c r="C165" s="55">
        <v>4.3795404002965159E-2</v>
      </c>
      <c r="D165" s="16">
        <f>'Ref. ACS-5-YR'!R877</f>
        <v>5134</v>
      </c>
      <c r="E165" s="55">
        <v>4.1054737484816792E-2</v>
      </c>
      <c r="F165" s="16">
        <f>'Ref. ACS-5-YR'!AB877</f>
        <v>428778</v>
      </c>
      <c r="G165" s="55">
        <v>3.2560820210198106E-2</v>
      </c>
      <c r="H165" s="274"/>
    </row>
    <row r="166" spans="1:8" hidden="1" x14ac:dyDescent="0.3">
      <c r="A166" s="13" t="s">
        <v>1368</v>
      </c>
      <c r="B166" s="16">
        <f>'Ref. ACS-5-YR'!H878</f>
        <v>93</v>
      </c>
      <c r="C166" s="55">
        <v>5.0413639733135659E-2</v>
      </c>
      <c r="D166" s="16">
        <f>'Ref. ACS-5-YR'!R878</f>
        <v>7016</v>
      </c>
      <c r="E166" s="55">
        <v>4.7469032756750434E-2</v>
      </c>
      <c r="F166" s="16">
        <f>'Ref. ACS-5-YR'!AB878</f>
        <v>598398</v>
      </c>
      <c r="G166" s="55">
        <v>4.5974300125434422E-2</v>
      </c>
      <c r="H166" s="274"/>
    </row>
    <row r="167" spans="1:8" hidden="1" x14ac:dyDescent="0.3">
      <c r="A167" s="13" t="s">
        <v>1369</v>
      </c>
      <c r="B167" s="16">
        <f>'Ref. ACS-5-YR'!H879</f>
        <v>121</v>
      </c>
      <c r="C167" s="55">
        <v>2.8346923647146034E-2</v>
      </c>
      <c r="D167" s="16">
        <f>'Ref. ACS-5-YR'!R879</f>
        <v>4233</v>
      </c>
      <c r="E167" s="55">
        <v>2.8421011607438634E-2</v>
      </c>
      <c r="F167" s="16">
        <f>'Ref. ACS-5-YR'!AB879</f>
        <v>478880</v>
      </c>
      <c r="G167" s="55">
        <v>3.5904204958715193E-2</v>
      </c>
      <c r="H167" s="274"/>
    </row>
    <row r="168" spans="1:8" hidden="1" x14ac:dyDescent="0.3">
      <c r="A168" s="13" t="s">
        <v>1370</v>
      </c>
      <c r="B168" s="16">
        <f>'Ref. ACS-5-YR'!H880</f>
        <v>53</v>
      </c>
      <c r="C168" s="55">
        <v>1.8852483320978504E-2</v>
      </c>
      <c r="D168" s="16">
        <f>'Ref. ACS-5-YR'!R880</f>
        <v>2728</v>
      </c>
      <c r="E168" s="55">
        <v>1.9340318149045486E-2</v>
      </c>
      <c r="F168" s="16">
        <f>'Ref. ACS-5-YR'!AB880</f>
        <v>352103</v>
      </c>
      <c r="G168" s="55">
        <v>2.5746255097833792E-2</v>
      </c>
      <c r="H168" s="274"/>
    </row>
    <row r="169" spans="1:8" hidden="1" x14ac:dyDescent="0.3">
      <c r="A169" s="13" t="s">
        <v>1371</v>
      </c>
      <c r="B169" s="16">
        <f>'Ref. ACS-5-YR'!H881</f>
        <v>23</v>
      </c>
      <c r="C169" s="55">
        <v>1.7168272794662712E-2</v>
      </c>
      <c r="D169" s="16">
        <f>'Ref. ACS-5-YR'!R881</f>
        <v>2821</v>
      </c>
      <c r="E169" s="55">
        <v>1.9820984326385325E-2</v>
      </c>
      <c r="F169" s="16">
        <f>'Ref. ACS-5-YR'!AB881</f>
        <v>448068</v>
      </c>
      <c r="G169" s="55">
        <v>3.2509993279805853E-2</v>
      </c>
      <c r="H169" s="274"/>
    </row>
    <row r="170" spans="1:8" hidden="1" x14ac:dyDescent="0.3">
      <c r="A170" s="13" t="s">
        <v>1372</v>
      </c>
      <c r="B170" s="16">
        <f>'Ref. ACS-5-YR'!H882</f>
        <v>38</v>
      </c>
      <c r="C170" s="55">
        <v>1.1374351371386211E-2</v>
      </c>
      <c r="D170" s="16">
        <f>'Ref. ACS-5-YR'!R882</f>
        <v>1518</v>
      </c>
      <c r="E170" s="55">
        <v>1.3000720999266011E-2</v>
      </c>
      <c r="F170" s="16">
        <f>'Ref. ACS-5-YR'!AB882</f>
        <v>599277</v>
      </c>
      <c r="G170" s="55">
        <v>4.1075136002286371E-2</v>
      </c>
      <c r="H170" s="274"/>
    </row>
    <row r="171" spans="1:8" hidden="1" x14ac:dyDescent="0.3">
      <c r="A171" s="13" t="s">
        <v>1374</v>
      </c>
      <c r="B171" s="16">
        <f>'Ref. ACS-5-YR'!H883</f>
        <v>1206</v>
      </c>
      <c r="C171" s="55">
        <v>0.3492008895478132</v>
      </c>
      <c r="D171" s="16">
        <f>'Ref. ACS-5-YR'!R883</f>
        <v>50593</v>
      </c>
      <c r="E171" s="55">
        <v>0.36356875150208179</v>
      </c>
      <c r="F171" s="16">
        <f>'Ref. ACS-5-YR'!AB883</f>
        <v>5070224</v>
      </c>
      <c r="G171" s="55">
        <v>0.39001144257561138</v>
      </c>
      <c r="H171" s="274"/>
    </row>
    <row r="172" spans="1:8" hidden="1" x14ac:dyDescent="0.3">
      <c r="A172" s="13" t="s">
        <v>1357</v>
      </c>
      <c r="B172" s="16">
        <f>'Ref. ACS-5-YR'!H884</f>
        <v>91</v>
      </c>
      <c r="C172" s="55">
        <v>2.7404002965159376E-2</v>
      </c>
      <c r="D172" s="16">
        <f>'Ref. ACS-5-YR'!R884</f>
        <v>2580</v>
      </c>
      <c r="E172" s="55">
        <v>2.3289575389891719E-2</v>
      </c>
      <c r="F172" s="16">
        <f>'Ref. ACS-5-YR'!AB884</f>
        <v>215299</v>
      </c>
      <c r="G172" s="55">
        <v>1.6798875459914726E-2</v>
      </c>
      <c r="H172" s="274"/>
    </row>
    <row r="173" spans="1:8" hidden="1" x14ac:dyDescent="0.3">
      <c r="A173" s="13" t="s">
        <v>1358</v>
      </c>
      <c r="B173" s="16">
        <f>'Ref. ACS-5-YR'!H885</f>
        <v>44</v>
      </c>
      <c r="C173" s="55">
        <v>2.059006671608599E-2</v>
      </c>
      <c r="D173" s="16">
        <f>'Ref. ACS-5-YR'!R885</f>
        <v>2189</v>
      </c>
      <c r="E173" s="55">
        <v>1.693049177346333E-2</v>
      </c>
      <c r="F173" s="16">
        <f>'Ref. ACS-5-YR'!AB885</f>
        <v>154532</v>
      </c>
      <c r="G173" s="55">
        <v>1.2835218171723882E-2</v>
      </c>
      <c r="H173" s="274"/>
    </row>
    <row r="174" spans="1:8" hidden="1" x14ac:dyDescent="0.3">
      <c r="A174" s="13" t="s">
        <v>1359</v>
      </c>
      <c r="B174" s="16">
        <f>'Ref. ACS-5-YR'!H886</f>
        <v>27</v>
      </c>
      <c r="C174" s="55">
        <v>1.6966641957005188E-2</v>
      </c>
      <c r="D174" s="16">
        <f>'Ref. ACS-5-YR'!R886</f>
        <v>1959</v>
      </c>
      <c r="E174" s="55">
        <v>1.4660318408865043E-2</v>
      </c>
      <c r="F174" s="16">
        <f>'Ref. ACS-5-YR'!AB886</f>
        <v>120380</v>
      </c>
      <c r="G174" s="55">
        <v>1.0196357541313554E-2</v>
      </c>
      <c r="H174" s="274"/>
    </row>
    <row r="175" spans="1:8" hidden="1" x14ac:dyDescent="0.3">
      <c r="A175" s="13" t="s">
        <v>1360</v>
      </c>
      <c r="B175" s="16">
        <f>'Ref. ACS-5-YR'!H887</f>
        <v>0</v>
      </c>
      <c r="C175" s="55">
        <v>1.847887323943662E-2</v>
      </c>
      <c r="D175" s="16">
        <f>'Ref. ACS-5-YR'!R887</f>
        <v>2583</v>
      </c>
      <c r="E175" s="55">
        <v>1.7355946295297915E-2</v>
      </c>
      <c r="F175" s="16">
        <f>'Ref. ACS-5-YR'!AB887</f>
        <v>145227</v>
      </c>
      <c r="G175" s="55">
        <v>1.1783108378807975E-2</v>
      </c>
      <c r="H175" s="274"/>
    </row>
    <row r="176" spans="1:8" hidden="1" x14ac:dyDescent="0.3">
      <c r="A176" s="13" t="s">
        <v>1361</v>
      </c>
      <c r="B176" s="16">
        <f>'Ref. ACS-5-YR'!H888</f>
        <v>39</v>
      </c>
      <c r="C176" s="55">
        <v>1.3141586360266865E-2</v>
      </c>
      <c r="D176" s="16">
        <f>'Ref. ACS-5-YR'!R888</f>
        <v>1931</v>
      </c>
      <c r="E176" s="55">
        <v>1.3900346209557463E-2</v>
      </c>
      <c r="F176" s="16">
        <f>'Ref. ACS-5-YR'!AB888</f>
        <v>134811</v>
      </c>
      <c r="G176" s="55">
        <v>1.0918590589918974E-2</v>
      </c>
      <c r="H176" s="274"/>
    </row>
    <row r="177" spans="1:8" hidden="1" x14ac:dyDescent="0.3">
      <c r="A177" s="13" t="s">
        <v>1362</v>
      </c>
      <c r="B177" s="16">
        <f>'Ref. ACS-5-YR'!H889</f>
        <v>24</v>
      </c>
      <c r="C177" s="55">
        <v>1.5246849518161602E-2</v>
      </c>
      <c r="D177" s="16">
        <f>'Ref. ACS-5-YR'!R889</f>
        <v>2402</v>
      </c>
      <c r="E177" s="55">
        <v>1.6079582729794158E-2</v>
      </c>
      <c r="F177" s="16">
        <f>'Ref. ACS-5-YR'!AB889</f>
        <v>149463</v>
      </c>
      <c r="G177" s="55">
        <v>1.2028196910427924E-2</v>
      </c>
      <c r="H177" s="274"/>
    </row>
    <row r="178" spans="1:8" hidden="1" x14ac:dyDescent="0.3">
      <c r="A178" s="13" t="s">
        <v>1363</v>
      </c>
      <c r="B178" s="16">
        <f>'Ref. ACS-5-YR'!H890</f>
        <v>38</v>
      </c>
      <c r="C178" s="55">
        <v>1.1653076352853967E-2</v>
      </c>
      <c r="D178" s="16">
        <f>'Ref. ACS-5-YR'!R890</f>
        <v>2286</v>
      </c>
      <c r="E178" s="55">
        <v>1.2607743921846278E-2</v>
      </c>
      <c r="F178" s="16">
        <f>'Ref. ACS-5-YR'!AB890</f>
        <v>138441</v>
      </c>
      <c r="G178" s="55">
        <v>1.1373043144014388E-2</v>
      </c>
      <c r="H178" s="274"/>
    </row>
    <row r="179" spans="1:8" hidden="1" x14ac:dyDescent="0.3">
      <c r="A179" s="13" t="s">
        <v>1364</v>
      </c>
      <c r="B179" s="16">
        <f>'Ref. ACS-5-YR'!H891</f>
        <v>74</v>
      </c>
      <c r="C179" s="55">
        <v>1.4499629355077835E-2</v>
      </c>
      <c r="D179" s="16">
        <f>'Ref. ACS-5-YR'!R891</f>
        <v>2480</v>
      </c>
      <c r="E179" s="55">
        <v>1.5196196241710133E-2</v>
      </c>
      <c r="F179" s="16">
        <f>'Ref. ACS-5-YR'!AB891</f>
        <v>155952</v>
      </c>
      <c r="G179" s="55">
        <v>1.2048972322398209E-2</v>
      </c>
      <c r="H179" s="274"/>
    </row>
    <row r="180" spans="1:8" hidden="1" x14ac:dyDescent="0.3">
      <c r="A180" s="13" t="s">
        <v>1365</v>
      </c>
      <c r="B180" s="16">
        <f>'Ref. ACS-5-YR'!H892</f>
        <v>80</v>
      </c>
      <c r="C180" s="55">
        <v>1.3159377316530763E-2</v>
      </c>
      <c r="D180" s="16">
        <f>'Ref. ACS-5-YR'!R892</f>
        <v>2132</v>
      </c>
      <c r="E180" s="55">
        <v>1.242262248868161E-2</v>
      </c>
      <c r="F180" s="16">
        <f>'Ref. ACS-5-YR'!AB892</f>
        <v>140200</v>
      </c>
      <c r="G180" s="55">
        <v>1.1521384185204441E-2</v>
      </c>
      <c r="H180" s="274"/>
    </row>
    <row r="181" spans="1:8" hidden="1" x14ac:dyDescent="0.3">
      <c r="A181" s="13" t="s">
        <v>1366</v>
      </c>
      <c r="B181" s="16">
        <f>'Ref. ACS-5-YR'!H893</f>
        <v>74</v>
      </c>
      <c r="C181" s="55">
        <v>2.5808747220163082E-2</v>
      </c>
      <c r="D181" s="16">
        <f>'Ref. ACS-5-YR'!R893</f>
        <v>3433</v>
      </c>
      <c r="E181" s="55">
        <v>2.4195696089066143E-2</v>
      </c>
      <c r="F181" s="16">
        <f>'Ref. ACS-5-YR'!AB893</f>
        <v>298933</v>
      </c>
      <c r="G181" s="55">
        <v>2.3611370697285687E-2</v>
      </c>
      <c r="H181" s="274"/>
    </row>
    <row r="182" spans="1:8" hidden="1" x14ac:dyDescent="0.3">
      <c r="A182" s="13" t="s">
        <v>1367</v>
      </c>
      <c r="B182" s="16">
        <f>'Ref. ACS-5-YR'!H894</f>
        <v>102</v>
      </c>
      <c r="C182" s="55">
        <v>3.3559673832468495E-2</v>
      </c>
      <c r="D182" s="16">
        <f>'Ref. ACS-5-YR'!R894</f>
        <v>5324</v>
      </c>
      <c r="E182" s="55">
        <v>3.5124356134664476E-2</v>
      </c>
      <c r="F182" s="16">
        <f>'Ref. ACS-5-YR'!AB894</f>
        <v>419518</v>
      </c>
      <c r="G182" s="55">
        <v>3.2930024579382239E-2</v>
      </c>
      <c r="H182" s="274"/>
    </row>
    <row r="183" spans="1:8" hidden="1" x14ac:dyDescent="0.3">
      <c r="A183" s="13" t="s">
        <v>1368</v>
      </c>
      <c r="B183" s="16">
        <f>'Ref. ACS-5-YR'!H895</f>
        <v>229</v>
      </c>
      <c r="C183" s="55">
        <v>4.268643439584878E-2</v>
      </c>
      <c r="D183" s="16">
        <f>'Ref. ACS-5-YR'!R895</f>
        <v>6989</v>
      </c>
      <c r="E183" s="55">
        <v>4.7897735023026508E-2</v>
      </c>
      <c r="F183" s="16">
        <f>'Ref. ACS-5-YR'!AB895</f>
        <v>627473</v>
      </c>
      <c r="G183" s="55">
        <v>4.9514936294614044E-2</v>
      </c>
      <c r="H183" s="274"/>
    </row>
    <row r="184" spans="1:8" hidden="1" x14ac:dyDescent="0.3">
      <c r="A184" s="13" t="s">
        <v>1369</v>
      </c>
      <c r="B184" s="16">
        <f>'Ref. ACS-5-YR'!H896</f>
        <v>123</v>
      </c>
      <c r="C184" s="55">
        <v>3.4099332839140101E-2</v>
      </c>
      <c r="D184" s="16">
        <f>'Ref. ACS-5-YR'!R896</f>
        <v>4343</v>
      </c>
      <c r="E184" s="55">
        <v>3.6660539255487061E-2</v>
      </c>
      <c r="F184" s="16">
        <f>'Ref. ACS-5-YR'!AB896</f>
        <v>540673</v>
      </c>
      <c r="G184" s="55">
        <v>4.1022929155231883E-2</v>
      </c>
      <c r="H184" s="274"/>
    </row>
    <row r="185" spans="1:8" hidden="1" x14ac:dyDescent="0.3">
      <c r="A185" s="13" t="s">
        <v>1370</v>
      </c>
      <c r="B185" s="16">
        <f>'Ref. ACS-5-YR'!H897</f>
        <v>111</v>
      </c>
      <c r="C185" s="55">
        <v>1.681245366938473E-2</v>
      </c>
      <c r="D185" s="16">
        <f>'Ref. ACS-5-YR'!R897</f>
        <v>3706</v>
      </c>
      <c r="E185" s="55">
        <v>2.1883302046728548E-2</v>
      </c>
      <c r="F185" s="16">
        <f>'Ref. ACS-5-YR'!AB897</f>
        <v>406789</v>
      </c>
      <c r="G185" s="55">
        <v>3.058232636470308E-2</v>
      </c>
      <c r="H185" s="274"/>
    </row>
    <row r="186" spans="1:8" hidden="1" x14ac:dyDescent="0.3">
      <c r="A186" s="13" t="s">
        <v>1371</v>
      </c>
      <c r="B186" s="16">
        <f>'Ref. ACS-5-YR'!H898</f>
        <v>53</v>
      </c>
      <c r="C186" s="55">
        <v>2.2161601186063751E-2</v>
      </c>
      <c r="D186" s="16">
        <f>'Ref. ACS-5-YR'!R898</f>
        <v>3258</v>
      </c>
      <c r="E186" s="55">
        <v>2.8161192052119803E-2</v>
      </c>
      <c r="F186" s="16">
        <f>'Ref. ACS-5-YR'!AB898</f>
        <v>563596</v>
      </c>
      <c r="G186" s="55">
        <v>4.1732896277950786E-2</v>
      </c>
      <c r="H186" s="274"/>
    </row>
    <row r="187" spans="1:8" hidden="1" x14ac:dyDescent="0.3">
      <c r="A187" s="13" t="s">
        <v>1372</v>
      </c>
      <c r="B187" s="16">
        <f>'Ref. ACS-5-YR'!H899</f>
        <v>97</v>
      </c>
      <c r="C187" s="55">
        <v>2.2932542624166049E-2</v>
      </c>
      <c r="D187" s="16">
        <f>'Ref. ACS-5-YR'!R899</f>
        <v>2998</v>
      </c>
      <c r="E187" s="55">
        <v>2.7203107441881612E-2</v>
      </c>
      <c r="F187" s="16">
        <f>'Ref. ACS-5-YR'!AB899</f>
        <v>858937</v>
      </c>
      <c r="G187" s="55">
        <v>6.1113212502719588E-2</v>
      </c>
      <c r="H187" s="274"/>
    </row>
    <row r="188" spans="1:8" x14ac:dyDescent="0.3">
      <c r="A188" s="13" t="s">
        <v>1375</v>
      </c>
      <c r="B188" s="16">
        <f>'Ref. ACS-5-YR'!H900</f>
        <v>896</v>
      </c>
      <c r="C188" s="55">
        <f>B188/B136</f>
        <v>0.27192716236722309</v>
      </c>
      <c r="D188" s="16">
        <f>'Ref. ACS-5-YR'!R900</f>
        <v>29976</v>
      </c>
      <c r="E188" s="55">
        <f>D188/D136</f>
        <v>0.21558643307154571</v>
      </c>
      <c r="F188" s="16">
        <f>'Ref. ACS-5-YR'!AB900</f>
        <v>3198850</v>
      </c>
      <c r="G188" s="55">
        <f>F188/F136</f>
        <v>0.24412899101694452</v>
      </c>
      <c r="H188" s="274"/>
    </row>
    <row r="189" spans="1:8" x14ac:dyDescent="0.3">
      <c r="A189" s="13" t="s">
        <v>1357</v>
      </c>
      <c r="B189" s="16">
        <f>'Ref. ACS-5-YR'!H901</f>
        <v>75</v>
      </c>
      <c r="C189" s="55">
        <f>B189/B188</f>
        <v>8.3705357142857137E-2</v>
      </c>
      <c r="D189" s="16">
        <f>'Ref. ACS-5-YR'!R901</f>
        <v>2116</v>
      </c>
      <c r="E189" s="55">
        <f>D189/D188</f>
        <v>7.0589805177475318E-2</v>
      </c>
      <c r="F189" s="16">
        <f>'Ref. ACS-5-YR'!AB901</f>
        <v>172556</v>
      </c>
      <c r="G189" s="55">
        <f>F189/F188</f>
        <v>5.3943135814433309E-2</v>
      </c>
      <c r="H189" s="274"/>
    </row>
    <row r="190" spans="1:8" x14ac:dyDescent="0.3">
      <c r="A190" s="13" t="s">
        <v>1358</v>
      </c>
      <c r="B190" s="16">
        <f>'Ref. ACS-5-YR'!H902</f>
        <v>69</v>
      </c>
      <c r="C190" s="55">
        <f>B190/B188</f>
        <v>7.7008928571428575E-2</v>
      </c>
      <c r="D190" s="16">
        <f>'Ref. ACS-5-YR'!R902</f>
        <v>2432</v>
      </c>
      <c r="E190" s="55">
        <f>D190/D188</f>
        <v>8.1131571924206031E-2</v>
      </c>
      <c r="F190" s="16">
        <f>'Ref. ACS-5-YR'!AB902</f>
        <v>231833</v>
      </c>
      <c r="G190" s="55">
        <f>F190/F188</f>
        <v>7.2473857792644231E-2</v>
      </c>
      <c r="H190" s="274"/>
    </row>
    <row r="191" spans="1:8" x14ac:dyDescent="0.3">
      <c r="A191" s="13" t="s">
        <v>1359</v>
      </c>
      <c r="B191" s="16">
        <f>'Ref. ACS-5-YR'!H903</f>
        <v>73</v>
      </c>
      <c r="C191" s="55">
        <f>B191/B188</f>
        <v>8.1473214285714288E-2</v>
      </c>
      <c r="D191" s="16">
        <f>'Ref. ACS-5-YR'!R903</f>
        <v>2435</v>
      </c>
      <c r="E191" s="55">
        <f>D191/D188</f>
        <v>8.123165198825727E-2</v>
      </c>
      <c r="F191" s="16">
        <f>'Ref. ACS-5-YR'!AB903</f>
        <v>189249</v>
      </c>
      <c r="G191" s="55">
        <f>F191/F188</f>
        <v>5.916157369054504E-2</v>
      </c>
      <c r="H191" s="274"/>
    </row>
    <row r="192" spans="1:8" x14ac:dyDescent="0.3">
      <c r="A192" s="13" t="s">
        <v>1360</v>
      </c>
      <c r="B192" s="16">
        <f>'Ref. ACS-5-YR'!H904</f>
        <v>78</v>
      </c>
      <c r="C192" s="55">
        <f>B192/B188</f>
        <v>8.7053571428571425E-2</v>
      </c>
      <c r="D192" s="16">
        <f>'Ref. ACS-5-YR'!R904</f>
        <v>2101</v>
      </c>
      <c r="E192" s="55">
        <f>D192/D188</f>
        <v>7.0089404857219109E-2</v>
      </c>
      <c r="F192" s="16">
        <f>'Ref. ACS-5-YR'!AB904</f>
        <v>173679</v>
      </c>
      <c r="G192" s="55">
        <f>F192/F188</f>
        <v>5.4294199477937385E-2</v>
      </c>
      <c r="H192" s="274"/>
    </row>
    <row r="193" spans="1:9" x14ac:dyDescent="0.3">
      <c r="A193" s="13" t="s">
        <v>1361</v>
      </c>
      <c r="B193" s="16">
        <f>'Ref. ACS-5-YR'!H905</f>
        <v>47</v>
      </c>
      <c r="C193" s="55">
        <f>B193/B188</f>
        <v>5.2455357142857144E-2</v>
      </c>
      <c r="D193" s="16">
        <f>'Ref. ACS-5-YR'!R905</f>
        <v>1885</v>
      </c>
      <c r="E193" s="55">
        <f>D193/D188</f>
        <v>6.2883640245529754E-2</v>
      </c>
      <c r="F193" s="16">
        <f>'Ref. ACS-5-YR'!AB905</f>
        <v>156105</v>
      </c>
      <c r="G193" s="55">
        <f>F193/F188</f>
        <v>4.8800350125826467E-2</v>
      </c>
      <c r="H193" s="274"/>
    </row>
    <row r="194" spans="1:9" x14ac:dyDescent="0.3">
      <c r="A194" s="13" t="s">
        <v>1362</v>
      </c>
      <c r="B194" s="16">
        <f>'Ref. ACS-5-YR'!H906</f>
        <v>9</v>
      </c>
      <c r="C194" s="55">
        <f>B194/B188</f>
        <v>1.0044642857142858E-2</v>
      </c>
      <c r="D194" s="16">
        <f>'Ref. ACS-5-YR'!R906</f>
        <v>1851</v>
      </c>
      <c r="E194" s="55">
        <f>D194/D188</f>
        <v>6.1749399519615694E-2</v>
      </c>
      <c r="F194" s="16">
        <f>'Ref. ACS-5-YR'!AB906</f>
        <v>146101</v>
      </c>
      <c r="G194" s="55">
        <f>F194/F188</f>
        <v>4.5672976225831156E-2</v>
      </c>
      <c r="H194" s="274"/>
    </row>
    <row r="195" spans="1:9" x14ac:dyDescent="0.3">
      <c r="A195" s="13" t="s">
        <v>1363</v>
      </c>
      <c r="B195" s="16">
        <f>'Ref. ACS-5-YR'!H907</f>
        <v>71</v>
      </c>
      <c r="C195" s="55">
        <f>B195/B188</f>
        <v>7.9241071428571425E-2</v>
      </c>
      <c r="D195" s="16">
        <f>'Ref. ACS-5-YR'!R907</f>
        <v>1241</v>
      </c>
      <c r="E195" s="55">
        <f>D195/D188</f>
        <v>4.1399786495863358E-2</v>
      </c>
      <c r="F195" s="16">
        <f>'Ref. ACS-5-YR'!AB907</f>
        <v>133947</v>
      </c>
      <c r="G195" s="55">
        <f>F195/F188</f>
        <v>4.1873485783953605E-2</v>
      </c>
      <c r="H195" s="274"/>
    </row>
    <row r="196" spans="1:9" x14ac:dyDescent="0.3">
      <c r="A196" s="13" t="s">
        <v>1364</v>
      </c>
      <c r="B196" s="16">
        <f>'Ref. ACS-5-YR'!H908</f>
        <v>59</v>
      </c>
      <c r="C196" s="55">
        <f>B196/B188</f>
        <v>6.5848214285714288E-2</v>
      </c>
      <c r="D196" s="16">
        <f>'Ref. ACS-5-YR'!R908</f>
        <v>1398</v>
      </c>
      <c r="E196" s="55">
        <f>D196/D188</f>
        <v>4.6637309847878304E-2</v>
      </c>
      <c r="F196" s="16">
        <f>'Ref. ACS-5-YR'!AB908</f>
        <v>124511</v>
      </c>
      <c r="G196" s="55">
        <f>F196/F188</f>
        <v>3.892367569595323E-2</v>
      </c>
      <c r="H196" s="274"/>
    </row>
    <row r="197" spans="1:9" x14ac:dyDescent="0.3">
      <c r="A197" s="13" t="s">
        <v>1365</v>
      </c>
      <c r="B197" s="16">
        <f>'Ref. ACS-5-YR'!H909</f>
        <v>73</v>
      </c>
      <c r="C197" s="55">
        <f>B197/B188</f>
        <v>8.1473214285714288E-2</v>
      </c>
      <c r="D197" s="16">
        <f>'Ref. ACS-5-YR'!R909</f>
        <v>1015</v>
      </c>
      <c r="E197" s="55">
        <f>D197/D188</f>
        <v>3.3860421670669869E-2</v>
      </c>
      <c r="F197" s="16">
        <f>'Ref. ACS-5-YR'!AB909</f>
        <v>116059</v>
      </c>
      <c r="G197" s="55">
        <f>F197/F188</f>
        <v>3.6281476155493382E-2</v>
      </c>
      <c r="H197" s="274"/>
    </row>
    <row r="198" spans="1:9" x14ac:dyDescent="0.3">
      <c r="A198" s="13" t="s">
        <v>1366</v>
      </c>
      <c r="B198" s="16">
        <f>'Ref. ACS-5-YR'!H910</f>
        <v>16</v>
      </c>
      <c r="C198" s="55">
        <f>B198/B188</f>
        <v>1.7857142857142856E-2</v>
      </c>
      <c r="D198" s="16">
        <f>'Ref. ACS-5-YR'!R910</f>
        <v>2817</v>
      </c>
      <c r="E198" s="55">
        <f>D198/D188</f>
        <v>9.3975180144115295E-2</v>
      </c>
      <c r="F198" s="16">
        <f>'Ref. ACS-5-YR'!AB910</f>
        <v>216099</v>
      </c>
      <c r="G198" s="55">
        <f>F198/F188</f>
        <v>6.7555215155446491E-2</v>
      </c>
      <c r="H198" s="274"/>
    </row>
    <row r="199" spans="1:9" x14ac:dyDescent="0.3">
      <c r="A199" s="13" t="s">
        <v>1367</v>
      </c>
      <c r="B199" s="16">
        <f>'Ref. ACS-5-YR'!H911</f>
        <v>113</v>
      </c>
      <c r="C199" s="55">
        <f>B199/B188</f>
        <v>0.12611607142857142</v>
      </c>
      <c r="D199" s="16">
        <f>'Ref. ACS-5-YR'!R911</f>
        <v>2366</v>
      </c>
      <c r="E199" s="55">
        <f>D199/D188</f>
        <v>7.8929810515078733E-2</v>
      </c>
      <c r="F199" s="16">
        <f>'Ref. ACS-5-YR'!AB911</f>
        <v>279893</v>
      </c>
      <c r="G199" s="55">
        <f>F199/F188</f>
        <v>8.7498007096300234E-2</v>
      </c>
      <c r="H199" s="274"/>
    </row>
    <row r="200" spans="1:9" x14ac:dyDescent="0.3">
      <c r="A200" s="13" t="s">
        <v>1368</v>
      </c>
      <c r="B200" s="16">
        <f>'Ref. ACS-5-YR'!H912</f>
        <v>59</v>
      </c>
      <c r="C200" s="55">
        <f>B200/B188</f>
        <v>6.5848214285714288E-2</v>
      </c>
      <c r="D200" s="16">
        <f>'Ref. ACS-5-YR'!R912</f>
        <v>3342</v>
      </c>
      <c r="E200" s="55">
        <f>D200/D188</f>
        <v>0.11148919135308247</v>
      </c>
      <c r="F200" s="16">
        <f>'Ref. ACS-5-YR'!AB912</f>
        <v>355361</v>
      </c>
      <c r="G200" s="55">
        <f>F200/F188</f>
        <v>0.111090235553402</v>
      </c>
      <c r="H200" s="274"/>
    </row>
    <row r="201" spans="1:9" x14ac:dyDescent="0.3">
      <c r="A201" s="13" t="s">
        <v>1369</v>
      </c>
      <c r="B201" s="16">
        <f>'Ref. ACS-5-YR'!H913</f>
        <v>38</v>
      </c>
      <c r="C201" s="55">
        <f>B201/B188</f>
        <v>4.2410714285714288E-2</v>
      </c>
      <c r="D201" s="16">
        <f>'Ref. ACS-5-YR'!R913</f>
        <v>1728</v>
      </c>
      <c r="E201" s="55">
        <f>D201/D188</f>
        <v>5.7646116893514815E-2</v>
      </c>
      <c r="F201" s="16">
        <f>'Ref. ACS-5-YR'!AB913</f>
        <v>256255</v>
      </c>
      <c r="G201" s="55">
        <f>F201/F188</f>
        <v>8.0108476483736341E-2</v>
      </c>
      <c r="H201" s="274"/>
    </row>
    <row r="202" spans="1:9" x14ac:dyDescent="0.3">
      <c r="A202" s="13" t="s">
        <v>1370</v>
      </c>
      <c r="B202" s="16">
        <f>'Ref. ACS-5-YR'!H914</f>
        <v>44</v>
      </c>
      <c r="C202" s="55">
        <f>B202/B188</f>
        <v>4.9107142857142856E-2</v>
      </c>
      <c r="D202" s="16">
        <f>'Ref. ACS-5-YR'!R914</f>
        <v>1177</v>
      </c>
      <c r="E202" s="55">
        <f>D202/D188</f>
        <v>3.9264745129436882E-2</v>
      </c>
      <c r="F202" s="16">
        <f>'Ref. ACS-5-YR'!AB914</f>
        <v>170039</v>
      </c>
      <c r="G202" s="55">
        <f>F202/F188</f>
        <v>5.3156290541913502E-2</v>
      </c>
      <c r="H202" s="274"/>
    </row>
    <row r="203" spans="1:9" x14ac:dyDescent="0.3">
      <c r="A203" s="13" t="s">
        <v>1371</v>
      </c>
      <c r="B203" s="16">
        <f>'Ref. ACS-5-YR'!H915</f>
        <v>54</v>
      </c>
      <c r="C203" s="55">
        <f>B203/B188</f>
        <v>6.0267857142857144E-2</v>
      </c>
      <c r="D203" s="16">
        <f>'Ref. ACS-5-YR'!R915</f>
        <v>875</v>
      </c>
      <c r="E203" s="55">
        <f>D203/D188</f>
        <v>2.9190018681611956E-2</v>
      </c>
      <c r="F203" s="16">
        <f>'Ref. ACS-5-YR'!AB915</f>
        <v>205551</v>
      </c>
      <c r="G203" s="55">
        <f>F203/F188</f>
        <v>6.4257780139737722E-2</v>
      </c>
      <c r="H203" s="274"/>
    </row>
    <row r="204" spans="1:9" x14ac:dyDescent="0.3">
      <c r="A204" s="13" t="s">
        <v>1372</v>
      </c>
      <c r="B204" s="16">
        <f>'Ref. ACS-5-YR'!H916</f>
        <v>18</v>
      </c>
      <c r="C204" s="55">
        <f>B204/B188</f>
        <v>2.0089285714285716E-2</v>
      </c>
      <c r="D204" s="16">
        <f>'Ref. ACS-5-YR'!R916</f>
        <v>1197</v>
      </c>
      <c r="E204" s="55">
        <f>D204/D188</f>
        <v>3.9931945556445157E-2</v>
      </c>
      <c r="F204" s="16">
        <f>'Ref. ACS-5-YR'!AB916</f>
        <v>271612</v>
      </c>
      <c r="G204" s="55">
        <f>F204/F188</f>
        <v>8.4909264266845905E-2</v>
      </c>
      <c r="H204" s="274"/>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80"/>
      <c r="I208" s="61" t="s">
        <v>1378</v>
      </c>
    </row>
    <row r="209" spans="1:9" ht="28.8" x14ac:dyDescent="0.3">
      <c r="A209" s="48" t="s">
        <v>170</v>
      </c>
      <c r="B209" s="60" t="str">
        <f>B3</f>
        <v>City of Exeter</v>
      </c>
      <c r="C209" s="60" t="str">
        <f>B3</f>
        <v>City of Exeter</v>
      </c>
      <c r="D209" s="60" t="str">
        <f>B4</f>
        <v>Tulare County</v>
      </c>
      <c r="E209" s="60" t="str">
        <f>B4</f>
        <v>Tulare County</v>
      </c>
      <c r="F209" s="60" t="s">
        <v>171</v>
      </c>
      <c r="G209" s="60" t="s">
        <v>171</v>
      </c>
      <c r="H209" s="273"/>
    </row>
    <row r="210" spans="1:9" x14ac:dyDescent="0.3">
      <c r="A210" s="13" t="s">
        <v>178</v>
      </c>
      <c r="B210" s="16">
        <f>B211+B215</f>
        <v>896</v>
      </c>
      <c r="C210" s="55"/>
      <c r="D210" s="16">
        <f>D211+D215</f>
        <v>29976</v>
      </c>
      <c r="E210" s="55"/>
      <c r="F210" s="16">
        <f>F211+F215</f>
        <v>3198850</v>
      </c>
      <c r="G210" s="55"/>
      <c r="H210" s="274"/>
    </row>
    <row r="211" spans="1:9" x14ac:dyDescent="0.3">
      <c r="A211" s="13" t="s">
        <v>1379</v>
      </c>
      <c r="B211" s="16">
        <f>SUM(B212:B214)</f>
        <v>745</v>
      </c>
      <c r="C211" s="55">
        <f>B211/B210</f>
        <v>0.8314732142857143</v>
      </c>
      <c r="D211" s="16">
        <f>SUM(D212:D214)</f>
        <v>22482</v>
      </c>
      <c r="E211" s="55">
        <f>D211/D210</f>
        <v>0.75</v>
      </c>
      <c r="F211" s="16">
        <f>SUM(F212:F214)</f>
        <v>2340689</v>
      </c>
      <c r="G211" s="55">
        <f>F211/F210</f>
        <v>0.7317282773496725</v>
      </c>
      <c r="H211" s="274"/>
    </row>
    <row r="212" spans="1:9" x14ac:dyDescent="0.3">
      <c r="A212" s="13" t="s">
        <v>1380</v>
      </c>
      <c r="B212" s="16">
        <f>'Ref. ACS-5-YR'!H1007</f>
        <v>449</v>
      </c>
      <c r="C212" s="55">
        <f>B212/B211</f>
        <v>0.6026845637583893</v>
      </c>
      <c r="D212" s="16">
        <f>'Ref. ACS-5-YR'!R1007</f>
        <v>12787</v>
      </c>
      <c r="E212" s="55">
        <f>D212/D211</f>
        <v>0.56876612401031934</v>
      </c>
      <c r="F212" s="16">
        <f>'Ref. ACS-5-YR'!AB1007</f>
        <v>1350393</v>
      </c>
      <c r="G212" s="55">
        <f>F212/F211</f>
        <v>0.57692115441222647</v>
      </c>
      <c r="H212" s="274"/>
    </row>
    <row r="213" spans="1:9" x14ac:dyDescent="0.3">
      <c r="A213" s="13" t="s">
        <v>1381</v>
      </c>
      <c r="B213" s="16">
        <f>'Ref. ACS-5-YR'!H1008</f>
        <v>231</v>
      </c>
      <c r="C213" s="55">
        <f>B213/B211</f>
        <v>0.31006711409395971</v>
      </c>
      <c r="D213" s="16">
        <f>'Ref. ACS-5-YR'!R1008</f>
        <v>6686</v>
      </c>
      <c r="E213" s="55">
        <f>D213/D211</f>
        <v>0.29739347033182101</v>
      </c>
      <c r="F213" s="16">
        <f>'Ref. ACS-5-YR'!AB1008</f>
        <v>688443</v>
      </c>
      <c r="G213" s="55">
        <f>F213/F211</f>
        <v>0.29411980831285145</v>
      </c>
      <c r="H213" s="274"/>
    </row>
    <row r="214" spans="1:9" x14ac:dyDescent="0.3">
      <c r="A214" s="13" t="s">
        <v>1382</v>
      </c>
      <c r="B214" s="16">
        <f>'Ref. ACS-5-YR'!H1009</f>
        <v>65</v>
      </c>
      <c r="C214" s="55">
        <f>B214/B211</f>
        <v>8.7248322147651006E-2</v>
      </c>
      <c r="D214" s="16">
        <f>'Ref. ACS-5-YR'!R1009</f>
        <v>3009</v>
      </c>
      <c r="E214" s="55">
        <f>D214/D211</f>
        <v>0.13384040565785962</v>
      </c>
      <c r="F214" s="16">
        <f>'Ref. ACS-5-YR'!AB1009</f>
        <v>301853</v>
      </c>
      <c r="G214" s="55">
        <f>F214/F211</f>
        <v>0.12895903727492206</v>
      </c>
      <c r="H214" s="274"/>
    </row>
    <row r="215" spans="1:9" x14ac:dyDescent="0.3">
      <c r="A215" s="13" t="s">
        <v>1383</v>
      </c>
      <c r="B215" s="16">
        <f>SUM(B216:B218)</f>
        <v>151</v>
      </c>
      <c r="C215" s="55">
        <f>B215/B210</f>
        <v>0.16852678571428573</v>
      </c>
      <c r="D215" s="16">
        <f>SUM(D216:D218)</f>
        <v>7494</v>
      </c>
      <c r="E215" s="55">
        <f>D215/D210</f>
        <v>0.25</v>
      </c>
      <c r="F215" s="16">
        <f>SUM(F216:F218)</f>
        <v>858161</v>
      </c>
      <c r="G215" s="55">
        <f>F215/F210</f>
        <v>0.26827172265032745</v>
      </c>
      <c r="H215" s="274"/>
    </row>
    <row r="216" spans="1:9" x14ac:dyDescent="0.3">
      <c r="A216" s="13" t="s">
        <v>1380</v>
      </c>
      <c r="B216" s="16">
        <f>'Ref. ACS-5-YR'!H1017</f>
        <v>78</v>
      </c>
      <c r="C216" s="55">
        <f>B216/B215</f>
        <v>0.51655629139072845</v>
      </c>
      <c r="D216" s="16">
        <f>'Ref. ACS-5-YR'!R1017</f>
        <v>4613</v>
      </c>
      <c r="E216" s="55">
        <f>D216/D215</f>
        <v>0.61555911395783292</v>
      </c>
      <c r="F216" s="16">
        <f>'Ref. ACS-5-YR'!AB1017</f>
        <v>484266</v>
      </c>
      <c r="G216" s="55">
        <f>F216/F215</f>
        <v>0.56430669769425545</v>
      </c>
      <c r="H216" s="274"/>
    </row>
    <row r="217" spans="1:9" x14ac:dyDescent="0.3">
      <c r="A217" s="13" t="s">
        <v>1381</v>
      </c>
      <c r="B217" s="16">
        <f>'Ref. ACS-5-YR'!H1018</f>
        <v>48</v>
      </c>
      <c r="C217" s="55">
        <f>B217/B215</f>
        <v>0.31788079470198677</v>
      </c>
      <c r="D217" s="16">
        <f>'Ref. ACS-5-YR'!R1018</f>
        <v>1643</v>
      </c>
      <c r="E217" s="55">
        <f>D217/D215</f>
        <v>0.21924206031491861</v>
      </c>
      <c r="F217" s="16">
        <f>'Ref. ACS-5-YR'!AB1018</f>
        <v>234067</v>
      </c>
      <c r="G217" s="55">
        <f>F217/F215</f>
        <v>0.27275418015966701</v>
      </c>
      <c r="H217" s="274"/>
    </row>
    <row r="218" spans="1:9" x14ac:dyDescent="0.3">
      <c r="A218" s="13" t="s">
        <v>1382</v>
      </c>
      <c r="B218" s="16">
        <f>'Ref. ACS-5-YR'!H1019</f>
        <v>25</v>
      </c>
      <c r="C218" s="55">
        <f>B218/B215</f>
        <v>0.16556291390728478</v>
      </c>
      <c r="D218" s="16">
        <f>'Ref. ACS-5-YR'!R1019</f>
        <v>1238</v>
      </c>
      <c r="E218" s="55">
        <f>D218/D215</f>
        <v>0.16519882572724848</v>
      </c>
      <c r="F218" s="16">
        <f>'Ref. ACS-5-YR'!AB1019</f>
        <v>139828</v>
      </c>
      <c r="G218" s="55">
        <f>F218/F215</f>
        <v>0.16293912214607748</v>
      </c>
      <c r="H218" s="274"/>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Exeter</v>
      </c>
      <c r="B226" s="63">
        <f>SUM('Ref. ACS-5-YR'!B1017:B1019)</f>
        <v>186</v>
      </c>
      <c r="C226" s="63">
        <f>SUM('Ref. ACS-5-YR'!B1007:B1009)</f>
        <v>488</v>
      </c>
      <c r="D226" s="63">
        <f>SUM('Ref. ACS-5-YR'!E1017:E1019)</f>
        <v>177</v>
      </c>
      <c r="E226" s="16">
        <f>SUM('Ref. ACS-5-YR'!E1007:E1009)</f>
        <v>642</v>
      </c>
      <c r="F226" s="16">
        <f>SUM('Ref. ACS-5-YR'!H1017:H1019)</f>
        <v>151</v>
      </c>
      <c r="G226" s="16">
        <f>SUM('Ref. ACS-5-YR'!H1007:H1009)</f>
        <v>745</v>
      </c>
    </row>
    <row r="227" spans="1:9" x14ac:dyDescent="0.3">
      <c r="A227" s="13" t="str">
        <f>B3</f>
        <v>City of Exeter</v>
      </c>
      <c r="B227" s="5">
        <f>B226/(B226+C226)</f>
        <v>0.27596439169139464</v>
      </c>
      <c r="C227" s="5">
        <f>C226/(B226+C226)</f>
        <v>0.72403560830860536</v>
      </c>
      <c r="D227" s="5">
        <f>D226/(D226+E226)</f>
        <v>0.21611721611721613</v>
      </c>
      <c r="E227" s="5">
        <f>E226/(D226+E226)</f>
        <v>0.78388278388278387</v>
      </c>
      <c r="F227" s="5">
        <f>F226/(F226+G226)</f>
        <v>0.16852678571428573</v>
      </c>
      <c r="G227" s="5">
        <f>G226/(F226+G226)</f>
        <v>0.8314732142857143</v>
      </c>
    </row>
    <row r="228" spans="1:9" x14ac:dyDescent="0.3">
      <c r="A228" s="13" t="str">
        <f>B4</f>
        <v>Tulare County</v>
      </c>
      <c r="B228" s="63">
        <f>SUM('Ref. ACS-5-YR'!L1017:L1019)</f>
        <v>5281</v>
      </c>
      <c r="C228" s="63">
        <f>SUM('Ref. ACS-5-YR'!L1007:L1009)</f>
        <v>17629</v>
      </c>
      <c r="D228" s="63">
        <f>SUM('Ref. ACS-5-YR'!O1017:O1019)</f>
        <v>6389</v>
      </c>
      <c r="E228" s="16">
        <f>SUM('Ref. ACS-5-YR'!O1007:O1009)</f>
        <v>19428</v>
      </c>
      <c r="F228" s="16">
        <f>SUM('Ref. ACS-5-YR'!R1017:R1019)</f>
        <v>7494</v>
      </c>
      <c r="G228" s="16">
        <f>SUM('Ref. ACS-5-YR'!R1007:R1009)</f>
        <v>22482</v>
      </c>
    </row>
    <row r="229" spans="1:9" x14ac:dyDescent="0.3">
      <c r="A229" s="13" t="str">
        <f>B4</f>
        <v>Tulare County</v>
      </c>
      <c r="B229" s="5">
        <f>B228/(B228+C228)</f>
        <v>0.23051069402007857</v>
      </c>
      <c r="C229" s="5">
        <f>C228/(B228+C228)</f>
        <v>0.76948930597992138</v>
      </c>
      <c r="D229" s="5">
        <f>D228/(D228+E228)</f>
        <v>0.24747259557655807</v>
      </c>
      <c r="E229" s="5">
        <f>E228/(D228+E228)</f>
        <v>0.7525274044234419</v>
      </c>
      <c r="F229" s="5">
        <f>F228/(F228+G228)</f>
        <v>0.25</v>
      </c>
      <c r="G229" s="5">
        <f>G228/(F228+G228)</f>
        <v>0.75</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Exeter</v>
      </c>
      <c r="C243" s="60" t="str">
        <f>Housing!B3</f>
        <v>City of Exeter</v>
      </c>
      <c r="D243" s="60" t="str">
        <f>Housing!B4</f>
        <v>Tulare County</v>
      </c>
      <c r="E243" s="60" t="str">
        <f>Housing!B4</f>
        <v>Tulare County</v>
      </c>
      <c r="F243" s="60" t="s">
        <v>171</v>
      </c>
      <c r="G243" s="60" t="s">
        <v>171</v>
      </c>
      <c r="H243" s="275"/>
      <c r="I243" s="42"/>
      <c r="J243" s="58"/>
    </row>
    <row r="244" spans="1:10" x14ac:dyDescent="0.3">
      <c r="A244" s="13" t="s">
        <v>1391</v>
      </c>
      <c r="B244" s="16">
        <f>'Ref. ACS-5-YR'!H1023</f>
        <v>3295</v>
      </c>
      <c r="C244" s="55"/>
      <c r="D244" s="16">
        <f>'Ref. ACS-5-YR'!R1023</f>
        <v>139044</v>
      </c>
      <c r="E244" s="55"/>
      <c r="F244" s="16">
        <f>'Ref. ACS-5-YR'!AB1023</f>
        <v>13103114</v>
      </c>
      <c r="G244" s="55"/>
      <c r="H244" s="274"/>
      <c r="I244" s="84"/>
      <c r="J244" s="54"/>
    </row>
    <row r="245" spans="1:10" x14ac:dyDescent="0.3">
      <c r="A245" s="7" t="s">
        <v>1392</v>
      </c>
      <c r="B245" s="118">
        <f t="shared" ref="B245:G245" si="3">SUM(B246:B248)</f>
        <v>597</v>
      </c>
      <c r="C245" s="119">
        <f t="shared" si="3"/>
        <v>0.18118361153262516</v>
      </c>
      <c r="D245" s="118">
        <f t="shared" si="3"/>
        <v>29599</v>
      </c>
      <c r="E245" s="119">
        <f t="shared" si="3"/>
        <v>0.2128750611317281</v>
      </c>
      <c r="F245" s="118">
        <f t="shared" si="3"/>
        <v>1809518</v>
      </c>
      <c r="G245" s="119">
        <f t="shared" si="3"/>
        <v>0.13700000000000001</v>
      </c>
      <c r="H245" s="274"/>
      <c r="I245" s="84"/>
      <c r="J245" s="54"/>
    </row>
    <row r="246" spans="1:10" x14ac:dyDescent="0.3">
      <c r="A246" s="7" t="s">
        <v>1324</v>
      </c>
      <c r="B246" s="118">
        <f t="shared" ref="B246:G248" si="4">B254+B262</f>
        <v>273</v>
      </c>
      <c r="C246" s="119">
        <f t="shared" si="4"/>
        <v>8.2852807283763277E-2</v>
      </c>
      <c r="D246" s="118">
        <f t="shared" si="4"/>
        <v>15623</v>
      </c>
      <c r="E246" s="119">
        <f t="shared" si="4"/>
        <v>0.11236011622220304</v>
      </c>
      <c r="F246" s="118">
        <f t="shared" si="4"/>
        <v>1025856</v>
      </c>
      <c r="G246" s="119">
        <f t="shared" si="4"/>
        <v>7.8E-2</v>
      </c>
      <c r="H246" s="274"/>
      <c r="I246" s="84"/>
      <c r="J246" s="54"/>
    </row>
    <row r="247" spans="1:10" x14ac:dyDescent="0.3">
      <c r="A247" s="7" t="s">
        <v>1325</v>
      </c>
      <c r="B247" s="118">
        <f t="shared" si="4"/>
        <v>253</v>
      </c>
      <c r="C247" s="119">
        <f t="shared" si="4"/>
        <v>7.6783004552352041E-2</v>
      </c>
      <c r="D247" s="118">
        <f t="shared" si="4"/>
        <v>7997</v>
      </c>
      <c r="E247" s="119">
        <f t="shared" si="4"/>
        <v>5.7514168176979949E-2</v>
      </c>
      <c r="F247" s="118">
        <f t="shared" si="4"/>
        <v>440129</v>
      </c>
      <c r="G247" s="119">
        <f t="shared" si="4"/>
        <v>3.3000000000000002E-2</v>
      </c>
      <c r="H247" s="274"/>
      <c r="I247" s="84"/>
      <c r="J247" s="54"/>
    </row>
    <row r="248" spans="1:10" x14ac:dyDescent="0.3">
      <c r="A248" s="7" t="s">
        <v>1393</v>
      </c>
      <c r="B248" s="118">
        <f t="shared" si="4"/>
        <v>71</v>
      </c>
      <c r="C248" s="119">
        <f t="shared" si="4"/>
        <v>2.1547799696509863E-2</v>
      </c>
      <c r="D248" s="118">
        <f t="shared" si="4"/>
        <v>5979</v>
      </c>
      <c r="E248" s="119">
        <f t="shared" si="4"/>
        <v>4.3000776732545098E-2</v>
      </c>
      <c r="F248" s="118">
        <f t="shared" si="4"/>
        <v>343533</v>
      </c>
      <c r="G248" s="119">
        <f t="shared" si="4"/>
        <v>2.5999999999999999E-2</v>
      </c>
      <c r="H248" s="274"/>
      <c r="I248" s="84"/>
      <c r="J248" s="54"/>
    </row>
    <row r="249" spans="1:10" x14ac:dyDescent="0.3">
      <c r="A249" s="13" t="s">
        <v>1394</v>
      </c>
      <c r="B249" s="16">
        <f>'Ref. ACS-5-YR'!H1024</f>
        <v>2079</v>
      </c>
      <c r="C249" s="55">
        <f>'Ref. ACS-5-YR'!I1024</f>
        <v>0.6309559939301973</v>
      </c>
      <c r="D249" s="16">
        <f>'Ref. ACS-5-YR'!R1024</f>
        <v>79353</v>
      </c>
      <c r="E249" s="55">
        <f>'Ref. ACS-5-YR'!S1024</f>
        <v>0.57070423750755161</v>
      </c>
      <c r="F249" s="16">
        <f>'Ref. ACS-5-YR'!AB1024</f>
        <v>7241318</v>
      </c>
      <c r="G249" s="55">
        <f>'Ref. ACS-5-YR'!AC1024</f>
        <v>0.55300000000000005</v>
      </c>
      <c r="H249" s="274"/>
      <c r="I249" s="84"/>
      <c r="J249" s="54"/>
    </row>
    <row r="250" spans="1:10" x14ac:dyDescent="0.3">
      <c r="A250" s="13" t="s">
        <v>1328</v>
      </c>
      <c r="B250" s="16">
        <f>'Ref. ACS-5-YR'!H1025</f>
        <v>449</v>
      </c>
      <c r="C250" s="55">
        <f>'Ref. ACS-5-YR'!I1025</f>
        <v>0.13626707132018209</v>
      </c>
      <c r="D250" s="16">
        <f>'Ref. ACS-5-YR'!R1025</f>
        <v>13658</v>
      </c>
      <c r="E250" s="55">
        <f>'Ref. ACS-5-YR'!S1025</f>
        <v>9.8227899082304879E-2</v>
      </c>
      <c r="F250" s="16">
        <f>'Ref. ACS-5-YR'!AB1025</f>
        <v>1416913</v>
      </c>
      <c r="G250" s="55">
        <f>'Ref. ACS-5-YR'!AC1025</f>
        <v>0.108</v>
      </c>
      <c r="H250" s="274"/>
      <c r="I250" s="84"/>
      <c r="J250" s="54"/>
    </row>
    <row r="251" spans="1:10" x14ac:dyDescent="0.3">
      <c r="A251" s="13" t="s">
        <v>1321</v>
      </c>
      <c r="B251" s="16">
        <f>'Ref. ACS-5-YR'!H1026</f>
        <v>707</v>
      </c>
      <c r="C251" s="55">
        <f>'Ref. ACS-5-YR'!I1026</f>
        <v>0.21456752655538694</v>
      </c>
      <c r="D251" s="16">
        <f>'Ref. ACS-5-YR'!R1026</f>
        <v>24164</v>
      </c>
      <c r="E251" s="55">
        <f>'Ref. ACS-5-YR'!S1026</f>
        <v>0.17378671499669168</v>
      </c>
      <c r="F251" s="16">
        <f>'Ref. ACS-5-YR'!AB1026</f>
        <v>2403865</v>
      </c>
      <c r="G251" s="55">
        <f>'Ref. ACS-5-YR'!AC1026</f>
        <v>0.183</v>
      </c>
      <c r="H251" s="274"/>
      <c r="I251" s="84"/>
      <c r="J251" s="54"/>
    </row>
    <row r="252" spans="1:10" x14ac:dyDescent="0.3">
      <c r="A252" s="13" t="s">
        <v>1322</v>
      </c>
      <c r="B252" s="16">
        <f>'Ref. ACS-5-YR'!H1027</f>
        <v>378</v>
      </c>
      <c r="C252" s="55">
        <f>'Ref. ACS-5-YR'!I1027</f>
        <v>0.11471927162367224</v>
      </c>
      <c r="D252" s="16">
        <f>'Ref. ACS-5-YR'!R1027</f>
        <v>13286</v>
      </c>
      <c r="E252" s="55">
        <f>'Ref. ACS-5-YR'!S1027</f>
        <v>9.5552486982537904E-2</v>
      </c>
      <c r="F252" s="16">
        <f>'Ref. ACS-5-YR'!AB1027</f>
        <v>1235833</v>
      </c>
      <c r="G252" s="55">
        <f>'Ref. ACS-5-YR'!AC1027</f>
        <v>9.4E-2</v>
      </c>
      <c r="H252" s="274"/>
      <c r="I252" s="84"/>
      <c r="J252" s="54"/>
    </row>
    <row r="253" spans="1:10" x14ac:dyDescent="0.3">
      <c r="A253" s="13" t="s">
        <v>1323</v>
      </c>
      <c r="B253" s="16">
        <f>'Ref. ACS-5-YR'!H1028</f>
        <v>240</v>
      </c>
      <c r="C253" s="55">
        <f>'Ref. ACS-5-YR'!I1028</f>
        <v>7.2837632776934752E-2</v>
      </c>
      <c r="D253" s="16">
        <f>'Ref. ACS-5-YR'!R1028</f>
        <v>12791</v>
      </c>
      <c r="E253" s="55">
        <f>'Ref. ACS-5-YR'!S1028</f>
        <v>9.1992462817525392E-2</v>
      </c>
      <c r="F253" s="16">
        <f>'Ref. ACS-5-YR'!AB1028</f>
        <v>1182987</v>
      </c>
      <c r="G253" s="55">
        <f>'Ref. ACS-5-YR'!AC1028</f>
        <v>0.09</v>
      </c>
      <c r="H253" s="274"/>
      <c r="I253" s="84"/>
      <c r="J253" s="54"/>
    </row>
    <row r="254" spans="1:10" x14ac:dyDescent="0.3">
      <c r="A254" s="13" t="s">
        <v>1324</v>
      </c>
      <c r="B254" s="16">
        <f>'Ref. ACS-5-YR'!H1029</f>
        <v>153</v>
      </c>
      <c r="C254" s="55">
        <f>'Ref. ACS-5-YR'!I1029</f>
        <v>4.6433990895295901E-2</v>
      </c>
      <c r="D254" s="16">
        <f>'Ref. ACS-5-YR'!R1029</f>
        <v>8116</v>
      </c>
      <c r="E254" s="55">
        <f>'Ref. ACS-5-YR'!S1029</f>
        <v>5.8370012370184979E-2</v>
      </c>
      <c r="F254" s="16">
        <f>'Ref. ACS-5-YR'!AB1029</f>
        <v>567528</v>
      </c>
      <c r="G254" s="55">
        <f>'Ref. ACS-5-YR'!AC1029</f>
        <v>4.2999999999999997E-2</v>
      </c>
      <c r="H254" s="274"/>
      <c r="I254" s="84"/>
      <c r="J254" s="54"/>
    </row>
    <row r="255" spans="1:10" x14ac:dyDescent="0.3">
      <c r="A255" s="13" t="s">
        <v>1325</v>
      </c>
      <c r="B255" s="16">
        <f>'Ref. ACS-5-YR'!H1030</f>
        <v>110</v>
      </c>
      <c r="C255" s="55">
        <f>'Ref. ACS-5-YR'!I1030</f>
        <v>3.3383915022761758E-2</v>
      </c>
      <c r="D255" s="16">
        <f>'Ref. ACS-5-YR'!R1030</f>
        <v>4101</v>
      </c>
      <c r="E255" s="55">
        <f>'Ref. ACS-5-YR'!S1030</f>
        <v>2.9494260809527918E-2</v>
      </c>
      <c r="F255" s="16">
        <f>'Ref. ACS-5-YR'!AB1030</f>
        <v>238866</v>
      </c>
      <c r="G255" s="55">
        <f>'Ref. ACS-5-YR'!AC1030</f>
        <v>1.7999999999999999E-2</v>
      </c>
      <c r="H255" s="274"/>
      <c r="I255" s="84"/>
      <c r="J255" s="54"/>
    </row>
    <row r="256" spans="1:10" x14ac:dyDescent="0.3">
      <c r="A256" s="13" t="s">
        <v>1393</v>
      </c>
      <c r="B256" s="16">
        <f>'Ref. ACS-5-YR'!H1031</f>
        <v>42</v>
      </c>
      <c r="C256" s="55">
        <f>'Ref. ACS-5-YR'!I1031</f>
        <v>1.2746585735963581E-2</v>
      </c>
      <c r="D256" s="16">
        <f>'Ref. ACS-5-YR'!R1031</f>
        <v>3237</v>
      </c>
      <c r="E256" s="55">
        <f>'Ref. ACS-5-YR'!S1031</f>
        <v>2.3280400448778805E-2</v>
      </c>
      <c r="F256" s="16">
        <f>'Ref. ACS-5-YR'!AB1031</f>
        <v>195326</v>
      </c>
      <c r="G256" s="55">
        <f>'Ref. ACS-5-YR'!AC1031</f>
        <v>1.4999999999999999E-2</v>
      </c>
      <c r="H256" s="274"/>
      <c r="I256" s="84"/>
      <c r="J256" s="54"/>
    </row>
    <row r="257" spans="1:10" x14ac:dyDescent="0.3">
      <c r="A257" s="13" t="s">
        <v>1386</v>
      </c>
      <c r="B257" s="16">
        <f>'Ref. ACS-5-YR'!H1032</f>
        <v>1216</v>
      </c>
      <c r="C257" s="55">
        <f>'Ref. ACS-5-YR'!I1032</f>
        <v>0.36904400606980275</v>
      </c>
      <c r="D257" s="16">
        <f>'Ref. ACS-5-YR'!R1032</f>
        <v>59691</v>
      </c>
      <c r="E257" s="55">
        <f>'Ref. ACS-5-YR'!S1032</f>
        <v>0.42929576249244844</v>
      </c>
      <c r="F257" s="16">
        <f>'Ref. ACS-5-YR'!AB1032</f>
        <v>5861796</v>
      </c>
      <c r="G257" s="55">
        <f>'Ref. ACS-5-YR'!AC1032</f>
        <v>0.44700000000000001</v>
      </c>
      <c r="H257" s="274"/>
      <c r="I257" s="84"/>
      <c r="J257" s="54"/>
    </row>
    <row r="258" spans="1:10" x14ac:dyDescent="0.3">
      <c r="A258" s="13" t="s">
        <v>1328</v>
      </c>
      <c r="B258" s="16">
        <f>'Ref. ACS-5-YR'!H1033</f>
        <v>252</v>
      </c>
      <c r="C258" s="55">
        <f>'Ref. ACS-5-YR'!I1033</f>
        <v>7.6479514415781491E-2</v>
      </c>
      <c r="D258" s="16">
        <f>'Ref. ACS-5-YR'!R1033</f>
        <v>11008</v>
      </c>
      <c r="E258" s="55">
        <f>'Ref. ACS-5-YR'!S1033</f>
        <v>7.9169183855470213E-2</v>
      </c>
      <c r="F258" s="16">
        <f>'Ref. ACS-5-YR'!AB1033</f>
        <v>1697906</v>
      </c>
      <c r="G258" s="55">
        <f>'Ref. ACS-5-YR'!AC1033</f>
        <v>0.13</v>
      </c>
      <c r="H258" s="274"/>
      <c r="I258" s="84"/>
      <c r="J258" s="54"/>
    </row>
    <row r="259" spans="1:10" x14ac:dyDescent="0.3">
      <c r="A259" s="13" t="s">
        <v>1321</v>
      </c>
      <c r="B259" s="16">
        <f>'Ref. ACS-5-YR'!H1034</f>
        <v>190</v>
      </c>
      <c r="C259" s="55">
        <f>'Ref. ACS-5-YR'!I1034</f>
        <v>5.7663125948406675E-2</v>
      </c>
      <c r="D259" s="16">
        <f>'Ref. ACS-5-YR'!R1034</f>
        <v>12640</v>
      </c>
      <c r="E259" s="55">
        <f>'Ref. ACS-5-YR'!S1034</f>
        <v>9.0906475647996324E-2</v>
      </c>
      <c r="F259" s="16">
        <f>'Ref. ACS-5-YR'!AB1034</f>
        <v>1579529</v>
      </c>
      <c r="G259" s="55">
        <f>'Ref. ACS-5-YR'!AC1034</f>
        <v>0.121</v>
      </c>
      <c r="H259" s="274"/>
      <c r="I259" s="42"/>
      <c r="J259" s="54"/>
    </row>
    <row r="260" spans="1:10" x14ac:dyDescent="0.3">
      <c r="A260" s="13" t="s">
        <v>1322</v>
      </c>
      <c r="B260" s="16">
        <f>'Ref. ACS-5-YR'!H1035</f>
        <v>334</v>
      </c>
      <c r="C260" s="55">
        <f>'Ref. ACS-5-YR'!I1035</f>
        <v>0.10136570561456752</v>
      </c>
      <c r="D260" s="16">
        <f>'Ref. ACS-5-YR'!R1035</f>
        <v>11334</v>
      </c>
      <c r="E260" s="55">
        <f>'Ref. ACS-5-YR'!S1035</f>
        <v>8.1513765426771384E-2</v>
      </c>
      <c r="F260" s="16">
        <f>'Ref. ACS-5-YR'!AB1035</f>
        <v>954485</v>
      </c>
      <c r="G260" s="55">
        <f>'Ref. ACS-5-YR'!AC1035</f>
        <v>7.2999999999999995E-2</v>
      </c>
      <c r="H260" s="274"/>
      <c r="I260" s="42"/>
      <c r="J260" s="54"/>
    </row>
    <row r="261" spans="1:10" x14ac:dyDescent="0.3">
      <c r="A261" s="13" t="s">
        <v>1323</v>
      </c>
      <c r="B261" s="16">
        <f>'Ref. ACS-5-YR'!H1036</f>
        <v>148</v>
      </c>
      <c r="C261" s="55">
        <f>'Ref. ACS-5-YR'!I1036</f>
        <v>4.4916540212443096E-2</v>
      </c>
      <c r="D261" s="16">
        <f>'Ref. ACS-5-YR'!R1036</f>
        <v>10564</v>
      </c>
      <c r="E261" s="55">
        <f>'Ref. ACS-5-YR'!S1036</f>
        <v>7.5975950058974132E-2</v>
      </c>
      <c r="F261" s="16">
        <f>'Ref. ACS-5-YR'!AB1036</f>
        <v>822078</v>
      </c>
      <c r="G261" s="55">
        <f>'Ref. ACS-5-YR'!AC1036</f>
        <v>6.3E-2</v>
      </c>
      <c r="H261" s="274"/>
      <c r="I261" s="42"/>
      <c r="J261" s="54"/>
    </row>
    <row r="262" spans="1:10" x14ac:dyDescent="0.3">
      <c r="A262" s="13" t="s">
        <v>1324</v>
      </c>
      <c r="B262" s="16">
        <f>'Ref. ACS-5-YR'!H1037</f>
        <v>120</v>
      </c>
      <c r="C262" s="55">
        <f>'Ref. ACS-5-YR'!I1037</f>
        <v>3.6418816388467376E-2</v>
      </c>
      <c r="D262" s="16">
        <f>'Ref. ACS-5-YR'!R1037</f>
        <v>7507</v>
      </c>
      <c r="E262" s="55">
        <f>'Ref. ACS-5-YR'!S1037</f>
        <v>5.3990103852018065E-2</v>
      </c>
      <c r="F262" s="16">
        <f>'Ref. ACS-5-YR'!AB1037</f>
        <v>458328</v>
      </c>
      <c r="G262" s="55">
        <f>'Ref. ACS-5-YR'!AC1037</f>
        <v>3.5000000000000003E-2</v>
      </c>
      <c r="H262" s="274"/>
      <c r="I262" s="42" t="str">
        <f>A265</f>
        <v>Source: U.S. Census Bureau, ACS 16-20 (5-year Estimates), Table B25009</v>
      </c>
      <c r="J262" s="54"/>
    </row>
    <row r="263" spans="1:10" x14ac:dyDescent="0.3">
      <c r="A263" s="13" t="s">
        <v>1325</v>
      </c>
      <c r="B263" s="16">
        <f>'Ref. ACS-5-YR'!H1038</f>
        <v>143</v>
      </c>
      <c r="C263" s="55">
        <f>'Ref. ACS-5-YR'!I1038</f>
        <v>4.339908952959029E-2</v>
      </c>
      <c r="D263" s="16">
        <f>'Ref. ACS-5-YR'!R1038</f>
        <v>3896</v>
      </c>
      <c r="E263" s="55">
        <f>'Ref. ACS-5-YR'!S1038</f>
        <v>2.8019907367452031E-2</v>
      </c>
      <c r="F263" s="16">
        <f>'Ref. ACS-5-YR'!AB1038</f>
        <v>201263</v>
      </c>
      <c r="G263" s="55">
        <f>'Ref. ACS-5-YR'!AC1038</f>
        <v>1.4999999999999999E-2</v>
      </c>
      <c r="H263" s="274"/>
      <c r="I263" s="42"/>
      <c r="J263" s="54"/>
    </row>
    <row r="264" spans="1:10" x14ac:dyDescent="0.3">
      <c r="A264" s="13" t="s">
        <v>1393</v>
      </c>
      <c r="B264" s="16">
        <f>'Ref. ACS-5-YR'!H1039</f>
        <v>29</v>
      </c>
      <c r="C264" s="55">
        <f>'Ref. ACS-5-YR'!I1039</f>
        <v>8.8012139605462818E-3</v>
      </c>
      <c r="D264" s="16">
        <f>'Ref. ACS-5-YR'!R1039</f>
        <v>2742</v>
      </c>
      <c r="E264" s="55">
        <f>'Ref. ACS-5-YR'!S1039</f>
        <v>1.972037628376629E-2</v>
      </c>
      <c r="F264" s="16">
        <f>'Ref. ACS-5-YR'!AB1039</f>
        <v>148207</v>
      </c>
      <c r="G264" s="55">
        <f>'Ref. ACS-5-YR'!AC1039</f>
        <v>1.0999999999999999E-2</v>
      </c>
      <c r="H264" s="274"/>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3305</v>
      </c>
      <c r="C269" s="55"/>
      <c r="D269" s="16">
        <f>'Ref. ACS-5-YR'!E1023</f>
        <v>3369</v>
      </c>
      <c r="E269" s="55"/>
      <c r="F269" s="16">
        <f>'Ref. ACS-5-YR'!H1023</f>
        <v>3295</v>
      </c>
      <c r="G269" s="55"/>
      <c r="I269" s="42"/>
    </row>
    <row r="270" spans="1:10" x14ac:dyDescent="0.3">
      <c r="A270" s="7" t="s">
        <v>1328</v>
      </c>
      <c r="B270" s="118">
        <f t="shared" ref="B270:G276" si="5">B278+B286</f>
        <v>811</v>
      </c>
      <c r="C270" s="119">
        <f t="shared" si="5"/>
        <v>0.24538577912254161</v>
      </c>
      <c r="D270" s="118">
        <f t="shared" si="5"/>
        <v>653</v>
      </c>
      <c r="E270" s="119">
        <f t="shared" si="5"/>
        <v>0.19382606114574058</v>
      </c>
      <c r="F270" s="118">
        <f t="shared" si="5"/>
        <v>701</v>
      </c>
      <c r="G270" s="119">
        <f t="shared" si="5"/>
        <v>0.21274658573596358</v>
      </c>
      <c r="I270" s="42"/>
    </row>
    <row r="271" spans="1:10" x14ac:dyDescent="0.3">
      <c r="A271" s="7" t="s">
        <v>1321</v>
      </c>
      <c r="B271" s="118">
        <f t="shared" si="5"/>
        <v>955</v>
      </c>
      <c r="C271" s="119">
        <f t="shared" si="5"/>
        <v>0.28895612708018154</v>
      </c>
      <c r="D271" s="118">
        <f t="shared" si="5"/>
        <v>959</v>
      </c>
      <c r="E271" s="119">
        <f t="shared" si="5"/>
        <v>0.28465420005936481</v>
      </c>
      <c r="F271" s="118">
        <f t="shared" si="5"/>
        <v>897</v>
      </c>
      <c r="G271" s="119">
        <f t="shared" si="5"/>
        <v>0.27223065250379364</v>
      </c>
      <c r="I271" s="42"/>
    </row>
    <row r="272" spans="1:10" x14ac:dyDescent="0.3">
      <c r="A272" s="7" t="s">
        <v>1322</v>
      </c>
      <c r="B272" s="118">
        <f t="shared" si="5"/>
        <v>416</v>
      </c>
      <c r="C272" s="119">
        <f t="shared" si="5"/>
        <v>0.12586989409984872</v>
      </c>
      <c r="D272" s="118">
        <f t="shared" si="5"/>
        <v>624</v>
      </c>
      <c r="E272" s="119">
        <f t="shared" si="5"/>
        <v>0.18521816562778273</v>
      </c>
      <c r="F272" s="118">
        <f t="shared" si="5"/>
        <v>712</v>
      </c>
      <c r="G272" s="119">
        <f t="shared" si="5"/>
        <v>0.21608497723823977</v>
      </c>
      <c r="I272" s="42"/>
    </row>
    <row r="273" spans="1:9" x14ac:dyDescent="0.3">
      <c r="A273" s="7" t="s">
        <v>1323</v>
      </c>
      <c r="B273" s="118">
        <f t="shared" si="5"/>
        <v>453</v>
      </c>
      <c r="C273" s="119">
        <f t="shared" si="5"/>
        <v>0.13706505295007565</v>
      </c>
      <c r="D273" s="118">
        <f t="shared" si="5"/>
        <v>584</v>
      </c>
      <c r="E273" s="119">
        <f t="shared" si="5"/>
        <v>0.17334520629266847</v>
      </c>
      <c r="F273" s="118">
        <f t="shared" si="5"/>
        <v>388</v>
      </c>
      <c r="G273" s="119">
        <f t="shared" si="5"/>
        <v>0.11775417298937785</v>
      </c>
      <c r="I273" s="42"/>
    </row>
    <row r="274" spans="1:9" x14ac:dyDescent="0.3">
      <c r="A274" s="7" t="s">
        <v>1324</v>
      </c>
      <c r="B274" s="118">
        <f t="shared" si="5"/>
        <v>274</v>
      </c>
      <c r="C274" s="119">
        <f t="shared" si="5"/>
        <v>8.2904689863842668E-2</v>
      </c>
      <c r="D274" s="118">
        <f t="shared" si="5"/>
        <v>316</v>
      </c>
      <c r="E274" s="119">
        <f t="shared" si="5"/>
        <v>9.3796378747402792E-2</v>
      </c>
      <c r="F274" s="118">
        <f t="shared" si="5"/>
        <v>273</v>
      </c>
      <c r="G274" s="119">
        <f t="shared" si="5"/>
        <v>8.2852807283763277E-2</v>
      </c>
      <c r="I274" s="42"/>
    </row>
    <row r="275" spans="1:9" x14ac:dyDescent="0.3">
      <c r="A275" s="7" t="s">
        <v>1325</v>
      </c>
      <c r="B275" s="118">
        <f t="shared" si="5"/>
        <v>209</v>
      </c>
      <c r="C275" s="119">
        <f t="shared" si="5"/>
        <v>6.3237518910741308E-2</v>
      </c>
      <c r="D275" s="118">
        <f t="shared" si="5"/>
        <v>96</v>
      </c>
      <c r="E275" s="119">
        <f t="shared" si="5"/>
        <v>2.8495102404274265E-2</v>
      </c>
      <c r="F275" s="118">
        <f t="shared" si="5"/>
        <v>253</v>
      </c>
      <c r="G275" s="119">
        <f t="shared" si="5"/>
        <v>7.6783004552352041E-2</v>
      </c>
      <c r="I275" s="42"/>
    </row>
    <row r="276" spans="1:9" x14ac:dyDescent="0.3">
      <c r="A276" s="7" t="s">
        <v>1393</v>
      </c>
      <c r="B276" s="118">
        <f t="shared" si="5"/>
        <v>187</v>
      </c>
      <c r="C276" s="119">
        <f t="shared" si="5"/>
        <v>5.658093797276853E-2</v>
      </c>
      <c r="D276" s="118">
        <f t="shared" si="5"/>
        <v>137</v>
      </c>
      <c r="E276" s="119">
        <f t="shared" si="5"/>
        <v>4.06648857227664E-2</v>
      </c>
      <c r="F276" s="118">
        <f t="shared" si="5"/>
        <v>71</v>
      </c>
      <c r="G276" s="119">
        <f t="shared" si="5"/>
        <v>2.1547799696509863E-2</v>
      </c>
      <c r="I276" s="42"/>
    </row>
    <row r="277" spans="1:9" x14ac:dyDescent="0.3">
      <c r="A277" s="13" t="s">
        <v>1394</v>
      </c>
      <c r="B277" s="16">
        <f>'Ref. ACS-5-YR'!B1024</f>
        <v>2049</v>
      </c>
      <c r="C277" s="55">
        <f>'Ref. ACS-5-YR'!C1024</f>
        <v>0.61996974281391826</v>
      </c>
      <c r="D277" s="16">
        <f>'Ref. ACS-5-YR'!E1024</f>
        <v>2064</v>
      </c>
      <c r="E277" s="55">
        <f>'Ref. ACS-5-YR'!F1024</f>
        <v>0.61264470169189666</v>
      </c>
      <c r="F277" s="16">
        <f>'Ref. ACS-5-YR'!H1024</f>
        <v>2079</v>
      </c>
      <c r="G277" s="55">
        <f>'Ref. ACS-5-YR'!I1024</f>
        <v>0.6309559939301973</v>
      </c>
      <c r="I277" s="42"/>
    </row>
    <row r="278" spans="1:9" x14ac:dyDescent="0.3">
      <c r="A278" s="13" t="s">
        <v>1328</v>
      </c>
      <c r="B278" s="16">
        <f>'Ref. ACS-5-YR'!B1025</f>
        <v>431</v>
      </c>
      <c r="C278" s="55">
        <f>'Ref. ACS-5-YR'!C1025</f>
        <v>0.13040847201210287</v>
      </c>
      <c r="D278" s="16">
        <f>'Ref. ACS-5-YR'!E1025</f>
        <v>433</v>
      </c>
      <c r="E278" s="55">
        <f>'Ref. ACS-5-YR'!F1025</f>
        <v>0.12852478480261206</v>
      </c>
      <c r="F278" s="16">
        <f>'Ref. ACS-5-YR'!H1025</f>
        <v>449</v>
      </c>
      <c r="G278" s="55">
        <f>'Ref. ACS-5-YR'!I1025</f>
        <v>0.13626707132018209</v>
      </c>
      <c r="I278" s="42"/>
    </row>
    <row r="279" spans="1:9" x14ac:dyDescent="0.3">
      <c r="A279" s="13" t="s">
        <v>1321</v>
      </c>
      <c r="B279" s="16">
        <f>'Ref. ACS-5-YR'!B1026</f>
        <v>644</v>
      </c>
      <c r="C279" s="55">
        <f>'Ref. ACS-5-YR'!C1026</f>
        <v>0.19485627836611194</v>
      </c>
      <c r="D279" s="16">
        <f>'Ref. ACS-5-YR'!E1026</f>
        <v>677</v>
      </c>
      <c r="E279" s="55">
        <f>'Ref. ACS-5-YR'!F1026</f>
        <v>0.20094983674680914</v>
      </c>
      <c r="F279" s="16">
        <f>'Ref. ACS-5-YR'!H1026</f>
        <v>707</v>
      </c>
      <c r="G279" s="55">
        <f>'Ref. ACS-5-YR'!I1026</f>
        <v>0.21456752655538694</v>
      </c>
      <c r="I279" s="42"/>
    </row>
    <row r="280" spans="1:9" x14ac:dyDescent="0.3">
      <c r="A280" s="13" t="s">
        <v>1322</v>
      </c>
      <c r="B280" s="16">
        <f>'Ref. ACS-5-YR'!B1027</f>
        <v>249</v>
      </c>
      <c r="C280" s="55">
        <f>'Ref. ACS-5-YR'!C1027</f>
        <v>7.5340393343419063E-2</v>
      </c>
      <c r="D280" s="16">
        <f>'Ref. ACS-5-YR'!E1027</f>
        <v>336</v>
      </c>
      <c r="E280" s="55">
        <f>'Ref. ACS-5-YR'!F1027</f>
        <v>9.9732858414959935E-2</v>
      </c>
      <c r="F280" s="16">
        <f>'Ref. ACS-5-YR'!H1027</f>
        <v>378</v>
      </c>
      <c r="G280" s="55">
        <f>'Ref. ACS-5-YR'!I1027</f>
        <v>0.11471927162367224</v>
      </c>
      <c r="I280" s="42"/>
    </row>
    <row r="281" spans="1:9" x14ac:dyDescent="0.3">
      <c r="A281" s="13" t="s">
        <v>1323</v>
      </c>
      <c r="B281" s="16">
        <f>'Ref. ACS-5-YR'!B1028</f>
        <v>300</v>
      </c>
      <c r="C281" s="55">
        <f>'Ref. ACS-5-YR'!C1028</f>
        <v>9.0771558245083206E-2</v>
      </c>
      <c r="D281" s="16">
        <f>'Ref. ACS-5-YR'!E1028</f>
        <v>322</v>
      </c>
      <c r="E281" s="55">
        <f>'Ref. ACS-5-YR'!F1028</f>
        <v>9.5577322647669938E-2</v>
      </c>
      <c r="F281" s="16">
        <f>'Ref. ACS-5-YR'!H1028</f>
        <v>240</v>
      </c>
      <c r="G281" s="55">
        <f>'Ref. ACS-5-YR'!I1028</f>
        <v>7.2837632776934752E-2</v>
      </c>
      <c r="I281" s="42"/>
    </row>
    <row r="282" spans="1:9" x14ac:dyDescent="0.3">
      <c r="A282" s="13" t="s">
        <v>1324</v>
      </c>
      <c r="B282" s="16">
        <f>'Ref. ACS-5-YR'!B1029</f>
        <v>164</v>
      </c>
      <c r="C282" s="55">
        <f>'Ref. ACS-5-YR'!C1029</f>
        <v>4.9621785173978819E-2</v>
      </c>
      <c r="D282" s="16">
        <f>'Ref. ACS-5-YR'!E1029</f>
        <v>180</v>
      </c>
      <c r="E282" s="55">
        <f>'Ref. ACS-5-YR'!F1029</f>
        <v>5.3428317008014245E-2</v>
      </c>
      <c r="F282" s="16">
        <f>'Ref. ACS-5-YR'!H1029</f>
        <v>153</v>
      </c>
      <c r="G282" s="55">
        <f>'Ref. ACS-5-YR'!I1029</f>
        <v>4.6433990895295901E-2</v>
      </c>
      <c r="I282" s="42"/>
    </row>
    <row r="283" spans="1:9" x14ac:dyDescent="0.3">
      <c r="A283" s="13" t="s">
        <v>1325</v>
      </c>
      <c r="B283" s="16">
        <f>'Ref. ACS-5-YR'!B1030</f>
        <v>125</v>
      </c>
      <c r="C283" s="55">
        <f>'Ref. ACS-5-YR'!C1030</f>
        <v>3.7821482602118005E-2</v>
      </c>
      <c r="D283" s="16">
        <f>'Ref. ACS-5-YR'!E1030</f>
        <v>43</v>
      </c>
      <c r="E283" s="55">
        <f>'Ref. ACS-5-YR'!F1030</f>
        <v>1.2763431285247848E-2</v>
      </c>
      <c r="F283" s="16">
        <f>'Ref. ACS-5-YR'!H1030</f>
        <v>110</v>
      </c>
      <c r="G283" s="55">
        <f>'Ref. ACS-5-YR'!I1030</f>
        <v>3.3383915022761758E-2</v>
      </c>
      <c r="I283" s="42"/>
    </row>
    <row r="284" spans="1:9" x14ac:dyDescent="0.3">
      <c r="A284" s="13" t="s">
        <v>1393</v>
      </c>
      <c r="B284" s="16">
        <f>'Ref. ACS-5-YR'!B1031</f>
        <v>136</v>
      </c>
      <c r="C284" s="55">
        <f>'Ref. ACS-5-YR'!C1031</f>
        <v>4.1149773071104387E-2</v>
      </c>
      <c r="D284" s="16">
        <f>'Ref. ACS-5-YR'!E1031</f>
        <v>73</v>
      </c>
      <c r="E284" s="55">
        <f>'Ref. ACS-5-YR'!F1031</f>
        <v>2.1668150786583556E-2</v>
      </c>
      <c r="F284" s="16">
        <f>'Ref. ACS-5-YR'!H1031</f>
        <v>42</v>
      </c>
      <c r="G284" s="55">
        <f>'Ref. ACS-5-YR'!I1031</f>
        <v>1.2746585735963581E-2</v>
      </c>
      <c r="I284" s="42"/>
    </row>
    <row r="285" spans="1:9" x14ac:dyDescent="0.3">
      <c r="A285" s="13" t="s">
        <v>1386</v>
      </c>
      <c r="B285" s="16">
        <f>'Ref. ACS-5-YR'!B1032</f>
        <v>1256</v>
      </c>
      <c r="C285" s="55">
        <f>'Ref. ACS-5-YR'!C1032</f>
        <v>0.38003025718608169</v>
      </c>
      <c r="D285" s="16">
        <f>'Ref. ACS-5-YR'!E1032</f>
        <v>1305</v>
      </c>
      <c r="E285" s="55">
        <f>'Ref. ACS-5-YR'!F1032</f>
        <v>0.38735529830810328</v>
      </c>
      <c r="F285" s="16">
        <f>'Ref. ACS-5-YR'!H1032</f>
        <v>1216</v>
      </c>
      <c r="G285" s="55">
        <f>'Ref. ACS-5-YR'!I1032</f>
        <v>0.36904400606980275</v>
      </c>
      <c r="I285" s="42"/>
    </row>
    <row r="286" spans="1:9" x14ac:dyDescent="0.3">
      <c r="A286" s="13" t="s">
        <v>1328</v>
      </c>
      <c r="B286" s="16">
        <f>'Ref. ACS-5-YR'!B1033</f>
        <v>380</v>
      </c>
      <c r="C286" s="55">
        <f>'Ref. ACS-5-YR'!C1033</f>
        <v>0.11497730711043873</v>
      </c>
      <c r="D286" s="16">
        <f>'Ref. ACS-5-YR'!E1033</f>
        <v>220</v>
      </c>
      <c r="E286" s="55">
        <f>'Ref. ACS-5-YR'!F1033</f>
        <v>6.5301276343128531E-2</v>
      </c>
      <c r="F286" s="16">
        <f>'Ref. ACS-5-YR'!H1033</f>
        <v>252</v>
      </c>
      <c r="G286" s="55">
        <f>'Ref. ACS-5-YR'!I1033</f>
        <v>7.6479514415781491E-2</v>
      </c>
      <c r="I286" s="42"/>
    </row>
    <row r="287" spans="1:9" x14ac:dyDescent="0.3">
      <c r="A287" s="13" t="s">
        <v>1321</v>
      </c>
      <c r="B287" s="16">
        <f>'Ref. ACS-5-YR'!B1034</f>
        <v>311</v>
      </c>
      <c r="C287" s="55">
        <f>'Ref. ACS-5-YR'!C1034</f>
        <v>9.4099848714069595E-2</v>
      </c>
      <c r="D287" s="16">
        <f>'Ref. ACS-5-YR'!E1034</f>
        <v>282</v>
      </c>
      <c r="E287" s="55">
        <f>'Ref. ACS-5-YR'!F1034</f>
        <v>8.3704363312555652E-2</v>
      </c>
      <c r="F287" s="16">
        <f>'Ref. ACS-5-YR'!H1034</f>
        <v>190</v>
      </c>
      <c r="G287" s="55">
        <f>'Ref. ACS-5-YR'!I1034</f>
        <v>5.7663125948406675E-2</v>
      </c>
      <c r="I287" s="42"/>
    </row>
    <row r="288" spans="1:9" x14ac:dyDescent="0.3">
      <c r="A288" s="13" t="s">
        <v>1322</v>
      </c>
      <c r="B288" s="16">
        <f>'Ref. ACS-5-YR'!B1035</f>
        <v>167</v>
      </c>
      <c r="C288" s="55">
        <f>'Ref. ACS-5-YR'!C1035</f>
        <v>5.0529500756429653E-2</v>
      </c>
      <c r="D288" s="16">
        <f>'Ref. ACS-5-YR'!E1035</f>
        <v>288</v>
      </c>
      <c r="E288" s="55">
        <f>'Ref. ACS-5-YR'!F1035</f>
        <v>8.5485307212822798E-2</v>
      </c>
      <c r="F288" s="16">
        <f>'Ref. ACS-5-YR'!H1035</f>
        <v>334</v>
      </c>
      <c r="G288" s="55">
        <f>'Ref. ACS-5-YR'!I1035</f>
        <v>0.10136570561456752</v>
      </c>
      <c r="I288" s="42"/>
    </row>
    <row r="289" spans="1:10" x14ac:dyDescent="0.3">
      <c r="A289" s="13" t="s">
        <v>1323</v>
      </c>
      <c r="B289" s="16">
        <f>'Ref. ACS-5-YR'!B1036</f>
        <v>153</v>
      </c>
      <c r="C289" s="55">
        <f>'Ref. ACS-5-YR'!C1036</f>
        <v>4.6293494704992437E-2</v>
      </c>
      <c r="D289" s="16">
        <f>'Ref. ACS-5-YR'!E1036</f>
        <v>262</v>
      </c>
      <c r="E289" s="55">
        <f>'Ref. ACS-5-YR'!F1036</f>
        <v>7.7767883644998523E-2</v>
      </c>
      <c r="F289" s="16">
        <f>'Ref. ACS-5-YR'!H1036</f>
        <v>148</v>
      </c>
      <c r="G289" s="55">
        <f>'Ref. ACS-5-YR'!I1036</f>
        <v>4.4916540212443096E-2</v>
      </c>
      <c r="I289" s="42"/>
    </row>
    <row r="290" spans="1:10" x14ac:dyDescent="0.3">
      <c r="A290" s="13" t="s">
        <v>1324</v>
      </c>
      <c r="B290" s="16">
        <f>'Ref. ACS-5-YR'!B1037</f>
        <v>110</v>
      </c>
      <c r="C290" s="55">
        <f>'Ref. ACS-5-YR'!C1037</f>
        <v>3.3282904689863842E-2</v>
      </c>
      <c r="D290" s="16">
        <f>'Ref. ACS-5-YR'!E1037</f>
        <v>136</v>
      </c>
      <c r="E290" s="55">
        <f>'Ref. ACS-5-YR'!F1037</f>
        <v>4.036806173938854E-2</v>
      </c>
      <c r="F290" s="16">
        <f>'Ref. ACS-5-YR'!H1037</f>
        <v>120</v>
      </c>
      <c r="G290" s="55">
        <f>'Ref. ACS-5-YR'!I1037</f>
        <v>3.6418816388467376E-2</v>
      </c>
      <c r="I290" s="42"/>
    </row>
    <row r="291" spans="1:10" x14ac:dyDescent="0.3">
      <c r="A291" s="13" t="s">
        <v>1325</v>
      </c>
      <c r="B291" s="16">
        <f>'Ref. ACS-5-YR'!B1038</f>
        <v>84</v>
      </c>
      <c r="C291" s="55">
        <f>'Ref. ACS-5-YR'!C1038</f>
        <v>2.5416036308623297E-2</v>
      </c>
      <c r="D291" s="16">
        <f>'Ref. ACS-5-YR'!E1038</f>
        <v>53</v>
      </c>
      <c r="E291" s="55">
        <f>'Ref. ACS-5-YR'!F1038</f>
        <v>1.5731671119026416E-2</v>
      </c>
      <c r="F291" s="16">
        <f>'Ref. ACS-5-YR'!H1038</f>
        <v>143</v>
      </c>
      <c r="G291" s="55">
        <f>'Ref. ACS-5-YR'!I1038</f>
        <v>4.339908952959029E-2</v>
      </c>
      <c r="I291" s="42"/>
    </row>
    <row r="292" spans="1:10" x14ac:dyDescent="0.3">
      <c r="A292" s="13" t="s">
        <v>1393</v>
      </c>
      <c r="B292" s="16">
        <f>'Ref. ACS-5-YR'!B1039</f>
        <v>51</v>
      </c>
      <c r="C292" s="55">
        <f>'Ref. ACS-5-YR'!C1039</f>
        <v>1.5431164901664145E-2</v>
      </c>
      <c r="D292" s="16">
        <f>'Ref. ACS-5-YR'!E1039</f>
        <v>64</v>
      </c>
      <c r="E292" s="55">
        <f>'Ref. ACS-5-YR'!F1039</f>
        <v>1.8996734936182844E-2</v>
      </c>
      <c r="F292" s="16">
        <f>'Ref. ACS-5-YR'!H1039</f>
        <v>29</v>
      </c>
      <c r="G292" s="55">
        <f>'Ref. ACS-5-YR'!I1039</f>
        <v>8.8012139605462818E-3</v>
      </c>
      <c r="I292" s="42" t="str">
        <f>A293</f>
        <v>Source: U.S. Census Bureau, ACS 06-10, 11-15, 16-20 (5-year Estimates), Table B25009</v>
      </c>
    </row>
    <row r="293" spans="1:10" x14ac:dyDescent="0.3">
      <c r="A293" t="s">
        <v>1398</v>
      </c>
      <c r="I293" s="42"/>
    </row>
    <row r="295" spans="1:10" x14ac:dyDescent="0.3">
      <c r="A295" s="88" t="s">
        <v>1399</v>
      </c>
      <c r="I295" s="61" t="s">
        <v>2494</v>
      </c>
    </row>
    <row r="296" spans="1:10" ht="28.8" x14ac:dyDescent="0.3">
      <c r="A296" s="80"/>
      <c r="B296" s="60" t="str">
        <f>Housing!B3</f>
        <v>City of Exeter</v>
      </c>
      <c r="C296" s="60" t="str">
        <f>Housing!B4</f>
        <v>Tulare County</v>
      </c>
      <c r="D296" s="60" t="s">
        <v>171</v>
      </c>
      <c r="H296" s="275"/>
      <c r="I296" s="42"/>
      <c r="J296" s="58"/>
    </row>
    <row r="297" spans="1:10" x14ac:dyDescent="0.3">
      <c r="A297" s="13" t="s">
        <v>1399</v>
      </c>
      <c r="B297" s="10">
        <f>'Ref. ACS-5-YR'!H1209</f>
        <v>1101</v>
      </c>
      <c r="C297" s="10">
        <f>'Ref. ACS-5-YR'!R1209</f>
        <v>1155</v>
      </c>
      <c r="D297" s="10">
        <f>'Ref. ACS-5-YR'!AB1209</f>
        <v>1851</v>
      </c>
      <c r="H297" s="274"/>
      <c r="I297" s="42"/>
      <c r="J297" s="54"/>
    </row>
    <row r="298" spans="1:10" x14ac:dyDescent="0.3">
      <c r="A298" t="s">
        <v>1400</v>
      </c>
      <c r="I298" s="42"/>
    </row>
    <row r="299" spans="1:10" ht="26.4" customHeight="1" x14ac:dyDescent="0.3">
      <c r="A299" s="357" t="s">
        <v>2536</v>
      </c>
      <c r="B299" s="357"/>
      <c r="C299" s="357"/>
      <c r="D299" s="357"/>
      <c r="E299" s="357"/>
      <c r="F299" s="357"/>
      <c r="G299" s="357"/>
      <c r="I299" s="42"/>
    </row>
    <row r="300" spans="1:10" s="72" customFormat="1" ht="29.4" customHeight="1" x14ac:dyDescent="0.3">
      <c r="H300" s="278"/>
      <c r="I300" s="42"/>
    </row>
    <row r="301" spans="1:10" x14ac:dyDescent="0.3">
      <c r="I301" s="42"/>
    </row>
    <row r="302" spans="1:10" x14ac:dyDescent="0.3">
      <c r="I302" s="42"/>
    </row>
    <row r="303" spans="1:10" x14ac:dyDescent="0.3">
      <c r="A303" s="222" t="s">
        <v>1401</v>
      </c>
      <c r="I303" s="42"/>
    </row>
    <row r="304" spans="1:10" x14ac:dyDescent="0.3">
      <c r="A304" s="80"/>
      <c r="B304" s="51">
        <v>2010</v>
      </c>
      <c r="C304" s="51">
        <v>2015</v>
      </c>
      <c r="D304" s="51">
        <v>2020</v>
      </c>
      <c r="I304" s="42"/>
    </row>
    <row r="305" spans="1:10" x14ac:dyDescent="0.3">
      <c r="A305" s="13" t="s">
        <v>1399</v>
      </c>
      <c r="B305" s="10">
        <f>'Ref. ACS-5-YR Add.'!B52</f>
        <v>1131</v>
      </c>
      <c r="C305" s="10">
        <f>'Ref. ACS-5-YR Add.'!E52</f>
        <v>1051</v>
      </c>
      <c r="D305" s="10">
        <f>'Ref. ACS-5-YR Add.'!H52</f>
        <v>1101</v>
      </c>
      <c r="I305" s="42"/>
    </row>
    <row r="306" spans="1:10" x14ac:dyDescent="0.3">
      <c r="A306" s="13" t="s">
        <v>175</v>
      </c>
      <c r="B306" s="3"/>
      <c r="C306" s="4">
        <f>(C305-B305)/B305</f>
        <v>-7.0733863837312116E-2</v>
      </c>
      <c r="D306" s="4">
        <f>(D305-C305)/C305</f>
        <v>4.7573739295908656E-2</v>
      </c>
      <c r="I306" s="42"/>
    </row>
    <row r="307" spans="1:10" x14ac:dyDescent="0.3">
      <c r="A307" t="s">
        <v>1402</v>
      </c>
      <c r="I307" s="42"/>
    </row>
    <row r="308" spans="1:10" ht="27" customHeight="1" x14ac:dyDescent="0.3">
      <c r="A308" s="357" t="s">
        <v>2536</v>
      </c>
      <c r="B308" s="357"/>
      <c r="C308" s="357"/>
      <c r="D308" s="357"/>
      <c r="E308" s="357"/>
      <c r="F308" s="357"/>
      <c r="G308" s="357"/>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Exeter</v>
      </c>
      <c r="C315" s="60" t="s">
        <v>177</v>
      </c>
      <c r="D315" s="60" t="str">
        <f>Housing!B4</f>
        <v>Tulare County</v>
      </c>
      <c r="E315" s="60" t="s">
        <v>1441</v>
      </c>
      <c r="F315" s="60" t="s">
        <v>171</v>
      </c>
      <c r="G315" s="60" t="s">
        <v>1442</v>
      </c>
      <c r="H315" s="275"/>
      <c r="I315" s="42"/>
      <c r="J315" s="58"/>
    </row>
    <row r="316" spans="1:10" x14ac:dyDescent="0.3">
      <c r="A316" s="13" t="s">
        <v>1405</v>
      </c>
      <c r="B316" s="5">
        <f>'Ref. ACS-5-YR'!H1241/100</f>
        <v>0.20100000000000001</v>
      </c>
      <c r="C316" s="55"/>
      <c r="D316" s="5">
        <f>'Ref. ACS-5-YR'!R1241/100</f>
        <v>0.19600000000000001</v>
      </c>
      <c r="E316" s="55">
        <f>B316/D316</f>
        <v>1.0255102040816326</v>
      </c>
      <c r="F316" s="5">
        <f>'Ref. ACS-5-YR'!AB1241/100</f>
        <v>0.214</v>
      </c>
      <c r="G316" s="55">
        <f>B316/F316</f>
        <v>0.93925233644859818</v>
      </c>
      <c r="H316" s="274"/>
      <c r="I316" s="42"/>
      <c r="J316" s="54"/>
    </row>
    <row r="317" spans="1:10" x14ac:dyDescent="0.3">
      <c r="A317" t="s">
        <v>1406</v>
      </c>
      <c r="I317" s="42"/>
    </row>
    <row r="318" spans="1:10" s="72" customFormat="1" ht="29.4" customHeight="1" x14ac:dyDescent="0.3">
      <c r="A318" s="357" t="s">
        <v>2536</v>
      </c>
      <c r="B318" s="357"/>
      <c r="C318" s="357"/>
      <c r="D318" s="357"/>
      <c r="E318" s="357"/>
      <c r="F318" s="357"/>
      <c r="G318" s="357"/>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2482</v>
      </c>
    </row>
    <row r="327" spans="1:10" x14ac:dyDescent="0.3">
      <c r="A327" s="1" t="s">
        <v>1407</v>
      </c>
      <c r="I327" s="42"/>
    </row>
    <row r="328" spans="1:10" ht="28.8" x14ac:dyDescent="0.3">
      <c r="A328" s="80"/>
      <c r="B328" s="60" t="str">
        <f>Housing!B3</f>
        <v>City of Exeter</v>
      </c>
      <c r="C328" s="60" t="s">
        <v>177</v>
      </c>
      <c r="D328" s="60" t="str">
        <f>Housing!B4</f>
        <v>Tulare County</v>
      </c>
      <c r="E328" s="60" t="s">
        <v>177</v>
      </c>
      <c r="F328" s="60" t="s">
        <v>171</v>
      </c>
      <c r="G328" s="60" t="s">
        <v>177</v>
      </c>
      <c r="H328" s="275"/>
      <c r="I328" s="61" t="s">
        <v>1408</v>
      </c>
      <c r="J328" s="58"/>
    </row>
    <row r="329" spans="1:10" x14ac:dyDescent="0.3">
      <c r="A329" s="13" t="s">
        <v>172</v>
      </c>
      <c r="B329" s="16">
        <f>(SUM('Ref. ACS-5-YR'!H1222:H1225))+(SUM('Ref. ACS-5-YR'!H1233:H1236))</f>
        <v>584</v>
      </c>
      <c r="C329" s="55">
        <f>SUM('Ref. ACS-5-YR'!I1222,'Ref. ACS-5-YR'!I1223,'Ref. ACS-5-YR'!I1224,'Ref. ACS-5-YR'!I1225,'Ref. ACS-5-YR'!I1233,'Ref. ACS-5-YR'!I1234,'Ref. ACS-5-YR'!I1235,'Ref. ACS-5-YR'!I1236)</f>
        <v>0.28090428090428093</v>
      </c>
      <c r="D329" s="16">
        <f>SUM('Ref. ACS-5-YR'!R1222,'Ref. ACS-5-YR'!R1223,'Ref. ACS-5-YR'!R1224,'Ref. ACS-5-YR'!R1225,'Ref. ACS-5-YR'!R1233,'Ref. ACS-5-YR'!R1234,'Ref. ACS-5-YR'!R1235,'Ref. ACS-5-YR'!R1236)</f>
        <v>23773</v>
      </c>
      <c r="E329" s="55">
        <f>SUM('Ref. ACS-5-YR'!S1222,'Ref. ACS-5-YR'!S1223,'Ref. ACS-5-YR'!S1224,'Ref. ACS-5-YR'!S1225,'Ref. ACS-5-YR'!S1233,'Ref. ACS-5-YR'!S1234,'Ref. ACS-5-YR'!S1235,'Ref. ACS-5-YR'!S1236)</f>
        <v>0.29958539689740782</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1409</v>
      </c>
      <c r="I330" s="42"/>
    </row>
    <row r="331" spans="1:10" x14ac:dyDescent="0.3">
      <c r="A331" s="357" t="s">
        <v>2480</v>
      </c>
      <c r="B331" s="357"/>
      <c r="C331" s="357"/>
      <c r="D331" s="357"/>
      <c r="E331" s="357"/>
      <c r="F331" s="357"/>
      <c r="G331" s="357"/>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73"/>
      <c r="I334" s="42"/>
      <c r="J334" s="52"/>
    </row>
    <row r="335" spans="1:10" x14ac:dyDescent="0.3">
      <c r="A335" s="13" t="s">
        <v>1411</v>
      </c>
      <c r="B335" s="16">
        <f>SUM('Ref. DC-1980'!B95,'Ref. DC-1980'!B89,'Ref. DC-1980'!B83,'Ref. DC-1980'!B77,'Ref. DC-1980'!B71)</f>
        <v>76</v>
      </c>
      <c r="C335" s="16">
        <f>SUM('Ref. DC-1990'!B63,'Ref. DC-1990'!B70,'Ref. DC-1990'!B77,'Ref. DC-1990'!B84,'Ref. DC-1990'!B91)</f>
        <v>210</v>
      </c>
      <c r="D335" s="16">
        <f>SUM('Ref. DC-2000'!B75:B77,'Ref. DC-2000'!B86:B88)</f>
        <v>322</v>
      </c>
      <c r="E335" s="16">
        <f>SUM('Ref. ACS-5-YR'!B1223:B1225,'Ref. ACS-5-YR'!B1234:B1236)</f>
        <v>671</v>
      </c>
      <c r="F335" s="16">
        <f>SUM('Ref. ACS-5-YR'!H1223:H1225,'Ref. ACS-5-YR'!H1234:H1236)</f>
        <v>431</v>
      </c>
      <c r="H335" s="271"/>
      <c r="I335" s="42"/>
      <c r="J335" s="2"/>
    </row>
    <row r="336" spans="1:10" x14ac:dyDescent="0.3">
      <c r="A336" s="13" t="s">
        <v>175</v>
      </c>
      <c r="B336" s="3"/>
      <c r="C336" s="4">
        <f>(C335-B335)/B335</f>
        <v>1.763157894736842</v>
      </c>
      <c r="D336" s="4">
        <f>(D335-C335)/C335</f>
        <v>0.53333333333333333</v>
      </c>
      <c r="E336" s="4">
        <f>(E335-D335)/D335</f>
        <v>1.0838509316770186</v>
      </c>
      <c r="F336" s="4">
        <f>(F335-E335)/E335</f>
        <v>-0.35767511177347244</v>
      </c>
      <c r="H336" s="272"/>
      <c r="I336" s="42"/>
      <c r="J336" s="19"/>
    </row>
    <row r="337" spans="1:10" x14ac:dyDescent="0.3">
      <c r="A337" t="s">
        <v>1412</v>
      </c>
      <c r="I337" s="42"/>
    </row>
    <row r="338" spans="1:10" s="72" customFormat="1" x14ac:dyDescent="0.3">
      <c r="A338" s="357" t="s">
        <v>2480</v>
      </c>
      <c r="B338" s="357"/>
      <c r="C338" s="357"/>
      <c r="D338" s="357"/>
      <c r="E338" s="357"/>
      <c r="F338" s="357"/>
      <c r="G338" s="357"/>
      <c r="H338" s="278"/>
      <c r="I338" s="42"/>
    </row>
    <row r="339" spans="1:10" ht="14.4" customHeight="1" x14ac:dyDescent="0.3">
      <c r="A339" s="359"/>
      <c r="B339" s="359"/>
      <c r="C339" s="359"/>
      <c r="D339" s="359"/>
      <c r="E339" s="359"/>
      <c r="F339" s="359"/>
      <c r="G339" s="359"/>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2484</v>
      </c>
    </row>
    <row r="344" spans="1:10" x14ac:dyDescent="0.3">
      <c r="I344" s="42"/>
    </row>
    <row r="345" spans="1:10" x14ac:dyDescent="0.3">
      <c r="A345" s="88" t="s">
        <v>1413</v>
      </c>
      <c r="I345" s="61" t="s">
        <v>2495</v>
      </c>
    </row>
    <row r="346" spans="1:10" ht="28.8" x14ac:dyDescent="0.3">
      <c r="A346" s="80"/>
      <c r="B346" s="60" t="str">
        <f>Housing!B3</f>
        <v>City of Exeter</v>
      </c>
      <c r="C346" s="60" t="s">
        <v>177</v>
      </c>
      <c r="D346" s="60" t="str">
        <f>Housing!B4</f>
        <v>Tulare County</v>
      </c>
      <c r="E346" s="60" t="s">
        <v>1441</v>
      </c>
      <c r="F346" s="60" t="s">
        <v>171</v>
      </c>
      <c r="G346" s="60" t="s">
        <v>1442</v>
      </c>
      <c r="H346" s="275"/>
      <c r="I346" s="42"/>
      <c r="J346" s="58"/>
    </row>
    <row r="347" spans="1:10" x14ac:dyDescent="0.3">
      <c r="A347" s="13" t="s">
        <v>1413</v>
      </c>
      <c r="B347" s="16">
        <f>'Ref. ACS-5-YR'!H1183</f>
        <v>967</v>
      </c>
      <c r="C347" s="55"/>
      <c r="D347" s="16">
        <f>'Ref. ACS-5-YR'!R1183</f>
        <v>974</v>
      </c>
      <c r="E347" s="55">
        <f>B347/D347</f>
        <v>0.99281314168377821</v>
      </c>
      <c r="F347" s="16">
        <f>'Ref. ACS-5-YR'!AB1183</f>
        <v>1586</v>
      </c>
      <c r="G347" s="55">
        <f>B347/F347</f>
        <v>0.60970996216897855</v>
      </c>
      <c r="H347" s="274"/>
      <c r="I347" s="42"/>
      <c r="J347" s="54"/>
    </row>
    <row r="348" spans="1:10" x14ac:dyDescent="0.3">
      <c r="A348" t="s">
        <v>2452</v>
      </c>
      <c r="I348" s="42"/>
    </row>
    <row r="349" spans="1:10" ht="25.95" customHeight="1" x14ac:dyDescent="0.3">
      <c r="A349" s="357" t="s">
        <v>2536</v>
      </c>
      <c r="B349" s="357"/>
      <c r="C349" s="357"/>
      <c r="D349" s="357"/>
      <c r="E349" s="357"/>
      <c r="F349" s="357"/>
      <c r="G349" s="357"/>
      <c r="I349" s="42"/>
    </row>
    <row r="350" spans="1:10" s="72" customFormat="1" ht="29.4" customHeight="1" x14ac:dyDescent="0.3">
      <c r="H350" s="278"/>
      <c r="I350" s="42"/>
    </row>
    <row r="351" spans="1:10" x14ac:dyDescent="0.3">
      <c r="A351" s="153"/>
      <c r="I351" s="42"/>
    </row>
    <row r="352" spans="1:10" x14ac:dyDescent="0.3">
      <c r="A352" s="222" t="s">
        <v>1414</v>
      </c>
      <c r="I352" s="42"/>
    </row>
    <row r="353" spans="1:10" x14ac:dyDescent="0.3">
      <c r="A353" s="48"/>
      <c r="B353" s="89">
        <v>1980</v>
      </c>
      <c r="C353" s="89">
        <v>1990</v>
      </c>
      <c r="D353" s="89">
        <v>2000</v>
      </c>
      <c r="E353" s="89">
        <v>2010</v>
      </c>
      <c r="F353" s="89">
        <v>2020</v>
      </c>
      <c r="H353" s="281"/>
      <c r="I353" s="42"/>
      <c r="J353" s="25"/>
    </row>
    <row r="354" spans="1:10" x14ac:dyDescent="0.3">
      <c r="A354" s="13" t="s">
        <v>1413</v>
      </c>
      <c r="B354" s="10">
        <f>'Ref. DC-1980'!B99</f>
        <v>215</v>
      </c>
      <c r="C354" s="10">
        <f>'Ref. DC-1990'!B98</f>
        <v>371</v>
      </c>
      <c r="D354" s="10">
        <f>'Ref. DC-2000'!B48</f>
        <v>522</v>
      </c>
      <c r="E354" s="10">
        <f>'Ref. ACS-5-YR Add.'!B24</f>
        <v>774</v>
      </c>
      <c r="F354" s="10">
        <f>'Ref. ACS-5-YR Add.'!H24</f>
        <v>967</v>
      </c>
      <c r="H354" s="282"/>
      <c r="I354" s="42"/>
      <c r="J354" s="24"/>
    </row>
    <row r="355" spans="1:10" x14ac:dyDescent="0.3">
      <c r="A355" s="13" t="s">
        <v>175</v>
      </c>
      <c r="B355" s="3"/>
      <c r="C355" s="4">
        <f>(C354-B354)/B354</f>
        <v>0.72558139534883725</v>
      </c>
      <c r="D355" s="4">
        <f>(D354-C354)/C354</f>
        <v>0.40700808625336926</v>
      </c>
      <c r="E355" s="4">
        <f>(E354-D354)/D354</f>
        <v>0.48275862068965519</v>
      </c>
      <c r="F355" s="4">
        <f>(F354-E354)/E354</f>
        <v>0.24935400516795866</v>
      </c>
      <c r="H355" s="272"/>
      <c r="I355" s="42"/>
      <c r="J355" s="19"/>
    </row>
    <row r="356" spans="1:10" x14ac:dyDescent="0.3">
      <c r="A356" s="47" t="s">
        <v>1415</v>
      </c>
      <c r="I356" s="42"/>
    </row>
    <row r="357" spans="1:10" ht="28.95" customHeight="1" x14ac:dyDescent="0.3">
      <c r="A357" s="357" t="s">
        <v>2536</v>
      </c>
      <c r="B357" s="357"/>
      <c r="C357" s="357"/>
      <c r="D357" s="357"/>
      <c r="E357" s="357"/>
      <c r="F357" s="357"/>
      <c r="G357" s="357"/>
      <c r="I357" s="42"/>
    </row>
    <row r="358" spans="1:10" s="72" customFormat="1" ht="14.4" customHeight="1" x14ac:dyDescent="0.3">
      <c r="A358" s="358" t="s">
        <v>2469</v>
      </c>
      <c r="B358" s="358"/>
      <c r="C358" s="358"/>
      <c r="D358" s="358"/>
      <c r="E358" s="358"/>
      <c r="F358" s="358"/>
      <c r="G358" s="358"/>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2483</v>
      </c>
    </row>
    <row r="365" spans="1:10" x14ac:dyDescent="0.3">
      <c r="A365" s="47"/>
      <c r="I365" s="29"/>
    </row>
    <row r="366" spans="1:10" x14ac:dyDescent="0.3">
      <c r="A366" s="1" t="s">
        <v>1416</v>
      </c>
      <c r="I366" s="61" t="s">
        <v>1417</v>
      </c>
    </row>
    <row r="367" spans="1:10" ht="28.8" x14ac:dyDescent="0.3">
      <c r="A367" s="80"/>
      <c r="B367" s="60" t="str">
        <f>Housing!B3</f>
        <v>City of Exeter</v>
      </c>
      <c r="C367" s="60" t="s">
        <v>177</v>
      </c>
      <c r="D367" s="60" t="str">
        <f>Housing!B4</f>
        <v>Tulare County</v>
      </c>
      <c r="E367" s="60" t="s">
        <v>1441</v>
      </c>
      <c r="F367" s="60" t="s">
        <v>171</v>
      </c>
      <c r="G367" s="60" t="s">
        <v>1442</v>
      </c>
      <c r="H367" s="275"/>
      <c r="I367" s="42"/>
      <c r="J367" s="58"/>
    </row>
    <row r="368" spans="1:10" x14ac:dyDescent="0.3">
      <c r="A368" s="13" t="s">
        <v>1405</v>
      </c>
      <c r="B368" s="5">
        <f>'Ref. ACS-5-YR'!H1201/100</f>
        <v>0.33</v>
      </c>
      <c r="C368" s="55"/>
      <c r="D368" s="5">
        <f>'Ref. ACS-5-YR'!R1201/100</f>
        <v>0.313</v>
      </c>
      <c r="E368" s="55">
        <f>B368/D368</f>
        <v>1.0543130990415337</v>
      </c>
      <c r="F368" s="5">
        <f>'Ref. ACS-5-YR'!AB1201/100</f>
        <v>0.32200000000000001</v>
      </c>
      <c r="G368" s="55">
        <f>B368/F368</f>
        <v>1.0248447204968945</v>
      </c>
      <c r="H368" s="274"/>
      <c r="I368" s="42"/>
      <c r="J368" s="54"/>
    </row>
    <row r="369" spans="1:10" x14ac:dyDescent="0.3">
      <c r="A369" t="s">
        <v>2453</v>
      </c>
      <c r="I369" s="42"/>
    </row>
    <row r="370" spans="1:10" ht="28.2" customHeight="1" x14ac:dyDescent="0.3">
      <c r="A370" s="357" t="s">
        <v>2536</v>
      </c>
      <c r="B370" s="357"/>
      <c r="C370" s="357"/>
      <c r="D370" s="357"/>
      <c r="E370" s="357"/>
      <c r="F370" s="357"/>
      <c r="G370" s="357"/>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2482</v>
      </c>
    </row>
    <row r="377" spans="1:10" x14ac:dyDescent="0.3">
      <c r="I377" s="42"/>
    </row>
    <row r="378" spans="1:10" x14ac:dyDescent="0.3">
      <c r="A378" s="1" t="s">
        <v>1418</v>
      </c>
      <c r="I378" s="61" t="s">
        <v>1419</v>
      </c>
    </row>
    <row r="379" spans="1:10" ht="28.8" x14ac:dyDescent="0.3">
      <c r="A379" s="80"/>
      <c r="B379" s="60" t="str">
        <f>Housing!B3</f>
        <v>City of Exeter</v>
      </c>
      <c r="C379" s="60" t="s">
        <v>177</v>
      </c>
      <c r="D379" s="60" t="str">
        <f>Housing!B4</f>
        <v>Tulare County</v>
      </c>
      <c r="E379" s="60" t="s">
        <v>177</v>
      </c>
      <c r="F379" s="60" t="s">
        <v>171</v>
      </c>
      <c r="G379" s="60" t="s">
        <v>177</v>
      </c>
      <c r="H379" s="275"/>
      <c r="I379" s="37"/>
      <c r="J379" s="58"/>
    </row>
    <row r="380" spans="1:10" x14ac:dyDescent="0.3">
      <c r="A380" s="13" t="s">
        <v>1411</v>
      </c>
      <c r="B380" s="16">
        <f>SUM('Ref. ACS-5-YR'!H1193,'Ref. ACS-5-YR'!H1194,'Ref. ACS-5-YR'!H1195,'Ref. ACS-5-YR'!H1196)</f>
        <v>676</v>
      </c>
      <c r="C380" s="55">
        <f>SUM('Ref. ACS-5-YR'!I1193,'Ref. ACS-5-YR'!I1194,'Ref. ACS-5-YR'!I1195,'Ref. ACS-5-YR'!I1196)</f>
        <v>0.55592105263157898</v>
      </c>
      <c r="D380" s="16">
        <f>SUM('Ref. ACS-5-YR'!R1193,'Ref. ACS-5-YR'!R1194,'Ref. ACS-5-YR'!R1195,'Ref. ACS-5-YR'!R1196)</f>
        <v>28894</v>
      </c>
      <c r="E380" s="55">
        <f>SUM('Ref. ACS-5-YR'!S1193,'Ref. ACS-5-YR'!S1194,'Ref. ACS-5-YR'!S1195,'Ref. ACS-5-YR'!S1196)</f>
        <v>0.48405957347003736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1420</v>
      </c>
      <c r="I381" s="42"/>
    </row>
    <row r="382" spans="1:10" s="72" customFormat="1" x14ac:dyDescent="0.3">
      <c r="A382" s="357" t="s">
        <v>2480</v>
      </c>
      <c r="B382" s="357"/>
      <c r="C382" s="357"/>
      <c r="D382" s="357"/>
      <c r="E382" s="357"/>
      <c r="F382" s="357"/>
      <c r="G382" s="357"/>
      <c r="H382" s="278"/>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73"/>
      <c r="I385" s="42"/>
      <c r="J385" s="52"/>
    </row>
    <row r="386" spans="1:10" x14ac:dyDescent="0.3">
      <c r="A386" s="13" t="s">
        <v>1411</v>
      </c>
      <c r="B386" s="16">
        <f>SUM('Ref. DC-1980'!B33,'Ref. DC-1980'!B39,'Ref. DC-1980'!B45,'Ref. DC-1980'!B51,'Ref. DC-1980'!B57)</f>
        <v>255</v>
      </c>
      <c r="C386" s="16">
        <f>SUM('Ref. DC-1990'!B25,'Ref. DC-1990'!B32,'Ref. DC-1990'!B39,'Ref. DC-1990'!B46,'Ref. DC-1990'!B53)</f>
        <v>313</v>
      </c>
      <c r="D386" s="16">
        <f>SUM('Ref. DC-2000'!B58:B60)</f>
        <v>328</v>
      </c>
      <c r="E386" s="16">
        <f>SUM('Ref. ACS-5-YR'!B1194:B1196)</f>
        <v>475</v>
      </c>
      <c r="F386" s="16">
        <f>SUM('Ref. ACS-5-YR'!H1194:H1196)</f>
        <v>520</v>
      </c>
      <c r="H386" s="271"/>
      <c r="I386" s="42"/>
      <c r="J386" s="2"/>
    </row>
    <row r="387" spans="1:10" x14ac:dyDescent="0.3">
      <c r="A387" s="13" t="s">
        <v>175</v>
      </c>
      <c r="B387" s="3"/>
      <c r="C387" s="4">
        <f>(C386-B386)/B386</f>
        <v>0.22745098039215686</v>
      </c>
      <c r="D387" s="4">
        <f>(D386-C386)/C386</f>
        <v>4.7923322683706068E-2</v>
      </c>
      <c r="E387" s="4">
        <f>(E386-D386)/D386</f>
        <v>0.44817073170731708</v>
      </c>
      <c r="F387" s="4">
        <f>(F386-E386)/E386</f>
        <v>9.4736842105263161E-2</v>
      </c>
      <c r="H387" s="272"/>
      <c r="I387" s="42"/>
      <c r="J387" s="19"/>
    </row>
    <row r="388" spans="1:10" x14ac:dyDescent="0.3">
      <c r="A388" t="s">
        <v>1422</v>
      </c>
      <c r="I388" s="42"/>
    </row>
    <row r="389" spans="1:10" s="72" customFormat="1" x14ac:dyDescent="0.3">
      <c r="A389" s="357" t="s">
        <v>2480</v>
      </c>
      <c r="B389" s="357"/>
      <c r="C389" s="357"/>
      <c r="D389" s="357"/>
      <c r="E389" s="357"/>
      <c r="F389" s="357"/>
      <c r="G389" s="357"/>
      <c r="H389" s="278"/>
      <c r="I389" s="42"/>
    </row>
    <row r="390" spans="1:10" x14ac:dyDescent="0.3">
      <c r="A390" s="359"/>
      <c r="B390" s="359"/>
      <c r="C390" s="359"/>
      <c r="D390" s="359"/>
      <c r="E390" s="359"/>
      <c r="F390" s="359"/>
      <c r="G390" s="359"/>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2484</v>
      </c>
    </row>
    <row r="399" spans="1:10" x14ac:dyDescent="0.3">
      <c r="A399" s="361"/>
      <c r="B399" s="361"/>
      <c r="C399" s="361"/>
      <c r="D399" s="361"/>
      <c r="E399" s="361"/>
      <c r="I399" s="42"/>
    </row>
    <row r="400" spans="1:10" x14ac:dyDescent="0.3">
      <c r="A400" s="88" t="s">
        <v>2467</v>
      </c>
      <c r="B400" s="1" t="s">
        <v>4604</v>
      </c>
      <c r="I400" s="42"/>
    </row>
    <row r="401" spans="1:9" x14ac:dyDescent="0.3">
      <c r="A401" s="88" t="s">
        <v>2468</v>
      </c>
      <c r="B401" s="1" t="s">
        <v>4605</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Visalia, Kings, Tulare Counties CoC - Homelessness by Type Over Time (2005-2020)</v>
      </c>
    </row>
    <row r="405" spans="1:9" x14ac:dyDescent="0.3">
      <c r="A405" s="13" t="s">
        <v>1427</v>
      </c>
      <c r="B405" s="6">
        <v>143</v>
      </c>
      <c r="C405" s="6">
        <v>125</v>
      </c>
      <c r="D405" s="6">
        <v>837</v>
      </c>
      <c r="E405" s="6">
        <f>SUM(B405:D405)</f>
        <v>1105</v>
      </c>
      <c r="I405" s="42"/>
    </row>
    <row r="406" spans="1:9" x14ac:dyDescent="0.3">
      <c r="A406" t="s">
        <v>1428</v>
      </c>
      <c r="I406" s="42"/>
    </row>
    <row r="407" spans="1:9" ht="27.6" customHeight="1" x14ac:dyDescent="0.3">
      <c r="A407" s="354" t="s">
        <v>2470</v>
      </c>
      <c r="B407" s="354"/>
      <c r="C407" s="354"/>
      <c r="D407" s="354"/>
      <c r="E407" s="354"/>
      <c r="F407" s="354"/>
      <c r="G407" s="354"/>
      <c r="I407" s="42"/>
    </row>
    <row r="408" spans="1:9" x14ac:dyDescent="0.3">
      <c r="A408" s="360"/>
      <c r="B408" s="360"/>
      <c r="C408" s="360"/>
      <c r="D408" s="360"/>
      <c r="E408" s="360"/>
      <c r="F408" s="360"/>
      <c r="G408" s="360"/>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6"/>
      <c r="I411" s="42"/>
    </row>
    <row r="412" spans="1:9" x14ac:dyDescent="0.3">
      <c r="A412" s="7" t="s">
        <v>172</v>
      </c>
      <c r="B412" s="16">
        <f t="shared" ref="B412:D412" si="6">B413+B414+B415</f>
        <v>3793</v>
      </c>
      <c r="C412" s="16">
        <f t="shared" si="6"/>
        <v>708</v>
      </c>
      <c r="D412" s="16">
        <f t="shared" si="6"/>
        <v>742</v>
      </c>
      <c r="E412" s="16">
        <f>E413+E414+E415</f>
        <v>1105</v>
      </c>
      <c r="F412" s="265"/>
      <c r="I412" s="42"/>
    </row>
    <row r="413" spans="1:9" x14ac:dyDescent="0.3">
      <c r="A413" s="13" t="s">
        <v>1424</v>
      </c>
      <c r="B413" s="16">
        <v>95</v>
      </c>
      <c r="C413" s="16">
        <v>110</v>
      </c>
      <c r="D413" s="16">
        <v>123</v>
      </c>
      <c r="E413" s="6">
        <f>B405</f>
        <v>143</v>
      </c>
      <c r="F413" s="265"/>
      <c r="I413" s="42"/>
    </row>
    <row r="414" spans="1:9" x14ac:dyDescent="0.3">
      <c r="A414" s="13" t="s">
        <v>1425</v>
      </c>
      <c r="B414" s="16">
        <v>138</v>
      </c>
      <c r="C414" s="16">
        <v>184</v>
      </c>
      <c r="D414" s="16">
        <v>206</v>
      </c>
      <c r="E414" s="6">
        <f>C405</f>
        <v>125</v>
      </c>
      <c r="F414" s="265"/>
      <c r="I414" s="42"/>
    </row>
    <row r="415" spans="1:9" x14ac:dyDescent="0.3">
      <c r="A415" s="13" t="s">
        <v>1426</v>
      </c>
      <c r="B415" s="16">
        <v>3560</v>
      </c>
      <c r="C415" s="16">
        <v>414</v>
      </c>
      <c r="D415" s="16">
        <v>413</v>
      </c>
      <c r="E415" s="6">
        <f>D405</f>
        <v>837</v>
      </c>
      <c r="F415" s="265"/>
      <c r="I415" s="42"/>
    </row>
    <row r="416" spans="1:9" x14ac:dyDescent="0.3">
      <c r="A416" t="s">
        <v>1430</v>
      </c>
      <c r="I416" s="42"/>
    </row>
    <row r="417" spans="1:9" ht="27.6" customHeight="1" x14ac:dyDescent="0.3">
      <c r="A417" s="354" t="s">
        <v>2470</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Visalia, Kings, Tulare Counties CoC - Homelessness by Type by Race (2020)</v>
      </c>
    </row>
    <row r="423" spans="1:9" x14ac:dyDescent="0.3">
      <c r="A423" s="13" t="s">
        <v>1432</v>
      </c>
      <c r="B423" s="6">
        <v>26</v>
      </c>
      <c r="C423" s="152">
        <v>12</v>
      </c>
      <c r="D423" s="152">
        <v>73</v>
      </c>
      <c r="E423" s="6">
        <f>SUM(B423:D423)</f>
        <v>111</v>
      </c>
      <c r="I423" s="42"/>
    </row>
    <row r="424" spans="1:9" x14ac:dyDescent="0.3">
      <c r="A424" s="13" t="s">
        <v>1433</v>
      </c>
      <c r="B424" s="6">
        <v>158</v>
      </c>
      <c r="C424" s="152">
        <v>133</v>
      </c>
      <c r="D424" s="152">
        <v>770</v>
      </c>
      <c r="E424" s="6">
        <f t="shared" ref="E424:E429" si="7">SUM(B424:D424)</f>
        <v>1061</v>
      </c>
      <c r="I424" s="42"/>
    </row>
    <row r="425" spans="1:9" x14ac:dyDescent="0.3">
      <c r="A425" s="13" t="s">
        <v>1434</v>
      </c>
      <c r="B425" s="6">
        <v>0</v>
      </c>
      <c r="C425" s="152">
        <v>3</v>
      </c>
      <c r="D425" s="152">
        <v>7</v>
      </c>
      <c r="E425" s="6">
        <f t="shared" si="7"/>
        <v>10</v>
      </c>
      <c r="I425" s="42"/>
    </row>
    <row r="426" spans="1:9" x14ac:dyDescent="0.3">
      <c r="A426" s="13" t="s">
        <v>1435</v>
      </c>
      <c r="B426" s="6">
        <v>16</v>
      </c>
      <c r="C426" s="152">
        <v>6</v>
      </c>
      <c r="D426" s="152">
        <v>58</v>
      </c>
      <c r="E426" s="6">
        <f t="shared" si="7"/>
        <v>80</v>
      </c>
      <c r="I426" s="42"/>
    </row>
    <row r="427" spans="1:9" x14ac:dyDescent="0.3">
      <c r="A427" s="13" t="s">
        <v>1436</v>
      </c>
      <c r="B427" s="6">
        <v>3</v>
      </c>
      <c r="C427" s="152">
        <v>0</v>
      </c>
      <c r="D427" s="152">
        <v>11</v>
      </c>
      <c r="E427" s="6">
        <f>SUM(B427:D427)</f>
        <v>14</v>
      </c>
      <c r="I427" s="42"/>
    </row>
    <row r="428" spans="1:9" x14ac:dyDescent="0.3">
      <c r="A428" s="13" t="s">
        <v>1437</v>
      </c>
      <c r="B428" s="6">
        <v>2</v>
      </c>
      <c r="C428" s="152">
        <v>1</v>
      </c>
      <c r="D428" s="152">
        <v>18</v>
      </c>
      <c r="E428" s="6">
        <f t="shared" si="7"/>
        <v>21</v>
      </c>
      <c r="I428" s="42"/>
    </row>
    <row r="429" spans="1:9" x14ac:dyDescent="0.3">
      <c r="A429" s="13" t="s">
        <v>1427</v>
      </c>
      <c r="B429" s="6">
        <f>SUM(B423:B428)</f>
        <v>205</v>
      </c>
      <c r="C429" s="6">
        <f t="shared" ref="C429:D429" si="8">SUM(C423:C428)</f>
        <v>155</v>
      </c>
      <c r="D429" s="6">
        <f t="shared" si="8"/>
        <v>937</v>
      </c>
      <c r="E429" s="6">
        <f t="shared" si="7"/>
        <v>1297</v>
      </c>
      <c r="I429" s="42"/>
    </row>
    <row r="430" spans="1:9" x14ac:dyDescent="0.3">
      <c r="A430" t="s">
        <v>1428</v>
      </c>
      <c r="B430" s="2"/>
      <c r="C430" s="2"/>
      <c r="D430" s="2"/>
      <c r="E430" s="2"/>
      <c r="I430" s="42"/>
    </row>
    <row r="431" spans="1:9" ht="27.6" customHeight="1" x14ac:dyDescent="0.3">
      <c r="A431" s="354" t="s">
        <v>2470</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1438</v>
      </c>
      <c r="I441" s="61" t="str">
        <f>_xlfn.CONCAT(B401," - ",A441)</f>
        <v>Visalia, Kings, Tulare Counties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104</v>
      </c>
      <c r="C443" s="152">
        <v>77</v>
      </c>
      <c r="D443" s="152">
        <v>402</v>
      </c>
      <c r="E443" s="152">
        <f>SUM(B443:D443)</f>
        <v>583</v>
      </c>
      <c r="I443" s="42"/>
    </row>
    <row r="444" spans="1:9" x14ac:dyDescent="0.3">
      <c r="A444" s="13" t="s">
        <v>1440</v>
      </c>
      <c r="B444" s="16">
        <v>101</v>
      </c>
      <c r="C444" s="152">
        <v>78</v>
      </c>
      <c r="D444" s="152">
        <v>535</v>
      </c>
      <c r="E444" s="152">
        <f>SUM(B444:D444)</f>
        <v>714</v>
      </c>
      <c r="I444" s="42"/>
    </row>
    <row r="445" spans="1:9" x14ac:dyDescent="0.3">
      <c r="A445" s="13" t="s">
        <v>1427</v>
      </c>
      <c r="B445" s="16">
        <f>SUM(B443:B444)</f>
        <v>205</v>
      </c>
      <c r="C445" s="16">
        <f t="shared" ref="C445:D445" si="9">SUM(C443:C444)</f>
        <v>155</v>
      </c>
      <c r="D445" s="16">
        <f t="shared" si="9"/>
        <v>937</v>
      </c>
      <c r="E445" s="152">
        <f>SUM(B445:D445)</f>
        <v>1297</v>
      </c>
      <c r="I445" s="42"/>
    </row>
    <row r="446" spans="1:9" x14ac:dyDescent="0.3">
      <c r="A446" t="s">
        <v>1428</v>
      </c>
      <c r="B446" s="2"/>
      <c r="C446" s="2"/>
      <c r="D446" s="2"/>
      <c r="E446" s="2"/>
      <c r="I446" s="42"/>
    </row>
    <row r="447" spans="1:9" ht="27.6" customHeight="1" x14ac:dyDescent="0.3">
      <c r="A447" s="354" t="s">
        <v>2470</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82</v>
      </c>
      <c r="B1" s="364"/>
      <c r="C1" s="364"/>
      <c r="D1" s="364"/>
      <c r="E1" s="364"/>
      <c r="F1" s="364"/>
      <c r="G1" s="364"/>
      <c r="H1" s="364"/>
      <c r="I1" s="364"/>
      <c r="J1" s="350" t="s">
        <v>167</v>
      </c>
    </row>
    <row r="2" spans="1:10" x14ac:dyDescent="0.3">
      <c r="A2" s="351" t="s">
        <v>5</v>
      </c>
      <c r="B2" s="352"/>
      <c r="C2" s="352"/>
      <c r="D2" s="352"/>
      <c r="E2" s="352"/>
      <c r="F2" s="352"/>
      <c r="G2" s="352"/>
      <c r="H2" s="353"/>
      <c r="I2" s="98" t="s">
        <v>6</v>
      </c>
      <c r="J2" s="350"/>
    </row>
    <row r="3" spans="1:10" x14ac:dyDescent="0.3">
      <c r="A3" s="77" t="s">
        <v>0</v>
      </c>
      <c r="B3" s="77" t="str">
        <f>Population!B3</f>
        <v>City of Exeter</v>
      </c>
      <c r="C3" s="65"/>
      <c r="D3" s="65"/>
      <c r="E3" s="65"/>
      <c r="F3" s="65"/>
      <c r="G3" s="65"/>
      <c r="H3" s="276"/>
      <c r="I3" s="76"/>
      <c r="J3" s="350"/>
    </row>
    <row r="4" spans="1:10" x14ac:dyDescent="0.3">
      <c r="A4" s="77" t="s">
        <v>2</v>
      </c>
      <c r="B4" s="77" t="str">
        <f>Population!B4</f>
        <v>Tulare County</v>
      </c>
      <c r="C4" s="65"/>
      <c r="D4" s="65"/>
      <c r="E4" s="65"/>
      <c r="F4" s="65"/>
      <c r="G4" s="65"/>
      <c r="H4" s="276"/>
      <c r="I4" s="76"/>
      <c r="J4" s="350"/>
    </row>
    <row r="5" spans="1:10" ht="24" customHeight="1" x14ac:dyDescent="0.3">
      <c r="A5" s="66"/>
      <c r="B5" s="66"/>
      <c r="C5" s="66"/>
      <c r="D5" s="66"/>
      <c r="E5" s="66"/>
      <c r="F5" s="66"/>
      <c r="G5" s="66"/>
      <c r="H5" s="277"/>
      <c r="I5" s="75"/>
    </row>
    <row r="6" spans="1:10" x14ac:dyDescent="0.3">
      <c r="A6" s="88" t="s">
        <v>2447</v>
      </c>
      <c r="I6" s="61" t="s">
        <v>2493</v>
      </c>
    </row>
    <row r="7" spans="1:10" ht="28.8" x14ac:dyDescent="0.3">
      <c r="A7" s="57" t="s">
        <v>170</v>
      </c>
      <c r="B7" s="60" t="str">
        <f>B3</f>
        <v>City of Exeter</v>
      </c>
      <c r="C7" s="60" t="str">
        <f>B4</f>
        <v>Tulare County</v>
      </c>
      <c r="D7" s="60" t="s">
        <v>1441</v>
      </c>
      <c r="E7" s="60" t="s">
        <v>171</v>
      </c>
      <c r="F7" s="60" t="s">
        <v>1442</v>
      </c>
    </row>
    <row r="8" spans="1:10" x14ac:dyDescent="0.3">
      <c r="A8" s="69" t="s">
        <v>2448</v>
      </c>
      <c r="B8" s="10">
        <f>'Ref. ACS-5-YR'!H808</f>
        <v>48605</v>
      </c>
      <c r="C8" s="10">
        <f>'Ref. ACS-5-YR'!R808</f>
        <v>52534</v>
      </c>
      <c r="D8" s="55">
        <f>B8/C8</f>
        <v>0.925210339970305</v>
      </c>
      <c r="E8" s="10">
        <f>'Ref. ACS-5-YR'!AB808</f>
        <v>78672</v>
      </c>
      <c r="F8" s="55">
        <f>B8/E8</f>
        <v>0.61781828350620294</v>
      </c>
      <c r="I8" s="37"/>
    </row>
    <row r="9" spans="1:10" x14ac:dyDescent="0.3">
      <c r="A9" s="362" t="s">
        <v>1443</v>
      </c>
      <c r="B9" s="362"/>
      <c r="I9" s="37"/>
    </row>
    <row r="10" spans="1:10" ht="14.4" customHeight="1" x14ac:dyDescent="0.3">
      <c r="A10" s="359"/>
      <c r="B10" s="359"/>
      <c r="C10" s="359"/>
      <c r="D10" s="359"/>
      <c r="E10" s="359"/>
      <c r="F10" s="359"/>
      <c r="G10" s="359"/>
      <c r="I10" s="37"/>
    </row>
    <row r="11" spans="1:10" x14ac:dyDescent="0.3">
      <c r="I11" s="37"/>
    </row>
    <row r="12" spans="1:10" x14ac:dyDescent="0.3">
      <c r="A12" s="144"/>
      <c r="I12" s="37"/>
    </row>
    <row r="13" spans="1:10" x14ac:dyDescent="0.3">
      <c r="I13" s="37"/>
    </row>
    <row r="14" spans="1:10" x14ac:dyDescent="0.3">
      <c r="A14" s="221" t="s">
        <v>2435</v>
      </c>
      <c r="I14" s="37"/>
    </row>
    <row r="15" spans="1:10" ht="58.95" customHeight="1" x14ac:dyDescent="0.3">
      <c r="A15" s="57"/>
      <c r="B15" s="79">
        <v>2010</v>
      </c>
      <c r="C15" s="79">
        <v>2015</v>
      </c>
      <c r="D15" s="79">
        <v>2020</v>
      </c>
      <c r="E15" s="108" t="s">
        <v>2436</v>
      </c>
      <c r="I15" s="37"/>
    </row>
    <row r="16" spans="1:10" x14ac:dyDescent="0.3">
      <c r="A16" s="13" t="str">
        <f>B3</f>
        <v>City of Exeter</v>
      </c>
      <c r="B16" s="70">
        <f>'Ref. ACS-5-YR Add.'!B58</f>
        <v>913</v>
      </c>
      <c r="C16" s="70">
        <f>'Ref. ACS-5-YR Add.'!E58</f>
        <v>955</v>
      </c>
      <c r="D16" s="105">
        <f>'Ref. ACS-5-YR Add.'!H58</f>
        <v>997</v>
      </c>
      <c r="E16" s="109">
        <f>'Ref. ACS-5-YR Add.'!K58</f>
        <v>9.2004381161007662E-2</v>
      </c>
    </row>
    <row r="17" spans="1:9" x14ac:dyDescent="0.3">
      <c r="A17" s="100" t="str">
        <f>B4</f>
        <v>Tulare County</v>
      </c>
      <c r="B17" s="101">
        <f>'Ref. ACS-5-YR Add.'!L58</f>
        <v>917</v>
      </c>
      <c r="C17" s="101">
        <f>'Ref. ACS-5-YR Add.'!O58</f>
        <v>930</v>
      </c>
      <c r="D17" s="106">
        <f>'Ref. ACS-5-YR Add.'!R58</f>
        <v>1047</v>
      </c>
      <c r="E17" s="109">
        <f>'Ref. ACS-5-YR Add.'!U58</f>
        <v>0.14176663031624864</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7" t="s">
        <v>2536</v>
      </c>
      <c r="B20" s="357"/>
      <c r="C20" s="357"/>
      <c r="D20" s="357"/>
      <c r="E20" s="357"/>
      <c r="F20" s="357"/>
      <c r="G20" s="357"/>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0.27600000000000002</v>
      </c>
      <c r="C24" s="113">
        <f>('Ref. ACS-5-YR'!E1201)/100</f>
        <v>0.317</v>
      </c>
      <c r="D24" s="113">
        <f>('Ref. ACS-5-YR'!H1201)/100</f>
        <v>0.33</v>
      </c>
      <c r="I24" s="61" t="s">
        <v>2492</v>
      </c>
    </row>
    <row r="25" spans="1:9" x14ac:dyDescent="0.3">
      <c r="A25" s="111" t="s">
        <v>1446</v>
      </c>
      <c r="B25" s="113">
        <f>'Ref. ACS-5-YR'!B1241/100</f>
        <v>0.247</v>
      </c>
      <c r="C25" s="113">
        <f>'Ref. ACS-5-YR'!E1241/100</f>
        <v>0.21600000000000003</v>
      </c>
      <c r="D25" s="113">
        <f>'Ref. ACS-5-YR'!H1241/100</f>
        <v>0.20100000000000001</v>
      </c>
    </row>
    <row r="26" spans="1:9" x14ac:dyDescent="0.3">
      <c r="A26" s="111" t="s">
        <v>1447</v>
      </c>
      <c r="B26" s="113">
        <f>'Ref. ACS-5-YR'!B1242/100</f>
        <v>0.27500000000000002</v>
      </c>
      <c r="C26" s="113">
        <f>'Ref. ACS-5-YR'!E1242/100</f>
        <v>0.26899999999999996</v>
      </c>
      <c r="D26" s="113">
        <f>'Ref. ACS-5-YR'!H1242/100</f>
        <v>0.23499999999999999</v>
      </c>
    </row>
    <row r="27" spans="1:9" x14ac:dyDescent="0.3">
      <c r="A27" s="102" t="s">
        <v>1448</v>
      </c>
      <c r="B27" s="113">
        <f>'Ref. ACS-5-YR'!B1243/100</f>
        <v>0.157</v>
      </c>
      <c r="C27" s="113">
        <f>'Ref. ACS-5-YR'!E1243/100</f>
        <v>0.111</v>
      </c>
      <c r="D27" s="113">
        <f>'Ref. ACS-5-YR'!H1243/100</f>
        <v>0.09</v>
      </c>
      <c r="I27" s="37"/>
    </row>
    <row r="28" spans="1:9" x14ac:dyDescent="0.3">
      <c r="A28" t="s">
        <v>2537</v>
      </c>
      <c r="I28" s="37"/>
    </row>
    <row r="29" spans="1:9" x14ac:dyDescent="0.3">
      <c r="A29" s="357" t="s">
        <v>2536</v>
      </c>
      <c r="B29" s="357"/>
      <c r="C29" s="357"/>
      <c r="D29" s="357"/>
      <c r="E29" s="357"/>
      <c r="F29" s="357"/>
      <c r="G29" s="357"/>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2485</v>
      </c>
    </row>
    <row r="45" spans="1:9" x14ac:dyDescent="0.3">
      <c r="A45" s="88" t="s">
        <v>1449</v>
      </c>
      <c r="I45" s="61" t="s">
        <v>2491</v>
      </c>
    </row>
    <row r="46" spans="1:9" ht="28.2" customHeight="1" x14ac:dyDescent="0.3">
      <c r="A46" s="48"/>
      <c r="B46" s="79" t="str">
        <f>B3</f>
        <v>City of Exeter</v>
      </c>
      <c r="C46" s="79" t="str">
        <f>B4</f>
        <v>Tulare County</v>
      </c>
      <c r="D46" s="79" t="s">
        <v>171</v>
      </c>
      <c r="I46" s="37"/>
    </row>
    <row r="47" spans="1:9" x14ac:dyDescent="0.3">
      <c r="A47" s="13" t="s">
        <v>1450</v>
      </c>
      <c r="B47" s="71">
        <f>'Ref. ACS-5-YR'!H840</f>
        <v>59318</v>
      </c>
      <c r="C47" s="71">
        <f>'Ref. ACS-5-YR'!R840</f>
        <v>64453</v>
      </c>
      <c r="D47" s="71">
        <f>'Ref. ACS-5-YR'!AB840</f>
        <v>90496</v>
      </c>
      <c r="I47" s="37"/>
    </row>
    <row r="48" spans="1:9" ht="32.700000000000003" customHeight="1" x14ac:dyDescent="0.3">
      <c r="A48" s="13" t="s">
        <v>1451</v>
      </c>
      <c r="B48" s="71" t="str">
        <f>'Ref. ACS-5-YR'!H816</f>
        <v xml:space="preserve"> </v>
      </c>
      <c r="C48" s="71">
        <f>'Ref. ACS-5-YR'!R816</f>
        <v>44708</v>
      </c>
      <c r="D48" s="71">
        <f>'Ref. ACS-5-YR'!AB816</f>
        <v>54976</v>
      </c>
      <c r="H48" s="273"/>
      <c r="I48" s="37"/>
    </row>
    <row r="49" spans="1:9" x14ac:dyDescent="0.3">
      <c r="A49" s="13" t="s">
        <v>1452</v>
      </c>
      <c r="B49" s="71">
        <f>'Ref. ACS-5-YR'!H820</f>
        <v>59792</v>
      </c>
      <c r="C49" s="71">
        <f>'Ref. ACS-5-YR'!R820</f>
        <v>37632</v>
      </c>
      <c r="D49" s="71">
        <f>'Ref. ACS-5-YR'!AB820</f>
        <v>60182</v>
      </c>
      <c r="H49" s="274"/>
      <c r="I49" s="37"/>
    </row>
    <row r="50" spans="1:9" x14ac:dyDescent="0.3">
      <c r="A50" s="13" t="s">
        <v>1453</v>
      </c>
      <c r="B50" s="71">
        <f>'Ref. ACS-5-YR'!H824</f>
        <v>48578</v>
      </c>
      <c r="C50" s="71">
        <f>'Ref. ACS-5-YR'!R824</f>
        <v>67396</v>
      </c>
      <c r="D50" s="71">
        <f>'Ref. ACS-5-YR'!AB824</f>
        <v>101380</v>
      </c>
      <c r="I50" s="37"/>
    </row>
    <row r="51" spans="1:9" x14ac:dyDescent="0.3">
      <c r="A51" s="13" t="s">
        <v>1454</v>
      </c>
      <c r="B51" s="71" t="str">
        <f>'Ref. ACS-5-YR'!H828</f>
        <v xml:space="preserve"> </v>
      </c>
      <c r="C51" s="71" t="str">
        <f>'Ref. ACS-5-YR'!R828</f>
        <v xml:space="preserve"> </v>
      </c>
      <c r="D51" s="71">
        <f>'Ref. ACS-5-YR'!AB828</f>
        <v>81682</v>
      </c>
      <c r="I51" s="37"/>
    </row>
    <row r="52" spans="1:9" x14ac:dyDescent="0.3">
      <c r="A52" s="13" t="s">
        <v>1455</v>
      </c>
      <c r="B52" s="71">
        <f>'Ref. ACS-5-YR'!H832</f>
        <v>32292</v>
      </c>
      <c r="C52" s="71">
        <f>'Ref. ACS-5-YR'!R832</f>
        <v>47520</v>
      </c>
      <c r="D52" s="71">
        <f>'Ref. ACS-5-YR'!AB832</f>
        <v>59287</v>
      </c>
    </row>
    <row r="53" spans="1:9" x14ac:dyDescent="0.3">
      <c r="A53" s="13" t="s">
        <v>1456</v>
      </c>
      <c r="B53" s="71" t="str">
        <f>'Ref. ACS-5-YR'!H836</f>
        <v xml:space="preserve"> </v>
      </c>
      <c r="C53" s="71">
        <f>'Ref. ACS-5-YR'!R836</f>
        <v>62159</v>
      </c>
      <c r="D53" s="71">
        <f>'Ref. ACS-5-YR'!AB836</f>
        <v>76733</v>
      </c>
      <c r="I53" s="37"/>
    </row>
    <row r="54" spans="1:9" x14ac:dyDescent="0.3">
      <c r="A54" s="13" t="s">
        <v>1457</v>
      </c>
      <c r="B54" s="71">
        <f>'Ref. ACS-5-YR'!H844</f>
        <v>40156</v>
      </c>
      <c r="C54" s="71">
        <f>'Ref. ACS-5-YR'!R844</f>
        <v>46063</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Exeter</v>
      </c>
      <c r="C59" s="60" t="s">
        <v>177</v>
      </c>
      <c r="D59" s="60" t="str">
        <f>B4</f>
        <v>Tulare County</v>
      </c>
      <c r="E59" s="60" t="s">
        <v>177</v>
      </c>
      <c r="F59" s="60" t="s">
        <v>171</v>
      </c>
      <c r="G59" s="60" t="s">
        <v>177</v>
      </c>
      <c r="I59" s="37"/>
    </row>
    <row r="60" spans="1:9" x14ac:dyDescent="0.3">
      <c r="A60" s="13" t="s">
        <v>1459</v>
      </c>
      <c r="B60" s="16">
        <f>'Ref. ACS-5-YR'!H745</f>
        <v>477</v>
      </c>
      <c r="C60" s="55">
        <f>'Ref. ACS-5-YR'!I745</f>
        <v>0.1908</v>
      </c>
      <c r="D60" s="16">
        <f>'Ref. ACS-5-YR'!R745</f>
        <v>19951</v>
      </c>
      <c r="E60" s="55">
        <f>'Ref. ACS-5-YR'!S745</f>
        <v>0.18417214385939001</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2446</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4607</v>
      </c>
      <c r="B67" s="16">
        <f>'Ref. ACS-5-YR'!B745</f>
        <v>335</v>
      </c>
      <c r="C67" s="16">
        <f>'Ref. ACS-5-YR'!E745</f>
        <v>585</v>
      </c>
      <c r="D67" s="16">
        <f>'Ref. ACS-5-YR'!H745</f>
        <v>477</v>
      </c>
      <c r="H67" s="273"/>
      <c r="I67" s="37"/>
    </row>
    <row r="68" spans="1:9" x14ac:dyDescent="0.3">
      <c r="A68" s="13" t="s">
        <v>1292</v>
      </c>
      <c r="B68" s="16">
        <f>'Ref. ACS-5-YR'!B744</f>
        <v>2293</v>
      </c>
      <c r="C68" s="16">
        <f>'Ref. ACS-5-YR'!E744</f>
        <v>2526</v>
      </c>
      <c r="D68" s="16">
        <f>'Ref. ACS-5-YR'!H744</f>
        <v>2500</v>
      </c>
      <c r="E68" s="116"/>
      <c r="F68" s="116"/>
      <c r="G68" s="116"/>
      <c r="H68" s="274"/>
      <c r="I68" s="37"/>
    </row>
    <row r="69" spans="1:9" x14ac:dyDescent="0.3">
      <c r="A69" s="13" t="s">
        <v>1463</v>
      </c>
      <c r="B69" s="117">
        <f>B67/B68</f>
        <v>0.14609681639773223</v>
      </c>
      <c r="C69" s="117">
        <f t="shared" ref="C69" si="0">C67/C68</f>
        <v>0.23159144893111638</v>
      </c>
      <c r="D69" s="117">
        <f>D67/D68</f>
        <v>0.1908</v>
      </c>
      <c r="H69" s="274"/>
      <c r="I69" s="37"/>
    </row>
    <row r="70" spans="1:9" x14ac:dyDescent="0.3">
      <c r="A70" s="13" t="s">
        <v>4608</v>
      </c>
      <c r="B70" s="117"/>
      <c r="C70" s="117">
        <f>(C69-B69)/B69</f>
        <v>0.58519161910164141</v>
      </c>
      <c r="D70" s="117">
        <f>(D69-C69)/C69</f>
        <v>-0.17613538461538461</v>
      </c>
      <c r="H70" s="274"/>
      <c r="I70" s="37"/>
    </row>
    <row r="71" spans="1:9" x14ac:dyDescent="0.3">
      <c r="A71" t="s">
        <v>1460</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1464</v>
      </c>
      <c r="I77" s="61" t="s">
        <v>2490</v>
      </c>
    </row>
    <row r="78" spans="1:9" ht="24" customHeight="1" x14ac:dyDescent="0.3">
      <c r="A78" s="57" t="s">
        <v>170</v>
      </c>
      <c r="B78" s="60" t="str">
        <f>B3</f>
        <v>City of Exeter</v>
      </c>
      <c r="C78" s="60" t="s">
        <v>177</v>
      </c>
      <c r="D78" s="60" t="str">
        <f>B4</f>
        <v>Tulare County</v>
      </c>
      <c r="E78" s="60" t="s">
        <v>177</v>
      </c>
      <c r="F78" s="60" t="s">
        <v>171</v>
      </c>
      <c r="G78" s="60" t="s">
        <v>177</v>
      </c>
    </row>
    <row r="79" spans="1:9" x14ac:dyDescent="0.3">
      <c r="A79" s="13" t="s">
        <v>178</v>
      </c>
      <c r="B79" s="16">
        <f>'Ref. ACS-5-YR'!H305</f>
        <v>477</v>
      </c>
      <c r="C79" s="55"/>
      <c r="D79" s="16">
        <f>'Ref. ACS-5-YR'!R305</f>
        <v>19951</v>
      </c>
      <c r="E79" s="55"/>
      <c r="F79" s="16">
        <f>'Ref. ACS-5-YR'!AB305</f>
        <v>806599</v>
      </c>
      <c r="G79" s="55"/>
    </row>
    <row r="80" spans="1:9" x14ac:dyDescent="0.3">
      <c r="A80" s="13" t="s">
        <v>1450</v>
      </c>
      <c r="B80" s="16">
        <f>'Ref. ACS-5-YR'!H657</f>
        <v>97</v>
      </c>
      <c r="C80" s="55">
        <f>'Ref. ACS-5-YR'!I657</f>
        <v>7.1533923303834804E-2</v>
      </c>
      <c r="D80" s="16">
        <f>'Ref. ACS-5-YR'!R657</f>
        <v>3146</v>
      </c>
      <c r="E80" s="55">
        <f>'Ref. ACS-5-YR'!S657</f>
        <v>8.7872185911401599E-2</v>
      </c>
      <c r="F80" s="16">
        <f>'Ref. ACS-5-YR'!AB657</f>
        <v>184715</v>
      </c>
      <c r="G80" s="55">
        <f>'Ref. ACS-5-YR'!AC657</f>
        <v>4.9000000000000002E-2</v>
      </c>
      <c r="I80" s="37"/>
    </row>
    <row r="81" spans="1:9" x14ac:dyDescent="0.3">
      <c r="A81" s="13" t="s">
        <v>1465</v>
      </c>
      <c r="B81" s="16">
        <f>'Ref. ACS-5-YR'!H393</f>
        <v>26</v>
      </c>
      <c r="C81" s="55">
        <f>'Ref. ACS-5-YR'!I393</f>
        <v>1</v>
      </c>
      <c r="D81" s="16">
        <f>'Ref. ACS-5-YR'!R393</f>
        <v>200</v>
      </c>
      <c r="E81" s="55">
        <f>'Ref. ACS-5-YR'!S393</f>
        <v>0.13054830287206268</v>
      </c>
      <c r="F81" s="16">
        <f>'Ref. ACS-5-YR'!AB393</f>
        <v>71144</v>
      </c>
      <c r="G81" s="55">
        <f>'Ref. ACS-5-YR'!AC393</f>
        <v>0.15</v>
      </c>
      <c r="H81" s="273"/>
      <c r="I81" s="37"/>
    </row>
    <row r="82" spans="1:9" x14ac:dyDescent="0.3">
      <c r="A82" s="13" t="s">
        <v>1466</v>
      </c>
      <c r="B82" s="16">
        <f>'Ref. ACS-5-YR'!H437</f>
        <v>0</v>
      </c>
      <c r="C82" s="55">
        <f>'Ref. ACS-5-YR'!I437</f>
        <v>0</v>
      </c>
      <c r="D82" s="16">
        <f>'Ref. ACS-5-YR'!R437</f>
        <v>451</v>
      </c>
      <c r="E82" s="55">
        <f>'Ref. ACS-5-YR'!S437</f>
        <v>0.32563176895306861</v>
      </c>
      <c r="F82" s="16">
        <f>'Ref. ACS-5-YR'!AB437</f>
        <v>9939</v>
      </c>
      <c r="G82" s="55">
        <f>'Ref. ACS-5-YR'!AC437</f>
        <v>0.14299999999999999</v>
      </c>
      <c r="H82" s="274"/>
    </row>
    <row r="83" spans="1:9" x14ac:dyDescent="0.3">
      <c r="A83" s="13" t="s">
        <v>1467</v>
      </c>
      <c r="B83" s="16">
        <f>'Ref. ACS-5-YR'!H481</f>
        <v>0</v>
      </c>
      <c r="C83" s="55">
        <f>'Ref. ACS-5-YR'!I481</f>
        <v>0</v>
      </c>
      <c r="D83" s="16">
        <f>'Ref. ACS-5-YR'!R481</f>
        <v>587</v>
      </c>
      <c r="E83" s="55">
        <f>'Ref. ACS-5-YR'!S481</f>
        <v>0.16047020229633679</v>
      </c>
      <c r="F83" s="16">
        <f>'Ref. ACS-5-YR'!AB481</f>
        <v>96657</v>
      </c>
      <c r="G83" s="55">
        <f>'Ref. ACS-5-YR'!AC481</f>
        <v>7.0000000000000007E-2</v>
      </c>
      <c r="H83" s="274"/>
      <c r="I83" s="37"/>
    </row>
    <row r="84" spans="1:9" x14ac:dyDescent="0.3">
      <c r="A84" s="13" t="s">
        <v>1468</v>
      </c>
      <c r="B84" s="16">
        <f>'Ref. ACS-5-YR'!H525</f>
        <v>0</v>
      </c>
      <c r="C84" s="55">
        <f>'Ref. ACS-5-YR'!I525</f>
        <v>0</v>
      </c>
      <c r="D84" s="16">
        <f>'Ref. ACS-5-YR'!R525</f>
        <v>63</v>
      </c>
      <c r="E84" s="55">
        <f>'Ref. ACS-5-YR'!S525</f>
        <v>0.3772455089820359</v>
      </c>
      <c r="F84" s="16">
        <f>'Ref. ACS-5-YR'!AB525</f>
        <v>2702</v>
      </c>
      <c r="G84" s="55">
        <f>'Ref. ACS-5-YR'!AC525</f>
        <v>8.6999999999999994E-2</v>
      </c>
      <c r="H84" s="274"/>
      <c r="I84" s="37"/>
    </row>
    <row r="85" spans="1:9" x14ac:dyDescent="0.3">
      <c r="A85" s="13" t="s">
        <v>1469</v>
      </c>
      <c r="B85" s="16">
        <f>'Ref. ACS-5-YR'!H569</f>
        <v>208</v>
      </c>
      <c r="C85" s="55">
        <f>'Ref. ACS-5-YR'!I569</f>
        <v>0.4</v>
      </c>
      <c r="D85" s="16">
        <f>'Ref. ACS-5-YR'!R569</f>
        <v>4613</v>
      </c>
      <c r="E85" s="55">
        <f>'Ref. ACS-5-YR'!S569</f>
        <v>0.2393876491956409</v>
      </c>
      <c r="F85" s="16">
        <f>'Ref. ACS-5-YR'!AB569</f>
        <v>172587</v>
      </c>
      <c r="G85" s="55">
        <f>'Ref. ACS-5-YR'!AC569</f>
        <v>0.151</v>
      </c>
      <c r="I85" s="37"/>
    </row>
    <row r="86" spans="1:9" x14ac:dyDescent="0.3">
      <c r="A86" s="13" t="s">
        <v>1470</v>
      </c>
      <c r="B86" s="16">
        <f>'Ref. ACS-5-YR'!H613</f>
        <v>0</v>
      </c>
      <c r="C86" s="55">
        <f>'Ref. ACS-5-YR'!I613</f>
        <v>0</v>
      </c>
      <c r="D86" s="16">
        <f>'Ref. ACS-5-YR'!R613</f>
        <v>897</v>
      </c>
      <c r="E86" s="55">
        <f>'Ref. ACS-5-YR'!S613</f>
        <v>0.12175919641645175</v>
      </c>
      <c r="F86" s="16">
        <f>'Ref. ACS-5-YR'!AB613</f>
        <v>49254</v>
      </c>
      <c r="G86" s="55">
        <f>'Ref. ACS-5-YR'!AC613</f>
        <v>9.5000000000000001E-2</v>
      </c>
      <c r="I86" s="37"/>
    </row>
    <row r="87" spans="1:9" x14ac:dyDescent="0.3">
      <c r="A87" s="13" t="s">
        <v>1457</v>
      </c>
      <c r="B87" s="16">
        <f>'Ref. ACS-5-YR'!H701</f>
        <v>354</v>
      </c>
      <c r="C87" s="55">
        <f>'Ref. ACS-5-YR'!I701</f>
        <v>0.34368932038834954</v>
      </c>
      <c r="D87" s="16">
        <f>'Ref. ACS-5-YR'!R701</f>
        <v>15688</v>
      </c>
      <c r="E87" s="55">
        <f>'Ref. ACS-5-YR'!S701</f>
        <v>0.23983733622785158</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2486</v>
      </c>
    </row>
    <row r="96" spans="1:9" x14ac:dyDescent="0.3">
      <c r="I96"/>
    </row>
    <row r="97" spans="1:9" x14ac:dyDescent="0.3">
      <c r="A97" s="1"/>
      <c r="H97" s="274"/>
      <c r="I97"/>
    </row>
    <row r="98" spans="1:9" x14ac:dyDescent="0.3">
      <c r="A98" s="227" t="s">
        <v>1472</v>
      </c>
      <c r="H98" s="274"/>
      <c r="I98" s="61" t="str">
        <f>_xlfn.CONCAT(B3," Worker Population for Workplace Geography Over Time (2010 to 2020)")</f>
        <v>City of Exeter Worker Population for Workplace Geography Over Time (2010 to 2020)</v>
      </c>
    </row>
    <row r="99" spans="1:9" x14ac:dyDescent="0.3">
      <c r="A99" s="57" t="s">
        <v>170</v>
      </c>
      <c r="B99" s="60">
        <v>2010</v>
      </c>
      <c r="C99" s="60">
        <v>2015</v>
      </c>
      <c r="D99" s="60">
        <v>2020</v>
      </c>
      <c r="H99" s="274"/>
      <c r="I99"/>
    </row>
    <row r="100" spans="1:9" x14ac:dyDescent="0.3">
      <c r="A100" s="13" t="str">
        <f>B3</f>
        <v>City of Exeter</v>
      </c>
      <c r="B100" s="16">
        <f>'Ref. ACS-5-YR Add.'!B28</f>
        <v>3094</v>
      </c>
      <c r="C100" s="16">
        <f>'Ref. ACS-5-YR Add.'!E28</f>
        <v>2862</v>
      </c>
      <c r="D100" s="16">
        <f>'Ref. ACS-5-YR Add.'!H28</f>
        <v>3545</v>
      </c>
      <c r="H100" s="274"/>
      <c r="I100"/>
    </row>
    <row r="101" spans="1:9" x14ac:dyDescent="0.3">
      <c r="A101" s="13" t="str">
        <f>_xlfn.CONCAT(A100," Percent Change")</f>
        <v>City of Exeter Percent Change</v>
      </c>
      <c r="B101" s="16"/>
      <c r="C101" s="5">
        <f>(C100-B100)/B100</f>
        <v>-7.498383968972204E-2</v>
      </c>
      <c r="D101" s="5">
        <f>(D100-C100)/C100</f>
        <v>0.23864430468204054</v>
      </c>
      <c r="H101" s="274"/>
      <c r="I101"/>
    </row>
    <row r="102" spans="1:9" x14ac:dyDescent="0.3">
      <c r="A102" s="13" t="str">
        <f>B4</f>
        <v>Tulare County</v>
      </c>
      <c r="B102" s="16">
        <f>'Ref. ACS-5-YR Add.'!L28</f>
        <v>154967</v>
      </c>
      <c r="C102" s="16">
        <f>'Ref. ACS-5-YR Add.'!O28</f>
        <v>156043</v>
      </c>
      <c r="D102" s="16">
        <f>'Ref. ACS-5-YR Add.'!R28</f>
        <v>169630</v>
      </c>
      <c r="H102" s="274"/>
      <c r="I102"/>
    </row>
    <row r="103" spans="1:9" x14ac:dyDescent="0.3">
      <c r="A103" s="13" t="str">
        <f>_xlfn.CONCAT(A102," Percent Change")</f>
        <v>Tulare County Percent Change</v>
      </c>
      <c r="B103" s="16"/>
      <c r="C103" s="5">
        <f>(C102-B102)/B102</f>
        <v>6.9434137590583802E-3</v>
      </c>
      <c r="D103" s="5">
        <f>(D102-C102)/C102</f>
        <v>8.707215318854418E-2</v>
      </c>
      <c r="H103" s="274"/>
      <c r="I103"/>
    </row>
    <row r="104" spans="1:9" x14ac:dyDescent="0.3">
      <c r="A104" s="13" t="s">
        <v>171</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1473</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Tulare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1474</v>
      </c>
      <c r="H128" s="274"/>
      <c r="I128" s="61" t="s">
        <v>1475</v>
      </c>
    </row>
    <row r="129" spans="1:9" ht="28.8" x14ac:dyDescent="0.3">
      <c r="A129" s="57" t="s">
        <v>170</v>
      </c>
      <c r="B129" s="60" t="str">
        <f>B3</f>
        <v>City of Exeter</v>
      </c>
      <c r="C129" s="60" t="str">
        <f>B4</f>
        <v>Tulare County</v>
      </c>
      <c r="D129" s="60" t="s">
        <v>1441</v>
      </c>
      <c r="E129" s="60" t="s">
        <v>171</v>
      </c>
      <c r="F129" s="60" t="s">
        <v>1442</v>
      </c>
      <c r="H129" s="274"/>
      <c r="I129" s="37"/>
    </row>
    <row r="130" spans="1:9" x14ac:dyDescent="0.3">
      <c r="A130" s="69" t="s">
        <v>1474</v>
      </c>
      <c r="B130" s="63">
        <f>'Ref. ACS-5-YR'!H920</f>
        <v>0.43769999999999998</v>
      </c>
      <c r="C130" s="63">
        <f>'Ref. ACS-5-YR'!R920</f>
        <v>0.4602</v>
      </c>
      <c r="D130" s="55">
        <f>B130/C130</f>
        <v>0.95110821382007815</v>
      </c>
      <c r="E130" s="63">
        <f>'Ref. ACS-5-YR'!AB920</f>
        <v>0.49</v>
      </c>
      <c r="F130" s="55">
        <f>B130/E130</f>
        <v>0.89326530612244892</v>
      </c>
      <c r="H130" s="274"/>
      <c r="I130" s="37"/>
    </row>
    <row r="131" spans="1:9" x14ac:dyDescent="0.3">
      <c r="A131" s="362" t="s">
        <v>1476</v>
      </c>
      <c r="B131" s="362"/>
      <c r="H131" s="274"/>
      <c r="I131" s="37"/>
    </row>
    <row r="132" spans="1:9" x14ac:dyDescent="0.3">
      <c r="H132" s="274"/>
      <c r="I132" s="37"/>
    </row>
    <row r="133" spans="1:9" x14ac:dyDescent="0.3">
      <c r="A133" s="1" t="s">
        <v>1477</v>
      </c>
      <c r="H133" s="274"/>
      <c r="I133" s="37"/>
    </row>
    <row r="134" spans="1:9" x14ac:dyDescent="0.3">
      <c r="A134" s="48"/>
      <c r="B134" s="79">
        <v>2010</v>
      </c>
      <c r="C134" s="79">
        <v>2015</v>
      </c>
      <c r="D134" s="79">
        <v>2020</v>
      </c>
      <c r="H134" s="274"/>
      <c r="I134" s="37"/>
    </row>
    <row r="135" spans="1:9" x14ac:dyDescent="0.3">
      <c r="A135" s="69" t="s">
        <v>1474</v>
      </c>
      <c r="B135" s="11">
        <f>'Ref. ACS-5-YR'!B920</f>
        <v>0.38800000000000001</v>
      </c>
      <c r="C135" s="11">
        <f>'Ref. ACS-5-YR'!E920</f>
        <v>0.47449999999999998</v>
      </c>
      <c r="D135" s="73">
        <f>'Ref. ACS-5-YR'!H920</f>
        <v>0.43769999999999998</v>
      </c>
      <c r="H135" s="274"/>
      <c r="I135" s="37"/>
    </row>
    <row r="136" spans="1:9" x14ac:dyDescent="0.3">
      <c r="A136" s="69" t="s">
        <v>175</v>
      </c>
      <c r="B136" s="11"/>
      <c r="C136" s="5">
        <f>(C135-B135)/B135</f>
        <v>0.22293814432989681</v>
      </c>
      <c r="D136" s="5">
        <f>(D135-C135)/C135</f>
        <v>-7.7555321390937834E-2</v>
      </c>
      <c r="H136" s="274"/>
      <c r="I136" s="37"/>
    </row>
    <row r="137" spans="1:9" x14ac:dyDescent="0.3">
      <c r="A137" t="s">
        <v>1478</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1479</v>
      </c>
      <c r="C142" t="s">
        <v>177</v>
      </c>
      <c r="E142" t="s">
        <v>177</v>
      </c>
      <c r="G142" t="s">
        <v>177</v>
      </c>
      <c r="I142" s="61" t="s">
        <v>1480</v>
      </c>
    </row>
    <row r="143" spans="1:9" ht="28.95" customHeight="1" x14ac:dyDescent="0.3">
      <c r="A143" s="48" t="s">
        <v>170</v>
      </c>
      <c r="B143" s="51" t="str">
        <f>B3</f>
        <v>City of Exeter</v>
      </c>
      <c r="C143" s="51" t="str">
        <f>B3</f>
        <v>City of Exeter</v>
      </c>
      <c r="D143" s="51" t="str">
        <f>B4</f>
        <v>Tulare County</v>
      </c>
      <c r="E143" s="51" t="str">
        <f>B4</f>
        <v>Tulare County</v>
      </c>
      <c r="F143" s="51" t="s">
        <v>171</v>
      </c>
      <c r="G143" s="51" t="s">
        <v>171</v>
      </c>
      <c r="I143" s="37"/>
    </row>
    <row r="144" spans="1:9" x14ac:dyDescent="0.3">
      <c r="A144" s="13" t="s">
        <v>178</v>
      </c>
      <c r="B144" s="16">
        <f>'Ref. ACS-5-YR'!H106</f>
        <v>3466</v>
      </c>
      <c r="C144" s="55"/>
      <c r="D144" s="16">
        <f>'Ref. ACS-5-YR'!R106</f>
        <v>179001</v>
      </c>
      <c r="E144" s="55"/>
      <c r="F144" s="16">
        <f>'Ref. ACS-5-YR'!AB106</f>
        <v>18239892</v>
      </c>
      <c r="G144" s="55"/>
      <c r="I144" s="37"/>
    </row>
    <row r="145" spans="1:9" x14ac:dyDescent="0.3">
      <c r="A145" s="13" t="s">
        <v>1481</v>
      </c>
      <c r="B145" s="16">
        <f>'Ref. ACS-5-YR'!H107</f>
        <v>3261</v>
      </c>
      <c r="C145" s="55">
        <f>'Ref. ACS-5-YR'!I107</f>
        <v>0.94085401038661276</v>
      </c>
      <c r="D145" s="16">
        <f>'Ref. ACS-5-YR'!R107</f>
        <v>165016</v>
      </c>
      <c r="E145" s="55">
        <f>'Ref. ACS-5-YR'!S107</f>
        <v>0.9218719448494701</v>
      </c>
      <c r="F145" s="16">
        <f>'Ref. ACS-5-YR'!AB107</f>
        <v>14963132</v>
      </c>
      <c r="G145" s="55">
        <f>'Ref. ACS-5-YR'!AC107</f>
        <v>0.82</v>
      </c>
      <c r="H145" s="270"/>
      <c r="I145" s="37"/>
    </row>
    <row r="146" spans="1:9" x14ac:dyDescent="0.3">
      <c r="A146" s="7" t="s">
        <v>1482</v>
      </c>
      <c r="B146" s="16">
        <f>'Ref. ACS-5-YR'!H108</f>
        <v>2771</v>
      </c>
      <c r="C146" s="55">
        <f>'Ref. ACS-5-YR'!I108</f>
        <v>0.79948066935949225</v>
      </c>
      <c r="D146" s="16">
        <f>'Ref. ACS-5-YR'!R108</f>
        <v>140970</v>
      </c>
      <c r="E146" s="55">
        <f>'Ref. ACS-5-YR'!S108</f>
        <v>0.78753749979050391</v>
      </c>
      <c r="F146" s="16">
        <f>'Ref. ACS-5-YR'!AB108</f>
        <v>13146038</v>
      </c>
      <c r="G146" s="55">
        <f>'Ref. ACS-5-YR'!AC108</f>
        <v>0.72099999999999997</v>
      </c>
      <c r="H146" s="274"/>
      <c r="I146" s="37"/>
    </row>
    <row r="147" spans="1:9" x14ac:dyDescent="0.3">
      <c r="A147" s="7" t="s">
        <v>1483</v>
      </c>
      <c r="B147" s="16">
        <f>'Ref. ACS-5-YR'!H109</f>
        <v>490</v>
      </c>
      <c r="C147" s="55">
        <f>'Ref. ACS-5-YR'!I109</f>
        <v>0.1413733410271206</v>
      </c>
      <c r="D147" s="16">
        <f>'Ref. ACS-5-YR'!R109</f>
        <v>24046</v>
      </c>
      <c r="E147" s="55">
        <f>'Ref. ACS-5-YR'!S109</f>
        <v>0.13433444505896616</v>
      </c>
      <c r="F147" s="16">
        <f>'Ref. ACS-5-YR'!AB109</f>
        <v>1817094</v>
      </c>
      <c r="G147" s="55">
        <f>'Ref. ACS-5-YR'!AC109</f>
        <v>0.1</v>
      </c>
      <c r="H147" s="274"/>
      <c r="I147" s="37"/>
    </row>
    <row r="148" spans="1:9" x14ac:dyDescent="0.3">
      <c r="A148" s="13" t="s">
        <v>1484</v>
      </c>
      <c r="B148" s="16">
        <f>'Ref. ACS-5-YR'!H110</f>
        <v>239</v>
      </c>
      <c r="C148" s="55">
        <f>'Ref. ACS-5-YR'!I110</f>
        <v>6.8955568378534338E-2</v>
      </c>
      <c r="D148" s="16">
        <f>'Ref. ACS-5-YR'!R110</f>
        <v>15542</v>
      </c>
      <c r="E148" s="55">
        <f>'Ref. ACS-5-YR'!S110</f>
        <v>8.682633057915877E-2</v>
      </c>
      <c r="F148" s="16">
        <f>'Ref. ACS-5-YR'!AB110</f>
        <v>1325863</v>
      </c>
      <c r="G148" s="55">
        <f>'Ref. ACS-5-YR'!AC110</f>
        <v>7.2999999999999995E-2</v>
      </c>
      <c r="H148" s="274"/>
      <c r="I148" s="37"/>
    </row>
    <row r="149" spans="1:9" x14ac:dyDescent="0.3">
      <c r="A149" s="13" t="s">
        <v>1485</v>
      </c>
      <c r="B149" s="16">
        <f>'Ref. ACS-5-YR'!H111</f>
        <v>133</v>
      </c>
      <c r="C149" s="55">
        <f>'Ref. ACS-5-YR'!I111</f>
        <v>3.8372763993075591E-2</v>
      </c>
      <c r="D149" s="16">
        <f>'Ref. ACS-5-YR'!R111</f>
        <v>4415</v>
      </c>
      <c r="E149" s="55">
        <f>'Ref. ACS-5-YR'!S111</f>
        <v>2.466466667783979E-2</v>
      </c>
      <c r="F149" s="16">
        <f>'Ref. ACS-5-YR'!AB111</f>
        <v>284797</v>
      </c>
      <c r="G149" s="55">
        <f>'Ref. ACS-5-YR'!AC111</f>
        <v>1.6E-2</v>
      </c>
      <c r="H149" s="274"/>
      <c r="I149" s="37"/>
    </row>
    <row r="150" spans="1:9" x14ac:dyDescent="0.3">
      <c r="A150" s="13" t="s">
        <v>1486</v>
      </c>
      <c r="B150" s="16">
        <f>'Ref. ACS-5-YR'!H112</f>
        <v>66</v>
      </c>
      <c r="C150" s="55">
        <f>'Ref. ACS-5-YR'!I112</f>
        <v>1.9042123485285632E-2</v>
      </c>
      <c r="D150" s="16">
        <f>'Ref. ACS-5-YR'!R112</f>
        <v>2294</v>
      </c>
      <c r="E150" s="55">
        <f>'Ref. ACS-5-YR'!S112</f>
        <v>1.2815570862732611E-2</v>
      </c>
      <c r="F150" s="16">
        <f>'Ref. ACS-5-YR'!AB112</f>
        <v>111224</v>
      </c>
      <c r="G150" s="55">
        <f>'Ref. ACS-5-YR'!AC112</f>
        <v>6.0000000000000001E-3</v>
      </c>
      <c r="H150" s="274"/>
      <c r="I150" s="37"/>
    </row>
    <row r="151" spans="1:9" x14ac:dyDescent="0.3">
      <c r="A151" s="13" t="s">
        <v>1487</v>
      </c>
      <c r="B151" s="16">
        <f>'Ref. ACS-5-YR'!H113</f>
        <v>0</v>
      </c>
      <c r="C151" s="55">
        <f>'Ref. ACS-5-YR'!I113</f>
        <v>0</v>
      </c>
      <c r="D151" s="16">
        <f>'Ref. ACS-5-YR'!R113</f>
        <v>1185</v>
      </c>
      <c r="E151" s="55">
        <f>'Ref. ACS-5-YR'!S113</f>
        <v>6.6200747481857643E-3</v>
      </c>
      <c r="F151" s="16">
        <f>'Ref. ACS-5-YR'!AB113</f>
        <v>60986</v>
      </c>
      <c r="G151" s="55">
        <f>'Ref. ACS-5-YR'!AC113</f>
        <v>3.0000000000000001E-3</v>
      </c>
      <c r="H151" s="274"/>
      <c r="I151" s="37"/>
    </row>
    <row r="152" spans="1:9" x14ac:dyDescent="0.3">
      <c r="A152" s="13" t="s">
        <v>1488</v>
      </c>
      <c r="B152" s="16">
        <f>'Ref. ACS-5-YR'!H114</f>
        <v>52</v>
      </c>
      <c r="C152" s="55">
        <f>'Ref. ACS-5-YR'!I114</f>
        <v>1.5002885170225043E-2</v>
      </c>
      <c r="D152" s="16">
        <f>'Ref. ACS-5-YR'!R114</f>
        <v>610</v>
      </c>
      <c r="E152" s="55">
        <f>'Ref. ACS-5-YR'!S114</f>
        <v>3.4078021910492122E-3</v>
      </c>
      <c r="F152" s="16">
        <f>'Ref. ACS-5-YR'!AB114</f>
        <v>34224</v>
      </c>
      <c r="G152" s="55">
        <f>'Ref. ACS-5-YR'!AC114</f>
        <v>2E-3</v>
      </c>
      <c r="H152" s="274"/>
      <c r="I152" s="37"/>
    </row>
    <row r="153" spans="1:9" x14ac:dyDescent="0.3">
      <c r="A153" s="7" t="s">
        <v>1489</v>
      </c>
      <c r="B153" s="16">
        <f>'Ref. ACS-5-YR'!H115</f>
        <v>0</v>
      </c>
      <c r="C153" s="55">
        <f>'Ref. ACS-5-YR'!I115</f>
        <v>0</v>
      </c>
      <c r="D153" s="16">
        <f>'Ref. ACS-5-YR'!R115</f>
        <v>1120</v>
      </c>
      <c r="E153" s="55">
        <f>'Ref. ACS-5-YR'!S115</f>
        <v>6.2569482852051104E-3</v>
      </c>
      <c r="F153" s="16">
        <f>'Ref. ACS-5-YR'!AB115</f>
        <v>843498</v>
      </c>
      <c r="G153" s="55">
        <f>'Ref. ACS-5-YR'!AC115</f>
        <v>4.5999999999999999E-2</v>
      </c>
      <c r="H153" s="274"/>
      <c r="I153" s="37"/>
    </row>
    <row r="154" spans="1:9" x14ac:dyDescent="0.3">
      <c r="A154" s="13" t="s">
        <v>1490</v>
      </c>
      <c r="B154" s="16">
        <f>'Ref. ACS-5-YR'!H116</f>
        <v>0</v>
      </c>
      <c r="C154" s="55">
        <f>'Ref. ACS-5-YR'!I116</f>
        <v>0</v>
      </c>
      <c r="D154" s="16">
        <f>'Ref. ACS-5-YR'!R116</f>
        <v>1087</v>
      </c>
      <c r="E154" s="55">
        <f>'Ref. ACS-5-YR'!S116</f>
        <v>6.072591773230317E-3</v>
      </c>
      <c r="F154" s="16">
        <f>'Ref. ACS-5-YR'!AB116</f>
        <v>525023</v>
      </c>
      <c r="G154" s="55">
        <f>'Ref. ACS-5-YR'!AC116</f>
        <v>2.9000000000000001E-2</v>
      </c>
      <c r="H154" s="274"/>
      <c r="I154" s="37"/>
    </row>
    <row r="155" spans="1:9" x14ac:dyDescent="0.3">
      <c r="A155" s="13" t="s">
        <v>1491</v>
      </c>
      <c r="B155" s="16">
        <f>'Ref. ACS-5-YR'!H117</f>
        <v>0</v>
      </c>
      <c r="C155" s="55">
        <f>'Ref. ACS-5-YR'!I117</f>
        <v>0</v>
      </c>
      <c r="D155" s="16">
        <f>'Ref. ACS-5-YR'!R117</f>
        <v>9</v>
      </c>
      <c r="E155" s="55">
        <f>'Ref. ACS-5-YR'!S117</f>
        <v>5.027904872039821E-5</v>
      </c>
      <c r="F155" s="16">
        <f>'Ref. ACS-5-YR'!AB117</f>
        <v>198976</v>
      </c>
      <c r="G155" s="55">
        <f>'Ref. ACS-5-YR'!AC117</f>
        <v>1.0999999999999999E-2</v>
      </c>
      <c r="H155" s="274"/>
      <c r="I155" s="37"/>
    </row>
    <row r="156" spans="1:9" x14ac:dyDescent="0.3">
      <c r="A156" s="13" t="s">
        <v>1492</v>
      </c>
      <c r="B156" s="16">
        <f>'Ref. ACS-5-YR'!H118</f>
        <v>0</v>
      </c>
      <c r="C156" s="55">
        <f>'Ref. ACS-5-YR'!I118</f>
        <v>0</v>
      </c>
      <c r="D156" s="16">
        <f>'Ref. ACS-5-YR'!R118</f>
        <v>16</v>
      </c>
      <c r="E156" s="55">
        <f>'Ref. ACS-5-YR'!S118</f>
        <v>8.9384975502930153E-5</v>
      </c>
      <c r="F156" s="16">
        <f>'Ref. ACS-5-YR'!AB118</f>
        <v>77897</v>
      </c>
      <c r="G156" s="55">
        <f>'Ref. ACS-5-YR'!AC118</f>
        <v>4.0000000000000001E-3</v>
      </c>
      <c r="H156" s="274"/>
      <c r="I156" s="37"/>
    </row>
    <row r="157" spans="1:9" x14ac:dyDescent="0.3">
      <c r="A157" s="13" t="s">
        <v>1493</v>
      </c>
      <c r="B157" s="16">
        <f>'Ref. ACS-5-YR'!H119</f>
        <v>0</v>
      </c>
      <c r="C157" s="55">
        <f>'Ref. ACS-5-YR'!I119</f>
        <v>0</v>
      </c>
      <c r="D157" s="16">
        <f>'Ref. ACS-5-YR'!R119</f>
        <v>8</v>
      </c>
      <c r="E157" s="55">
        <f>'Ref. ACS-5-YR'!S119</f>
        <v>4.4692487751465077E-5</v>
      </c>
      <c r="F157" s="16">
        <f>'Ref. ACS-5-YR'!AB119</f>
        <v>29447</v>
      </c>
      <c r="G157" s="55">
        <f>'Ref. ACS-5-YR'!AC119</f>
        <v>2E-3</v>
      </c>
      <c r="H157" s="274"/>
      <c r="I157" s="37"/>
    </row>
    <row r="158" spans="1:9" x14ac:dyDescent="0.3">
      <c r="A158" s="13" t="s">
        <v>1494</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1495</v>
      </c>
      <c r="B159" s="16">
        <f>'Ref. ACS-5-YR'!H121</f>
        <v>0</v>
      </c>
      <c r="C159" s="55">
        <f>'Ref. ACS-5-YR'!I121</f>
        <v>0</v>
      </c>
      <c r="D159" s="16">
        <f>'Ref. ACS-5-YR'!R121</f>
        <v>30</v>
      </c>
      <c r="E159" s="55">
        <f>'Ref. ACS-5-YR'!S121</f>
        <v>1.6759682906799403E-4</v>
      </c>
      <c r="F159" s="16">
        <f>'Ref. ACS-5-YR'!AB121</f>
        <v>36638</v>
      </c>
      <c r="G159" s="55">
        <f>'Ref. ACS-5-YR'!AC121</f>
        <v>2E-3</v>
      </c>
      <c r="I159" s="37"/>
    </row>
    <row r="160" spans="1:9" x14ac:dyDescent="0.3">
      <c r="A160" s="13" t="s">
        <v>1496</v>
      </c>
      <c r="B160" s="16">
        <f>'Ref. ACS-5-YR'!H122</f>
        <v>0</v>
      </c>
      <c r="C160" s="55">
        <f>'Ref. ACS-5-YR'!I122</f>
        <v>0</v>
      </c>
      <c r="D160" s="16">
        <f>'Ref. ACS-5-YR'!R122</f>
        <v>463</v>
      </c>
      <c r="E160" s="55">
        <f>'Ref. ACS-5-YR'!S122</f>
        <v>2.5865777286160413E-3</v>
      </c>
      <c r="F160" s="16">
        <f>'Ref. ACS-5-YR'!AB122</f>
        <v>52947</v>
      </c>
      <c r="G160" s="55">
        <f>'Ref. ACS-5-YR'!AC122</f>
        <v>3.0000000000000001E-3</v>
      </c>
      <c r="I160" s="37"/>
    </row>
    <row r="161" spans="1:9" x14ac:dyDescent="0.3">
      <c r="A161" s="13" t="s">
        <v>1497</v>
      </c>
      <c r="B161" s="16">
        <f>'Ref. ACS-5-YR'!H123</f>
        <v>0</v>
      </c>
      <c r="C161" s="55">
        <f>'Ref. ACS-5-YR'!I123</f>
        <v>0</v>
      </c>
      <c r="D161" s="16">
        <f>'Ref. ACS-5-YR'!R123</f>
        <v>441</v>
      </c>
      <c r="E161" s="55">
        <f>'Ref. ACS-5-YR'!S123</f>
        <v>2.4636733872995123E-3</v>
      </c>
      <c r="F161" s="16">
        <f>'Ref. ACS-5-YR'!AB123</f>
        <v>153669</v>
      </c>
      <c r="G161" s="55">
        <f>'Ref. ACS-5-YR'!AC123</f>
        <v>8.0000000000000002E-3</v>
      </c>
      <c r="I161" s="37"/>
    </row>
    <row r="162" spans="1:9" x14ac:dyDescent="0.3">
      <c r="A162" s="13" t="s">
        <v>1498</v>
      </c>
      <c r="B162" s="16">
        <f>'Ref. ACS-5-YR'!H124</f>
        <v>65</v>
      </c>
      <c r="C162" s="55">
        <f>'Ref. ACS-5-YR'!I124</f>
        <v>1.8753606462781305E-2</v>
      </c>
      <c r="D162" s="16">
        <f>'Ref. ACS-5-YR'!R124</f>
        <v>2538</v>
      </c>
      <c r="E162" s="55">
        <f>'Ref. ACS-5-YR'!S124</f>
        <v>1.4178691739152295E-2</v>
      </c>
      <c r="F162" s="16">
        <f>'Ref. ACS-5-YR'!AB124</f>
        <v>461980</v>
      </c>
      <c r="G162" s="55">
        <f>'Ref. ACS-5-YR'!AC124</f>
        <v>2.5000000000000001E-2</v>
      </c>
      <c r="I162"/>
    </row>
    <row r="163" spans="1:9" x14ac:dyDescent="0.3">
      <c r="A163" s="7" t="s">
        <v>1499</v>
      </c>
      <c r="B163" s="16">
        <f>B161+B162</f>
        <v>65</v>
      </c>
      <c r="C163" s="55">
        <f t="shared" ref="C163:G163" si="1">C161+C162</f>
        <v>1.8753606462781305E-2</v>
      </c>
      <c r="D163" s="16">
        <f t="shared" si="1"/>
        <v>2979</v>
      </c>
      <c r="E163" s="55">
        <f t="shared" si="1"/>
        <v>1.6642365126451807E-2</v>
      </c>
      <c r="F163" s="16">
        <f t="shared" si="1"/>
        <v>615649</v>
      </c>
      <c r="G163" s="55">
        <f t="shared" si="1"/>
        <v>3.3000000000000002E-2</v>
      </c>
      <c r="I163"/>
    </row>
    <row r="164" spans="1:9" x14ac:dyDescent="0.3">
      <c r="A164" s="13" t="s">
        <v>1500</v>
      </c>
      <c r="B164" s="16">
        <f>'Ref. ACS-5-YR'!H125</f>
        <v>11</v>
      </c>
      <c r="C164" s="55">
        <f>'Ref. ACS-5-YR'!I125</f>
        <v>3.1736872475476054E-3</v>
      </c>
      <c r="D164" s="16">
        <f>'Ref. ACS-5-YR'!R125</f>
        <v>1738</v>
      </c>
      <c r="E164" s="55">
        <f>'Ref. ACS-5-YR'!S125</f>
        <v>9.7094429640057871E-3</v>
      </c>
      <c r="F164" s="16">
        <f>'Ref. ACS-5-YR'!AB125</f>
        <v>198331</v>
      </c>
      <c r="G164" s="55">
        <f>'Ref. ACS-5-YR'!AC125</f>
        <v>1.0999999999999999E-2</v>
      </c>
      <c r="I164"/>
    </row>
    <row r="165" spans="1:9" x14ac:dyDescent="0.3">
      <c r="A165" s="7" t="s">
        <v>1501</v>
      </c>
      <c r="B165" s="16">
        <f>B164+B160+B159</f>
        <v>11</v>
      </c>
      <c r="C165" s="55">
        <f t="shared" ref="C165:G165" si="2">C164+C160+C159</f>
        <v>3.1736872475476054E-3</v>
      </c>
      <c r="D165" s="16">
        <f t="shared" si="2"/>
        <v>2231</v>
      </c>
      <c r="E165" s="55">
        <f t="shared" si="2"/>
        <v>1.2463617521689823E-2</v>
      </c>
      <c r="F165" s="16">
        <f t="shared" si="2"/>
        <v>287916</v>
      </c>
      <c r="G165" s="55">
        <f t="shared" si="2"/>
        <v>1.6E-2</v>
      </c>
      <c r="I165"/>
    </row>
    <row r="166" spans="1:9" x14ac:dyDescent="0.3">
      <c r="A166" s="7" t="s">
        <v>1502</v>
      </c>
      <c r="B166" s="16">
        <f>'Ref. ACS-5-YR'!H126</f>
        <v>129</v>
      </c>
      <c r="C166" s="55">
        <f>'Ref. ACS-5-YR'!I126</f>
        <v>3.7218695903058277E-2</v>
      </c>
      <c r="D166" s="16">
        <f>'Ref. ACS-5-YR'!R126</f>
        <v>7655</v>
      </c>
      <c r="E166" s="55">
        <f>'Ref. ACS-5-YR'!S126</f>
        <v>4.2765124217183141E-2</v>
      </c>
      <c r="F166" s="16">
        <f>'Ref. ACS-5-YR'!AB126</f>
        <v>1529697</v>
      </c>
      <c r="G166" s="55">
        <f>'Ref. ACS-5-YR'!AC126</f>
        <v>8.4000000000000005E-2</v>
      </c>
      <c r="I166"/>
    </row>
    <row r="167" spans="1:9" x14ac:dyDescent="0.3">
      <c r="A167" s="362" t="s">
        <v>1503</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2489</v>
      </c>
    </row>
    <row r="170" spans="1:9" ht="28.2" customHeight="1" x14ac:dyDescent="0.3">
      <c r="A170" s="48" t="s">
        <v>170</v>
      </c>
      <c r="B170" s="51" t="str">
        <f>B3</f>
        <v>City of Exeter</v>
      </c>
      <c r="C170" s="51" t="str">
        <f>B3</f>
        <v>City of Exeter</v>
      </c>
      <c r="D170" s="51" t="str">
        <f>B4</f>
        <v>Tulare County</v>
      </c>
      <c r="E170" s="51" t="str">
        <f>B4</f>
        <v>Tulare County</v>
      </c>
      <c r="F170" s="51" t="s">
        <v>171</v>
      </c>
      <c r="G170" s="51" t="s">
        <v>171</v>
      </c>
      <c r="I170" s="37"/>
    </row>
    <row r="171" spans="1:9" x14ac:dyDescent="0.3">
      <c r="A171" s="13" t="s">
        <v>178</v>
      </c>
      <c r="B171" s="16">
        <f>'Ref. ACS-5-YR'!H130</f>
        <v>3337</v>
      </c>
      <c r="C171" s="55"/>
      <c r="D171" s="16">
        <f>'Ref. ACS-5-YR'!R130</f>
        <v>171346</v>
      </c>
      <c r="E171" s="55"/>
      <c r="F171" s="16">
        <f>'Ref. ACS-5-YR'!AB130</f>
        <v>16710195</v>
      </c>
      <c r="G171" s="55"/>
      <c r="I171" s="37"/>
    </row>
    <row r="172" spans="1:9" x14ac:dyDescent="0.3">
      <c r="A172" s="7" t="s">
        <v>1505</v>
      </c>
      <c r="B172" s="118">
        <f>SUM(B173:B175)</f>
        <v>1057</v>
      </c>
      <c r="C172" s="119">
        <f t="shared" ref="C172:G172" si="3">SUM(C173:C175)</f>
        <v>0.31675157326940367</v>
      </c>
      <c r="D172" s="118">
        <f t="shared" si="3"/>
        <v>64687</v>
      </c>
      <c r="E172" s="119">
        <f t="shared" si="3"/>
        <v>0.37752267342103107</v>
      </c>
      <c r="F172" s="118">
        <f t="shared" si="3"/>
        <v>3557264</v>
      </c>
      <c r="G172" s="119">
        <f t="shared" si="3"/>
        <v>0.21299999999999999</v>
      </c>
      <c r="I172" s="37"/>
    </row>
    <row r="173" spans="1:9" x14ac:dyDescent="0.3">
      <c r="A173" s="13" t="s">
        <v>1506</v>
      </c>
      <c r="B173" s="16">
        <f>'Ref. ACS-5-YR'!H131</f>
        <v>221</v>
      </c>
      <c r="C173" s="55">
        <f>'Ref. ACS-5-YR'!I131</f>
        <v>6.622715013485167E-2</v>
      </c>
      <c r="D173" s="16">
        <f>'Ref. ACS-5-YR'!R131</f>
        <v>7113</v>
      </c>
      <c r="E173" s="55">
        <f>'Ref. ACS-5-YR'!S131</f>
        <v>4.151249518518086E-2</v>
      </c>
      <c r="F173" s="16">
        <f>'Ref. ACS-5-YR'!AB131</f>
        <v>303289</v>
      </c>
      <c r="G173" s="55">
        <f>'Ref. ACS-5-YR'!AC131</f>
        <v>1.7999999999999999E-2</v>
      </c>
      <c r="I173" s="37"/>
    </row>
    <row r="174" spans="1:9" x14ac:dyDescent="0.3">
      <c r="A174" s="13" t="s">
        <v>1507</v>
      </c>
      <c r="B174" s="16">
        <f>'Ref. ACS-5-YR'!H132</f>
        <v>632</v>
      </c>
      <c r="C174" s="55">
        <f>'Ref. ACS-5-YR'!I132</f>
        <v>0.1893916691639197</v>
      </c>
      <c r="D174" s="16">
        <f>'Ref. ACS-5-YR'!R132</f>
        <v>23419</v>
      </c>
      <c r="E174" s="55">
        <f>'Ref. ACS-5-YR'!S132</f>
        <v>0.1366766659274217</v>
      </c>
      <c r="F174" s="16">
        <f>'Ref. ACS-5-YR'!AB132</f>
        <v>1229502</v>
      </c>
      <c r="G174" s="55">
        <f>'Ref. ACS-5-YR'!AC132</f>
        <v>7.3999999999999996E-2</v>
      </c>
      <c r="I174" s="37"/>
    </row>
    <row r="175" spans="1:9" x14ac:dyDescent="0.3">
      <c r="A175" s="13" t="s">
        <v>1508</v>
      </c>
      <c r="B175" s="16">
        <f>'Ref. ACS-5-YR'!H133</f>
        <v>204</v>
      </c>
      <c r="C175" s="55">
        <f>'Ref. ACS-5-YR'!I133</f>
        <v>6.1132753970632302E-2</v>
      </c>
      <c r="D175" s="16">
        <f>'Ref. ACS-5-YR'!R133</f>
        <v>34155</v>
      </c>
      <c r="E175" s="55">
        <f>'Ref. ACS-5-YR'!S133</f>
        <v>0.19933351230842855</v>
      </c>
      <c r="F175" s="16">
        <f>'Ref. ACS-5-YR'!AB133</f>
        <v>2024473</v>
      </c>
      <c r="G175" s="55">
        <f>'Ref. ACS-5-YR'!AC133</f>
        <v>0.121</v>
      </c>
      <c r="I175" s="37"/>
    </row>
    <row r="176" spans="1:9" x14ac:dyDescent="0.3">
      <c r="A176" s="7" t="s">
        <v>1509</v>
      </c>
      <c r="B176" s="118">
        <f>SUM(B177:B179)</f>
        <v>1313</v>
      </c>
      <c r="C176" s="119">
        <f t="shared" ref="C176:G176" si="4">SUM(C177:C179)</f>
        <v>0.39346718609529518</v>
      </c>
      <c r="D176" s="118">
        <f t="shared" si="4"/>
        <v>59755</v>
      </c>
      <c r="E176" s="119">
        <f t="shared" si="4"/>
        <v>0.34873880919309463</v>
      </c>
      <c r="F176" s="118">
        <f t="shared" si="4"/>
        <v>5816131</v>
      </c>
      <c r="G176" s="119">
        <f t="shared" si="4"/>
        <v>0.34800000000000003</v>
      </c>
      <c r="I176" s="37"/>
    </row>
    <row r="177" spans="1:9" x14ac:dyDescent="0.3">
      <c r="A177" s="13" t="s">
        <v>1510</v>
      </c>
      <c r="B177" s="16">
        <f>'Ref. ACS-5-YR'!H134</f>
        <v>420</v>
      </c>
      <c r="C177" s="55">
        <f>'Ref. ACS-5-YR'!I134</f>
        <v>0.12586155229247828</v>
      </c>
      <c r="D177" s="16">
        <f>'Ref. ACS-5-YR'!R134</f>
        <v>28018</v>
      </c>
      <c r="E177" s="55">
        <f>'Ref. ACS-5-YR'!S134</f>
        <v>0.16351709406697559</v>
      </c>
      <c r="F177" s="16">
        <f>'Ref. ACS-5-YR'!AB134</f>
        <v>2448694</v>
      </c>
      <c r="G177" s="55">
        <f>'Ref. ACS-5-YR'!AC134</f>
        <v>0.14699999999999999</v>
      </c>
      <c r="I177" s="37"/>
    </row>
    <row r="178" spans="1:9" x14ac:dyDescent="0.3">
      <c r="A178" s="13" t="s">
        <v>1511</v>
      </c>
      <c r="B178" s="16">
        <f>'Ref. ACS-5-YR'!H135</f>
        <v>682</v>
      </c>
      <c r="C178" s="55">
        <f>'Ref. ACS-5-YR'!I135</f>
        <v>0.20437518729397663</v>
      </c>
      <c r="D178" s="16">
        <f>'Ref. ACS-5-YR'!R135</f>
        <v>22870</v>
      </c>
      <c r="E178" s="55">
        <f>'Ref. ACS-5-YR'!S135</f>
        <v>0.13347262264657478</v>
      </c>
      <c r="F178" s="16">
        <f>'Ref. ACS-5-YR'!AB135</f>
        <v>2347020</v>
      </c>
      <c r="G178" s="55">
        <f>'Ref. ACS-5-YR'!AC135</f>
        <v>0.14000000000000001</v>
      </c>
      <c r="I178" s="37"/>
    </row>
    <row r="179" spans="1:9" x14ac:dyDescent="0.3">
      <c r="A179" s="13" t="s">
        <v>1512</v>
      </c>
      <c r="B179" s="16">
        <f>'Ref. ACS-5-YR'!H136</f>
        <v>211</v>
      </c>
      <c r="C179" s="55">
        <f>'Ref. ACS-5-YR'!I136</f>
        <v>6.3230446508840271E-2</v>
      </c>
      <c r="D179" s="16">
        <f>'Ref. ACS-5-YR'!R136</f>
        <v>8867</v>
      </c>
      <c r="E179" s="55">
        <f>'Ref. ACS-5-YR'!S136</f>
        <v>5.1749092479544311E-2</v>
      </c>
      <c r="F179" s="16">
        <f>'Ref. ACS-5-YR'!AB136</f>
        <v>1020417</v>
      </c>
      <c r="G179" s="55">
        <f>'Ref. ACS-5-YR'!AC136</f>
        <v>6.0999999999999999E-2</v>
      </c>
      <c r="I179" s="37"/>
    </row>
    <row r="180" spans="1:9" x14ac:dyDescent="0.3">
      <c r="A180" s="7" t="s">
        <v>1513</v>
      </c>
      <c r="B180" s="118">
        <f>SUM(B181:B184)</f>
        <v>686</v>
      </c>
      <c r="C180" s="119">
        <f t="shared" ref="C180:G180" si="5">SUM(C181:C184)</f>
        <v>0.20557386874438119</v>
      </c>
      <c r="D180" s="118">
        <f t="shared" si="5"/>
        <v>37770</v>
      </c>
      <c r="E180" s="119">
        <f t="shared" si="5"/>
        <v>0.22043117434897808</v>
      </c>
      <c r="F180" s="118">
        <f t="shared" si="5"/>
        <v>5218958</v>
      </c>
      <c r="G180" s="119">
        <f t="shared" si="5"/>
        <v>0.31199999999999994</v>
      </c>
      <c r="I180" s="37"/>
    </row>
    <row r="181" spans="1:9" x14ac:dyDescent="0.3">
      <c r="A181" s="13" t="s">
        <v>1514</v>
      </c>
      <c r="B181" s="16">
        <f>'Ref. ACS-5-YR'!H137</f>
        <v>380</v>
      </c>
      <c r="C181" s="55">
        <f>'Ref. ACS-5-YR'!I137</f>
        <v>0.11387473778843273</v>
      </c>
      <c r="D181" s="16">
        <f>'Ref. ACS-5-YR'!R137</f>
        <v>18586</v>
      </c>
      <c r="E181" s="55">
        <f>'Ref. ACS-5-YR'!S137</f>
        <v>0.10847057999603142</v>
      </c>
      <c r="F181" s="16">
        <f>'Ref. ACS-5-YR'!AB137</f>
        <v>2508520</v>
      </c>
      <c r="G181" s="55">
        <f>'Ref. ACS-5-YR'!AC137</f>
        <v>0.15</v>
      </c>
      <c r="I181" s="37"/>
    </row>
    <row r="182" spans="1:9" x14ac:dyDescent="0.3">
      <c r="A182" s="13" t="s">
        <v>1515</v>
      </c>
      <c r="B182" s="16">
        <f>'Ref. ACS-5-YR'!H138</f>
        <v>5</v>
      </c>
      <c r="C182" s="55">
        <f>'Ref. ACS-5-YR'!I138</f>
        <v>1.4983518130056938E-3</v>
      </c>
      <c r="D182" s="16">
        <f>'Ref. ACS-5-YR'!R138</f>
        <v>3470</v>
      </c>
      <c r="E182" s="55">
        <f>'Ref. ACS-5-YR'!S138</f>
        <v>2.0251421101163729E-2</v>
      </c>
      <c r="F182" s="16">
        <f>'Ref. ACS-5-YR'!AB138</f>
        <v>471835</v>
      </c>
      <c r="G182" s="55">
        <f>'Ref. ACS-5-YR'!AC138</f>
        <v>2.8000000000000001E-2</v>
      </c>
    </row>
    <row r="183" spans="1:9" x14ac:dyDescent="0.3">
      <c r="A183" s="13" t="s">
        <v>1516</v>
      </c>
      <c r="B183" s="16">
        <f>'Ref. ACS-5-YR'!H139</f>
        <v>128</v>
      </c>
      <c r="C183" s="55">
        <f>'Ref. ACS-5-YR'!I139</f>
        <v>3.8357806412945762E-2</v>
      </c>
      <c r="D183" s="16">
        <f>'Ref. ACS-5-YR'!R139</f>
        <v>4254</v>
      </c>
      <c r="E183" s="55">
        <f>'Ref. ACS-5-YR'!S139</f>
        <v>2.4826958318256626E-2</v>
      </c>
      <c r="F183" s="16">
        <f>'Ref. ACS-5-YR'!AB139</f>
        <v>728996</v>
      </c>
      <c r="G183" s="55">
        <f>'Ref. ACS-5-YR'!AC139</f>
        <v>4.3999999999999997E-2</v>
      </c>
      <c r="I183" s="37"/>
    </row>
    <row r="184" spans="1:9" x14ac:dyDescent="0.3">
      <c r="A184" s="13" t="s">
        <v>1517</v>
      </c>
      <c r="B184" s="16">
        <f>'Ref. ACS-5-YR'!H140</f>
        <v>173</v>
      </c>
      <c r="C184" s="55">
        <f>'Ref. ACS-5-YR'!I140</f>
        <v>5.1842972729997001E-2</v>
      </c>
      <c r="D184" s="16">
        <f>'Ref. ACS-5-YR'!R140</f>
        <v>11460</v>
      </c>
      <c r="E184" s="55">
        <f>'Ref. ACS-5-YR'!S140</f>
        <v>6.6882214933526321E-2</v>
      </c>
      <c r="F184" s="16">
        <f>'Ref. ACS-5-YR'!AB140</f>
        <v>1509607</v>
      </c>
      <c r="G184" s="55">
        <f>'Ref. ACS-5-YR'!AC140</f>
        <v>0.09</v>
      </c>
      <c r="I184" s="37"/>
    </row>
    <row r="185" spans="1:9" x14ac:dyDescent="0.3">
      <c r="A185" s="7" t="s">
        <v>1518</v>
      </c>
      <c r="B185" s="118">
        <f>B186+B187</f>
        <v>281</v>
      </c>
      <c r="C185" s="119">
        <f t="shared" ref="C185:G185" si="6">C186+C187</f>
        <v>8.420737189091998E-2</v>
      </c>
      <c r="D185" s="118">
        <f t="shared" si="6"/>
        <v>9134</v>
      </c>
      <c r="E185" s="119">
        <f t="shared" si="6"/>
        <v>5.3307343036896104E-2</v>
      </c>
      <c r="F185" s="118">
        <f t="shared" si="6"/>
        <v>2117842</v>
      </c>
      <c r="G185" s="119">
        <f t="shared" si="6"/>
        <v>0.127</v>
      </c>
      <c r="I185" s="37" t="str">
        <f>A188</f>
        <v>Source: U.S. Census Bureau, ACS16-20 (5-year Estimates), Table B08303.</v>
      </c>
    </row>
    <row r="186" spans="1:9" x14ac:dyDescent="0.3">
      <c r="A186" s="13" t="s">
        <v>1519</v>
      </c>
      <c r="B186" s="16">
        <f>'Ref. ACS-5-YR'!H141</f>
        <v>230</v>
      </c>
      <c r="C186" s="55">
        <f>'Ref. ACS-5-YR'!I141</f>
        <v>6.892418339826191E-2</v>
      </c>
      <c r="D186" s="16">
        <f>'Ref. ACS-5-YR'!R141</f>
        <v>6179</v>
      </c>
      <c r="E186" s="55">
        <f>'Ref. ACS-5-YR'!S141</f>
        <v>3.6061536306654374E-2</v>
      </c>
      <c r="F186" s="16">
        <f>'Ref. ACS-5-YR'!AB141</f>
        <v>1404642</v>
      </c>
      <c r="G186" s="55">
        <f>'Ref. ACS-5-YR'!AC141</f>
        <v>8.4000000000000005E-2</v>
      </c>
      <c r="I186" s="84" t="s">
        <v>2487</v>
      </c>
    </row>
    <row r="187" spans="1:9" x14ac:dyDescent="0.3">
      <c r="A187" s="13" t="s">
        <v>1520</v>
      </c>
      <c r="B187" s="16">
        <f>'Ref. ACS-5-YR'!H142</f>
        <v>51</v>
      </c>
      <c r="C187" s="55">
        <f>'Ref. ACS-5-YR'!I142</f>
        <v>1.5283188492658075E-2</v>
      </c>
      <c r="D187" s="16">
        <f>'Ref. ACS-5-YR'!R142</f>
        <v>2955</v>
      </c>
      <c r="E187" s="55">
        <f>'Ref. ACS-5-YR'!S142</f>
        <v>1.7245806730241734E-2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2488</v>
      </c>
    </row>
    <row r="191" spans="1:9" x14ac:dyDescent="0.3">
      <c r="A191" s="56"/>
      <c r="B191" s="231">
        <v>2010</v>
      </c>
      <c r="C191" s="79">
        <v>2010</v>
      </c>
      <c r="D191" s="231">
        <v>2015</v>
      </c>
      <c r="E191" s="79">
        <v>2015</v>
      </c>
      <c r="F191" s="231">
        <v>2020</v>
      </c>
      <c r="G191" s="79">
        <v>2020</v>
      </c>
      <c r="I191"/>
    </row>
    <row r="192" spans="1:9" x14ac:dyDescent="0.3">
      <c r="A192" s="13" t="s">
        <v>172</v>
      </c>
      <c r="B192" s="16">
        <f>'Ref. ACS-5-YR'!B130</f>
        <v>3875</v>
      </c>
      <c r="C192" s="55"/>
      <c r="D192" s="16">
        <f>'Ref. ACS-5-YR'!E130</f>
        <v>4124</v>
      </c>
      <c r="E192" s="55"/>
      <c r="F192" s="16">
        <f>'Ref. ACS-5-YR'!H130</f>
        <v>3337</v>
      </c>
      <c r="G192" s="55"/>
      <c r="I192"/>
    </row>
    <row r="193" spans="1:9" x14ac:dyDescent="0.3">
      <c r="A193" s="7" t="s">
        <v>1505</v>
      </c>
      <c r="B193" s="118">
        <f>SUM(B194:B196)</f>
        <v>1291</v>
      </c>
      <c r="C193" s="119">
        <f t="shared" ref="C193:G193" si="7">SUM(C194:C196)</f>
        <v>0.33316129032258068</v>
      </c>
      <c r="D193" s="118">
        <f t="shared" si="7"/>
        <v>1328</v>
      </c>
      <c r="E193" s="119">
        <f t="shared" si="7"/>
        <v>0.32201745877788557</v>
      </c>
      <c r="F193" s="118">
        <f t="shared" si="7"/>
        <v>1057</v>
      </c>
      <c r="G193" s="119">
        <f t="shared" si="7"/>
        <v>0.31675157326940367</v>
      </c>
      <c r="I193"/>
    </row>
    <row r="194" spans="1:9" x14ac:dyDescent="0.3">
      <c r="A194" s="13" t="s">
        <v>1523</v>
      </c>
      <c r="B194" s="16">
        <f>'Ref. ACS-5-YR'!B131</f>
        <v>241</v>
      </c>
      <c r="C194" s="55">
        <f>'Ref. ACS-5-YR'!C131</f>
        <v>6.2193548387096773E-2</v>
      </c>
      <c r="D194" s="16">
        <f>'Ref. ACS-5-YR'!E131</f>
        <v>175</v>
      </c>
      <c r="E194" s="55">
        <f>'Ref. ACS-5-YR'!F131</f>
        <v>4.2434529582929197E-2</v>
      </c>
      <c r="F194" s="16">
        <f>'Ref. ACS-5-YR'!H131</f>
        <v>221</v>
      </c>
      <c r="G194" s="55">
        <f>'Ref. ACS-5-YR'!I131</f>
        <v>6.622715013485167E-2</v>
      </c>
      <c r="I194"/>
    </row>
    <row r="195" spans="1:9" x14ac:dyDescent="0.3">
      <c r="A195" s="13" t="s">
        <v>1524</v>
      </c>
      <c r="B195" s="16">
        <f>'Ref. ACS-5-YR'!B132</f>
        <v>680</v>
      </c>
      <c r="C195" s="55">
        <f>'Ref. ACS-5-YR'!C132</f>
        <v>0.17548387096774193</v>
      </c>
      <c r="D195" s="16">
        <f>'Ref. ACS-5-YR'!E132</f>
        <v>566</v>
      </c>
      <c r="E195" s="55">
        <f>'Ref. ACS-5-YR'!F132</f>
        <v>0.13724539282250242</v>
      </c>
      <c r="F195" s="16">
        <f>'Ref. ACS-5-YR'!H132</f>
        <v>632</v>
      </c>
      <c r="G195" s="55">
        <f>'Ref. ACS-5-YR'!I132</f>
        <v>0.1893916691639197</v>
      </c>
      <c r="I195"/>
    </row>
    <row r="196" spans="1:9" x14ac:dyDescent="0.3">
      <c r="A196" s="13" t="s">
        <v>1525</v>
      </c>
      <c r="B196" s="16">
        <f>'Ref. ACS-5-YR'!B133</f>
        <v>370</v>
      </c>
      <c r="C196" s="55">
        <f>'Ref. ACS-5-YR'!C133</f>
        <v>9.5483870967741941E-2</v>
      </c>
      <c r="D196" s="16">
        <f>'Ref. ACS-5-YR'!E133</f>
        <v>587</v>
      </c>
      <c r="E196" s="55">
        <f>'Ref. ACS-5-YR'!F133</f>
        <v>0.14233753637245392</v>
      </c>
      <c r="F196" s="16">
        <f>'Ref. ACS-5-YR'!H133</f>
        <v>204</v>
      </c>
      <c r="G196" s="55">
        <f>'Ref. ACS-5-YR'!I133</f>
        <v>6.1132753970632302E-2</v>
      </c>
    </row>
    <row r="197" spans="1:9" x14ac:dyDescent="0.3">
      <c r="A197" s="7" t="s">
        <v>1509</v>
      </c>
      <c r="B197" s="118">
        <f>SUM(B198:B200)</f>
        <v>1724</v>
      </c>
      <c r="C197" s="119">
        <f t="shared" ref="C197:G197" si="8">SUM(C198:C200)</f>
        <v>0.44490322580645159</v>
      </c>
      <c r="D197" s="118">
        <f t="shared" si="8"/>
        <v>1929</v>
      </c>
      <c r="E197" s="119">
        <f t="shared" si="8"/>
        <v>0.46774975751697384</v>
      </c>
      <c r="F197" s="118">
        <f t="shared" si="8"/>
        <v>1313</v>
      </c>
      <c r="G197" s="119">
        <f t="shared" si="8"/>
        <v>0.39346718609529518</v>
      </c>
    </row>
    <row r="198" spans="1:9" x14ac:dyDescent="0.3">
      <c r="A198" s="13" t="s">
        <v>1526</v>
      </c>
      <c r="B198" s="16">
        <f>'Ref. ACS-5-YR'!B134</f>
        <v>729</v>
      </c>
      <c r="C198" s="55">
        <f>'Ref. ACS-5-YR'!C134</f>
        <v>0.18812903225806452</v>
      </c>
      <c r="D198" s="16">
        <f>'Ref. ACS-5-YR'!E134</f>
        <v>795</v>
      </c>
      <c r="E198" s="55">
        <f>'Ref. ACS-5-YR'!F134</f>
        <v>0.19277400581959264</v>
      </c>
      <c r="F198" s="16">
        <f>'Ref. ACS-5-YR'!H134</f>
        <v>420</v>
      </c>
      <c r="G198" s="55">
        <f>'Ref. ACS-5-YR'!I134</f>
        <v>0.12586155229247828</v>
      </c>
      <c r="I198" s="37"/>
    </row>
    <row r="199" spans="1:9" x14ac:dyDescent="0.3">
      <c r="A199" s="13" t="s">
        <v>1527</v>
      </c>
      <c r="B199" s="16">
        <f>'Ref. ACS-5-YR'!B135</f>
        <v>764</v>
      </c>
      <c r="C199" s="55">
        <f>'Ref. ACS-5-YR'!C135</f>
        <v>0.19716129032258065</v>
      </c>
      <c r="D199" s="16">
        <f>'Ref. ACS-5-YR'!E135</f>
        <v>808</v>
      </c>
      <c r="E199" s="55">
        <f>'Ref. ACS-5-YR'!F135</f>
        <v>0.19592628516003879</v>
      </c>
      <c r="F199" s="16">
        <f>'Ref. ACS-5-YR'!H135</f>
        <v>682</v>
      </c>
      <c r="G199" s="55">
        <f>'Ref. ACS-5-YR'!I135</f>
        <v>0.20437518729397663</v>
      </c>
      <c r="I199" s="37"/>
    </row>
    <row r="200" spans="1:9" x14ac:dyDescent="0.3">
      <c r="A200" s="13" t="s">
        <v>1528</v>
      </c>
      <c r="B200" s="16">
        <f>'Ref. ACS-5-YR'!B136</f>
        <v>231</v>
      </c>
      <c r="C200" s="55">
        <f>'Ref. ACS-5-YR'!C136</f>
        <v>5.9612903225806452E-2</v>
      </c>
      <c r="D200" s="16">
        <f>'Ref. ACS-5-YR'!E136</f>
        <v>326</v>
      </c>
      <c r="E200" s="55">
        <f>'Ref. ACS-5-YR'!F136</f>
        <v>7.9049466537342392E-2</v>
      </c>
      <c r="F200" s="16">
        <f>'Ref. ACS-5-YR'!H136</f>
        <v>211</v>
      </c>
      <c r="G200" s="55">
        <f>'Ref. ACS-5-YR'!I136</f>
        <v>6.3230446508840271E-2</v>
      </c>
      <c r="I200" s="37"/>
    </row>
    <row r="201" spans="1:9" x14ac:dyDescent="0.3">
      <c r="A201" s="7" t="s">
        <v>1513</v>
      </c>
      <c r="B201" s="118">
        <f>SUM(B202:B205)</f>
        <v>608</v>
      </c>
      <c r="C201" s="119">
        <f t="shared" ref="C201:G201" si="9">SUM(C202:C205)</f>
        <v>0.15690322580645163</v>
      </c>
      <c r="D201" s="118">
        <f t="shared" si="9"/>
        <v>709</v>
      </c>
      <c r="E201" s="119">
        <f t="shared" si="9"/>
        <v>0.17192046556741028</v>
      </c>
      <c r="F201" s="118">
        <f t="shared" si="9"/>
        <v>686</v>
      </c>
      <c r="G201" s="119">
        <f t="shared" si="9"/>
        <v>0.20557386874438119</v>
      </c>
      <c r="I201" s="37"/>
    </row>
    <row r="202" spans="1:9" x14ac:dyDescent="0.3">
      <c r="A202" s="13" t="s">
        <v>1529</v>
      </c>
      <c r="B202" s="16">
        <f>'Ref. ACS-5-YR'!B137</f>
        <v>389</v>
      </c>
      <c r="C202" s="55">
        <f>'Ref. ACS-5-YR'!C137</f>
        <v>0.10038709677419355</v>
      </c>
      <c r="D202" s="16">
        <f>'Ref. ACS-5-YR'!E137</f>
        <v>538</v>
      </c>
      <c r="E202" s="55">
        <f>'Ref. ACS-5-YR'!F137</f>
        <v>0.13045586808923376</v>
      </c>
      <c r="F202" s="16">
        <f>'Ref. ACS-5-YR'!H137</f>
        <v>380</v>
      </c>
      <c r="G202" s="55">
        <f>'Ref. ACS-5-YR'!I137</f>
        <v>0.11387473778843273</v>
      </c>
      <c r="I202" s="37"/>
    </row>
    <row r="203" spans="1:9" x14ac:dyDescent="0.3">
      <c r="A203" s="13" t="s">
        <v>1530</v>
      </c>
      <c r="B203" s="16">
        <f>'Ref. ACS-5-YR'!B138</f>
        <v>61</v>
      </c>
      <c r="C203" s="55">
        <f>'Ref. ACS-5-YR'!C138</f>
        <v>1.5741935483870966E-2</v>
      </c>
      <c r="D203" s="16">
        <f>'Ref. ACS-5-YR'!E138</f>
        <v>41</v>
      </c>
      <c r="E203" s="55">
        <f>'Ref. ACS-5-YR'!F138</f>
        <v>9.9418040737148401E-3</v>
      </c>
      <c r="F203" s="16">
        <f>'Ref. ACS-5-YR'!H138</f>
        <v>5</v>
      </c>
      <c r="G203" s="55">
        <f>'Ref. ACS-5-YR'!I138</f>
        <v>1.4983518130056938E-3</v>
      </c>
      <c r="I203" s="37"/>
    </row>
    <row r="204" spans="1:9" x14ac:dyDescent="0.3">
      <c r="A204" s="13" t="s">
        <v>1531</v>
      </c>
      <c r="B204" s="16">
        <f>'Ref. ACS-5-YR'!B139</f>
        <v>108</v>
      </c>
      <c r="C204" s="55">
        <f>'Ref. ACS-5-YR'!C139</f>
        <v>2.7870967741935485E-2</v>
      </c>
      <c r="D204" s="16">
        <f>'Ref. ACS-5-YR'!E139</f>
        <v>39</v>
      </c>
      <c r="E204" s="55">
        <f>'Ref. ACS-5-YR'!F139</f>
        <v>9.456838021338506E-3</v>
      </c>
      <c r="F204" s="16">
        <f>'Ref. ACS-5-YR'!H139</f>
        <v>128</v>
      </c>
      <c r="G204" s="55">
        <f>'Ref. ACS-5-YR'!I139</f>
        <v>3.8357806412945762E-2</v>
      </c>
      <c r="I204" s="37"/>
    </row>
    <row r="205" spans="1:9" x14ac:dyDescent="0.3">
      <c r="A205" s="13" t="s">
        <v>1532</v>
      </c>
      <c r="B205" s="16">
        <f>'Ref. ACS-5-YR'!B140</f>
        <v>50</v>
      </c>
      <c r="C205" s="55">
        <f>'Ref. ACS-5-YR'!C140</f>
        <v>1.2903225806451613E-2</v>
      </c>
      <c r="D205" s="16">
        <f>'Ref. ACS-5-YR'!E140</f>
        <v>91</v>
      </c>
      <c r="E205" s="55">
        <f>'Ref. ACS-5-YR'!F140</f>
        <v>2.2065955383123181E-2</v>
      </c>
      <c r="F205" s="16">
        <f>'Ref. ACS-5-YR'!H140</f>
        <v>173</v>
      </c>
      <c r="G205" s="55">
        <f>'Ref. ACS-5-YR'!I140</f>
        <v>5.1842972729997001E-2</v>
      </c>
      <c r="I205" s="37"/>
    </row>
    <row r="206" spans="1:9" x14ac:dyDescent="0.3">
      <c r="A206" s="7" t="s">
        <v>1518</v>
      </c>
      <c r="B206" s="118">
        <f>SUM(B207:B208)</f>
        <v>252</v>
      </c>
      <c r="C206" s="119">
        <f t="shared" ref="C206:G206" si="10">SUM(C207:C208)</f>
        <v>6.5032258064516124E-2</v>
      </c>
      <c r="D206" s="118">
        <f t="shared" si="10"/>
        <v>158</v>
      </c>
      <c r="E206" s="119">
        <f t="shared" si="10"/>
        <v>3.831231813773036E-2</v>
      </c>
      <c r="F206" s="118">
        <f t="shared" si="10"/>
        <v>281</v>
      </c>
      <c r="G206" s="119">
        <f t="shared" si="10"/>
        <v>8.420737189091998E-2</v>
      </c>
      <c r="I206" s="37"/>
    </row>
    <row r="207" spans="1:9" x14ac:dyDescent="0.3">
      <c r="A207" s="13" t="s">
        <v>1533</v>
      </c>
      <c r="B207" s="16">
        <f>'Ref. ACS-5-YR'!B141</f>
        <v>128</v>
      </c>
      <c r="C207" s="55">
        <f>'Ref. ACS-5-YR'!C141</f>
        <v>3.303225806451613E-2</v>
      </c>
      <c r="D207" s="16">
        <f>'Ref. ACS-5-YR'!E141</f>
        <v>110</v>
      </c>
      <c r="E207" s="55">
        <f>'Ref. ACS-5-YR'!F141</f>
        <v>2.667313288069835E-2</v>
      </c>
      <c r="F207" s="16">
        <f>'Ref. ACS-5-YR'!H141</f>
        <v>230</v>
      </c>
      <c r="G207" s="55">
        <f>'Ref. ACS-5-YR'!I141</f>
        <v>6.892418339826191E-2</v>
      </c>
      <c r="I207" s="37"/>
    </row>
    <row r="208" spans="1:9" x14ac:dyDescent="0.3">
      <c r="A208" s="13" t="s">
        <v>1534</v>
      </c>
      <c r="B208" s="16">
        <f>'Ref. ACS-5-YR'!B142</f>
        <v>124</v>
      </c>
      <c r="C208" s="55">
        <f>'Ref. ACS-5-YR'!C142</f>
        <v>3.2000000000000001E-2</v>
      </c>
      <c r="D208" s="16">
        <f>'Ref. ACS-5-YR'!E142</f>
        <v>48</v>
      </c>
      <c r="E208" s="55">
        <f>'Ref. ACS-5-YR'!F142</f>
        <v>1.1639185257032008E-2</v>
      </c>
      <c r="F208" s="16">
        <f>'Ref. ACS-5-YR'!H142</f>
        <v>51</v>
      </c>
      <c r="G208" s="55">
        <f>'Ref. ACS-5-YR'!I142</f>
        <v>1.5283188492658075E-2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2487</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8" t="s">
        <v>1536</v>
      </c>
      <c r="B1" s="364"/>
      <c r="C1" s="364"/>
      <c r="D1" s="364"/>
      <c r="E1" s="364"/>
      <c r="F1" s="364"/>
      <c r="G1" s="364"/>
      <c r="H1" s="364"/>
      <c r="I1" s="364"/>
      <c r="J1" s="364"/>
      <c r="K1" s="364"/>
      <c r="L1" s="364"/>
      <c r="M1" s="364"/>
      <c r="N1" s="350" t="s">
        <v>167</v>
      </c>
    </row>
    <row r="2" spans="1:14" x14ac:dyDescent="0.3">
      <c r="A2" s="351" t="s">
        <v>5</v>
      </c>
      <c r="B2" s="352"/>
      <c r="C2" s="352"/>
      <c r="D2" s="352"/>
      <c r="E2" s="352"/>
      <c r="F2" s="352"/>
      <c r="G2" s="352"/>
      <c r="H2" s="352"/>
      <c r="I2" s="352"/>
      <c r="J2" s="352"/>
      <c r="K2" s="352"/>
      <c r="L2" s="353"/>
      <c r="M2" s="289" t="s">
        <v>6</v>
      </c>
      <c r="N2" s="350"/>
    </row>
    <row r="3" spans="1:14" x14ac:dyDescent="0.3">
      <c r="A3" s="77" t="s">
        <v>0</v>
      </c>
      <c r="B3" s="77" t="str">
        <f>Population!B3</f>
        <v>City of Exeter</v>
      </c>
      <c r="C3" s="65"/>
      <c r="D3" s="65"/>
      <c r="E3" s="65"/>
      <c r="F3" s="65"/>
      <c r="G3" s="65"/>
      <c r="H3" s="65"/>
      <c r="I3" s="65"/>
      <c r="J3" s="65"/>
      <c r="K3" s="65"/>
      <c r="L3" s="276"/>
      <c r="M3" s="76"/>
      <c r="N3" s="350"/>
    </row>
    <row r="4" spans="1:14" x14ac:dyDescent="0.3">
      <c r="A4" s="77" t="s">
        <v>2</v>
      </c>
      <c r="B4" s="77" t="str">
        <f>Population!B4</f>
        <v>Tulare County</v>
      </c>
      <c r="C4" s="65"/>
      <c r="D4" s="65"/>
      <c r="E4" s="65"/>
      <c r="F4" s="65"/>
      <c r="G4" s="65"/>
      <c r="H4" s="65"/>
      <c r="I4" s="65"/>
      <c r="J4" s="65"/>
      <c r="K4" s="65"/>
      <c r="L4" s="276"/>
      <c r="M4" s="76"/>
      <c r="N4" s="350"/>
    </row>
    <row r="5" spans="1:14" x14ac:dyDescent="0.3">
      <c r="A5" s="66"/>
      <c r="B5" s="66"/>
      <c r="C5" s="66"/>
      <c r="D5" s="66"/>
      <c r="E5" s="66"/>
      <c r="F5" s="66"/>
      <c r="G5" s="66"/>
      <c r="H5" s="66"/>
      <c r="I5" s="66"/>
      <c r="J5" s="66"/>
      <c r="K5" s="66"/>
      <c r="L5" s="277"/>
      <c r="M5" s="75"/>
    </row>
    <row r="6" spans="1:14" x14ac:dyDescent="0.3">
      <c r="A6" s="1" t="s">
        <v>1537</v>
      </c>
      <c r="M6" s="61" t="s">
        <v>1538</v>
      </c>
    </row>
    <row r="7" spans="1:14" ht="40.200000000000003" customHeight="1" x14ac:dyDescent="0.3">
      <c r="A7" s="48" t="s">
        <v>170</v>
      </c>
      <c r="B7" s="60" t="str">
        <f>B3</f>
        <v>City of Exeter</v>
      </c>
      <c r="C7" s="60" t="s">
        <v>177</v>
      </c>
      <c r="D7" s="60" t="str">
        <f>B4</f>
        <v>Tulare County</v>
      </c>
      <c r="E7" s="60" t="s">
        <v>1441</v>
      </c>
      <c r="F7" s="60" t="s">
        <v>171</v>
      </c>
      <c r="G7" s="60" t="s">
        <v>2451</v>
      </c>
      <c r="H7" s="58"/>
      <c r="I7" s="58"/>
      <c r="J7" s="58"/>
      <c r="K7" s="58"/>
      <c r="L7" s="275"/>
    </row>
    <row r="8" spans="1:14" x14ac:dyDescent="0.3">
      <c r="A8" s="7" t="s">
        <v>1539</v>
      </c>
      <c r="B8" s="16">
        <f>'Ref. ACS-5-YR'!H924</f>
        <v>3620</v>
      </c>
      <c r="C8" s="55"/>
      <c r="D8" s="16">
        <f>'Ref. ACS-5-YR'!R924</f>
        <v>150079</v>
      </c>
      <c r="E8" s="55">
        <f>B8/D8</f>
        <v>2.4120629801637806E-2</v>
      </c>
      <c r="F8" s="16">
        <f>'Ref. ACS-5-YR'!AB924</f>
        <v>14210945</v>
      </c>
      <c r="G8" s="55">
        <f>D8/F8</f>
        <v>1.0560803662247655E-2</v>
      </c>
      <c r="H8" s="54"/>
      <c r="I8" s="54"/>
      <c r="J8" s="54"/>
      <c r="K8" s="54"/>
      <c r="L8" s="274"/>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5"/>
    </row>
    <row r="13" spans="1:14" x14ac:dyDescent="0.3">
      <c r="A13" s="81" t="s">
        <v>1539</v>
      </c>
      <c r="B13" s="16">
        <f>'Ref. DC-1980'!B13</f>
        <v>2060</v>
      </c>
      <c r="C13" s="16">
        <f>'Ref. DC-1990'!B11</f>
        <v>2651</v>
      </c>
      <c r="D13" s="16">
        <f>'Ref. DC-2000'!B40</f>
        <v>3168</v>
      </c>
      <c r="E13" s="16">
        <f>'Ref. DC-2010'!B48</f>
        <v>3600</v>
      </c>
      <c r="F13" s="16">
        <f>'Ref. ACS-5-YR'!H924</f>
        <v>3620</v>
      </c>
      <c r="H13" s="2"/>
      <c r="I13" s="2"/>
      <c r="J13" s="2"/>
      <c r="K13" s="2"/>
      <c r="L13" s="271"/>
    </row>
    <row r="14" spans="1:14" x14ac:dyDescent="0.3">
      <c r="A14" s="13" t="s">
        <v>175</v>
      </c>
      <c r="B14" s="3"/>
      <c r="C14" s="4">
        <f>(C13-B13)/B13</f>
        <v>0.28689320388349515</v>
      </c>
      <c r="D14" s="4">
        <f>(D13-C13)/C13</f>
        <v>0.19502074688796681</v>
      </c>
      <c r="E14" s="4">
        <f>(E13-D13)/D13</f>
        <v>0.13636363636363635</v>
      </c>
      <c r="F14" s="4">
        <f>(F13-E13)/E13</f>
        <v>5.5555555555555558E-3</v>
      </c>
      <c r="H14" s="19"/>
      <c r="I14" s="19"/>
      <c r="J14" s="19"/>
      <c r="K14" s="19"/>
      <c r="L14" s="272"/>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2499</v>
      </c>
    </row>
    <row r="22" spans="1:13" x14ac:dyDescent="0.3">
      <c r="A22" s="1" t="s">
        <v>1543</v>
      </c>
      <c r="M22" s="61" t="s">
        <v>1544</v>
      </c>
    </row>
    <row r="23" spans="1:13" ht="28.95" customHeight="1" x14ac:dyDescent="0.3">
      <c r="A23" s="48" t="s">
        <v>170</v>
      </c>
      <c r="B23" s="60" t="str">
        <f>B3</f>
        <v>City of Exeter</v>
      </c>
      <c r="C23" s="60" t="s">
        <v>177</v>
      </c>
      <c r="D23" s="60" t="str">
        <f>B4</f>
        <v>Tulare County</v>
      </c>
      <c r="E23" s="60" t="s">
        <v>177</v>
      </c>
      <c r="F23" s="60" t="s">
        <v>171</v>
      </c>
      <c r="G23" s="60" t="s">
        <v>177</v>
      </c>
      <c r="H23" s="82"/>
      <c r="I23" s="58"/>
      <c r="J23" s="58"/>
      <c r="K23" s="58"/>
      <c r="L23" s="275"/>
    </row>
    <row r="24" spans="1:13" x14ac:dyDescent="0.3">
      <c r="A24" s="7" t="s">
        <v>172</v>
      </c>
      <c r="B24" s="16">
        <f>'Ref. ACS-5-YR'!H1095</f>
        <v>3620</v>
      </c>
      <c r="C24" s="55"/>
      <c r="D24" s="16">
        <f>'Ref. ACS-5-YR'!R1095</f>
        <v>150079</v>
      </c>
      <c r="E24" s="55"/>
      <c r="F24" s="16">
        <f>'Ref. ACS-5-YR'!AB1095</f>
        <v>14210945</v>
      </c>
      <c r="G24" s="55"/>
      <c r="H24" s="54"/>
      <c r="I24" s="54"/>
      <c r="J24" s="54"/>
      <c r="K24" s="54"/>
      <c r="L24" s="274"/>
    </row>
    <row r="25" spans="1:13" x14ac:dyDescent="0.3">
      <c r="A25" s="13" t="s">
        <v>1545</v>
      </c>
      <c r="B25" s="16">
        <f>'Ref. ACS-5-YR'!H1096</f>
        <v>2887</v>
      </c>
      <c r="C25" s="55">
        <f>'Ref. ACS-5-YR'!I1096</f>
        <v>0.79751381215469608</v>
      </c>
      <c r="D25" s="16">
        <f>'Ref. ACS-5-YR'!R1096</f>
        <v>112528</v>
      </c>
      <c r="E25" s="55">
        <f>'Ref. ACS-5-YR'!S1096</f>
        <v>0.74979177633113225</v>
      </c>
      <c r="F25" s="16">
        <f>'Ref. ACS-5-YR'!AB1096</f>
        <v>8206621</v>
      </c>
      <c r="G25" s="55">
        <f>'Ref. ACS-5-YR'!AC1096</f>
        <v>0.57699999999999996</v>
      </c>
      <c r="H25" s="54"/>
      <c r="I25" s="54"/>
      <c r="J25" s="54"/>
      <c r="K25" s="54"/>
      <c r="L25" s="274"/>
    </row>
    <row r="26" spans="1:13" x14ac:dyDescent="0.3">
      <c r="A26" s="13" t="s">
        <v>1546</v>
      </c>
      <c r="B26" s="16">
        <f>'Ref. ACS-5-YR'!H1097</f>
        <v>156</v>
      </c>
      <c r="C26" s="55">
        <f>'Ref. ACS-5-YR'!I1097</f>
        <v>4.3093922651933701E-2</v>
      </c>
      <c r="D26" s="16">
        <f>'Ref. ACS-5-YR'!R1097</f>
        <v>4416</v>
      </c>
      <c r="E26" s="55">
        <f>'Ref. ACS-5-YR'!S1097</f>
        <v>2.9424503095036615E-2</v>
      </c>
      <c r="F26" s="16">
        <f>'Ref. ACS-5-YR'!AB1097</f>
        <v>1009488</v>
      </c>
      <c r="G26" s="55">
        <f>'Ref. ACS-5-YR'!AC1097</f>
        <v>7.0999999999999994E-2</v>
      </c>
      <c r="H26" s="54"/>
      <c r="I26" s="54"/>
      <c r="J26" s="54"/>
      <c r="K26" s="54"/>
      <c r="L26" s="274"/>
    </row>
    <row r="27" spans="1:13" x14ac:dyDescent="0.3">
      <c r="A27" s="13" t="s">
        <v>1547</v>
      </c>
      <c r="B27" s="16">
        <f>'Ref. ACS-5-YR'!H1098</f>
        <v>88</v>
      </c>
      <c r="C27" s="55">
        <f>'Ref. ACS-5-YR'!I1098</f>
        <v>2.430939226519337E-2</v>
      </c>
      <c r="D27" s="16">
        <f>'Ref. ACS-5-YR'!R1098</f>
        <v>3704</v>
      </c>
      <c r="E27" s="55">
        <f>'Ref. ACS-5-YR'!S1098</f>
        <v>2.468033502355426E-2</v>
      </c>
      <c r="F27" s="16">
        <f>'Ref. ACS-5-YR'!AB1098</f>
        <v>339846</v>
      </c>
      <c r="G27" s="55">
        <f>'Ref. ACS-5-YR'!AC1098</f>
        <v>2.4E-2</v>
      </c>
      <c r="H27" s="54"/>
      <c r="I27" s="54"/>
      <c r="J27" s="54"/>
      <c r="K27" s="54"/>
      <c r="L27" s="274"/>
    </row>
    <row r="28" spans="1:13" x14ac:dyDescent="0.3">
      <c r="A28" s="13" t="s">
        <v>1548</v>
      </c>
      <c r="B28" s="16">
        <f>'Ref. ACS-5-YR'!H1099</f>
        <v>170</v>
      </c>
      <c r="C28" s="55">
        <f>'Ref. ACS-5-YR'!I1099</f>
        <v>4.6961325966850827E-2</v>
      </c>
      <c r="D28" s="16">
        <f>'Ref. ACS-5-YR'!R1099</f>
        <v>7936</v>
      </c>
      <c r="E28" s="55">
        <f>'Ref. ACS-5-YR'!S1099</f>
        <v>5.2878817156297685E-2</v>
      </c>
      <c r="F28" s="16">
        <f>'Ref. ACS-5-YR'!AB1099</f>
        <v>773994</v>
      </c>
      <c r="G28" s="55">
        <f>'Ref. ACS-5-YR'!AC1099</f>
        <v>5.3999999999999999E-2</v>
      </c>
      <c r="H28" s="54"/>
      <c r="I28" s="54"/>
      <c r="J28" s="54"/>
      <c r="K28" s="54"/>
      <c r="L28" s="274"/>
    </row>
    <row r="29" spans="1:13" x14ac:dyDescent="0.3">
      <c r="A29" s="13" t="s">
        <v>1549</v>
      </c>
      <c r="B29" s="16">
        <f>'Ref. ACS-5-YR'!H1100</f>
        <v>109</v>
      </c>
      <c r="C29" s="55">
        <f>'Ref. ACS-5-YR'!I1100</f>
        <v>3.0110497237569062E-2</v>
      </c>
      <c r="D29" s="16">
        <f>'Ref. ACS-5-YR'!R1100</f>
        <v>4077</v>
      </c>
      <c r="E29" s="55">
        <f>'Ref. ACS-5-YR'!S1100</f>
        <v>2.7165692735159484E-2</v>
      </c>
      <c r="F29" s="16">
        <f>'Ref. ACS-5-YR'!AB1100</f>
        <v>840296</v>
      </c>
      <c r="G29" s="55">
        <f>'Ref. ACS-5-YR'!AC1100</f>
        <v>5.8999999999999997E-2</v>
      </c>
      <c r="H29" s="54"/>
      <c r="I29" s="54"/>
      <c r="J29" s="54"/>
      <c r="K29" s="54"/>
      <c r="L29" s="274"/>
    </row>
    <row r="30" spans="1:13" x14ac:dyDescent="0.3">
      <c r="A30" s="13" t="s">
        <v>1550</v>
      </c>
      <c r="B30" s="16">
        <f>'Ref. ACS-5-YR'!H1101</f>
        <v>30</v>
      </c>
      <c r="C30" s="55">
        <f>'Ref. ACS-5-YR'!I1101</f>
        <v>8.2872928176795577E-3</v>
      </c>
      <c r="D30" s="16">
        <f>'Ref. ACS-5-YR'!R1101</f>
        <v>2262</v>
      </c>
      <c r="E30" s="55">
        <f>'Ref. ACS-5-YR'!S1101</f>
        <v>1.5072062047321744E-2</v>
      </c>
      <c r="F30" s="16">
        <f>'Ref. ACS-5-YR'!AB1101</f>
        <v>721132</v>
      </c>
      <c r="G30" s="55">
        <f>'Ref. ACS-5-YR'!AC1101</f>
        <v>5.0999999999999997E-2</v>
      </c>
      <c r="H30" s="54"/>
      <c r="I30" s="54"/>
      <c r="J30" s="54"/>
      <c r="K30" s="54"/>
      <c r="L30" s="274"/>
    </row>
    <row r="31" spans="1:13" x14ac:dyDescent="0.3">
      <c r="A31" s="13" t="s">
        <v>1551</v>
      </c>
      <c r="B31" s="16">
        <f>'Ref. ACS-5-YR'!H1102</f>
        <v>44</v>
      </c>
      <c r="C31" s="55">
        <f>'Ref. ACS-5-YR'!I1102</f>
        <v>1.2154696132596685E-2</v>
      </c>
      <c r="D31" s="16">
        <f>'Ref. ACS-5-YR'!R1102</f>
        <v>2362</v>
      </c>
      <c r="E31" s="55">
        <f>'Ref. ACS-5-YR'!S1102</f>
        <v>1.5738377787698477E-2</v>
      </c>
      <c r="F31" s="16">
        <f>'Ref. ACS-5-YR'!AB1102</f>
        <v>705450</v>
      </c>
      <c r="G31" s="55">
        <f>'Ref. ACS-5-YR'!AC1102</f>
        <v>0.05</v>
      </c>
      <c r="H31" s="54"/>
      <c r="I31" s="54"/>
      <c r="J31" s="54"/>
      <c r="K31" s="54"/>
      <c r="L31" s="274"/>
    </row>
    <row r="32" spans="1:13" x14ac:dyDescent="0.3">
      <c r="A32" s="13" t="s">
        <v>1552</v>
      </c>
      <c r="B32" s="16">
        <f>'Ref. ACS-5-YR'!H1103</f>
        <v>35</v>
      </c>
      <c r="C32" s="55">
        <f>'Ref. ACS-5-YR'!I1103</f>
        <v>9.6685082872928173E-3</v>
      </c>
      <c r="D32" s="16">
        <f>'Ref. ACS-5-YR'!R1103</f>
        <v>3535</v>
      </c>
      <c r="E32" s="55">
        <f>'Ref. ACS-5-YR'!S1103</f>
        <v>2.355426142231758E-2</v>
      </c>
      <c r="F32" s="16">
        <f>'Ref. ACS-5-YR'!AB1103</f>
        <v>1083247</v>
      </c>
      <c r="G32" s="55">
        <f>'Ref. ACS-5-YR'!AC1103</f>
        <v>7.5999999999999998E-2</v>
      </c>
      <c r="H32" s="54"/>
      <c r="I32" s="54"/>
      <c r="J32" s="54"/>
      <c r="K32" s="54"/>
      <c r="L32" s="274"/>
    </row>
    <row r="33" spans="1:12" x14ac:dyDescent="0.3">
      <c r="A33" s="13" t="s">
        <v>1553</v>
      </c>
      <c r="B33" s="16">
        <f>'Ref. ACS-5-YR'!H1104</f>
        <v>101</v>
      </c>
      <c r="C33" s="55">
        <f>'Ref. ACS-5-YR'!I1104</f>
        <v>2.7900552486187846E-2</v>
      </c>
      <c r="D33" s="16">
        <f>'Ref. ACS-5-YR'!R1104</f>
        <v>9096</v>
      </c>
      <c r="E33" s="55">
        <f>'Ref. ACS-5-YR'!S1104</f>
        <v>6.0608079744667809E-2</v>
      </c>
      <c r="F33" s="16">
        <f>'Ref. ACS-5-YR'!AB1104</f>
        <v>515666</v>
      </c>
      <c r="G33" s="55">
        <f>'Ref. ACS-5-YR'!AC1104</f>
        <v>3.5999999999999997E-2</v>
      </c>
      <c r="H33" s="54"/>
      <c r="I33" s="54"/>
      <c r="J33" s="54"/>
      <c r="K33" s="54"/>
      <c r="L33" s="274"/>
    </row>
    <row r="34" spans="1:12" x14ac:dyDescent="0.3">
      <c r="A34" s="13" t="s">
        <v>1554</v>
      </c>
      <c r="B34" s="16">
        <f>'Ref. ACS-5-YR'!H1105</f>
        <v>0</v>
      </c>
      <c r="C34" s="55">
        <f>'Ref. ACS-5-YR'!I1105</f>
        <v>0</v>
      </c>
      <c r="D34" s="16">
        <f>'Ref. ACS-5-YR'!R1105</f>
        <v>163</v>
      </c>
      <c r="E34" s="55">
        <f>'Ref. ACS-5-YR'!S1105</f>
        <v>1.0860946568140779E-3</v>
      </c>
      <c r="F34" s="16">
        <f>'Ref. ACS-5-YR'!AB1105</f>
        <v>15205</v>
      </c>
      <c r="G34" s="55">
        <f>'Ref. ACS-5-YR'!AC1105</f>
        <v>1E-3</v>
      </c>
      <c r="H34" s="54"/>
      <c r="I34" s="54"/>
      <c r="J34" s="54"/>
      <c r="K34" s="54"/>
      <c r="L34" s="274"/>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6"/>
    </row>
    <row r="49" spans="1:13" x14ac:dyDescent="0.3">
      <c r="A49" s="7" t="s">
        <v>172</v>
      </c>
      <c r="B49" s="16">
        <f>'Ref. ACS-5-YR'!B1095</f>
        <v>3516</v>
      </c>
      <c r="C49" s="55"/>
      <c r="D49" s="16">
        <f>'Ref. ACS-5-YR'!E1095</f>
        <v>3609</v>
      </c>
      <c r="E49" s="55"/>
      <c r="F49" s="16">
        <f>'Ref. ACS-5-YR'!H1095</f>
        <v>3620</v>
      </c>
      <c r="G49" s="55"/>
      <c r="H49" s="54"/>
      <c r="I49" s="54"/>
      <c r="J49" s="54"/>
      <c r="K49" s="54"/>
      <c r="L49" s="274"/>
    </row>
    <row r="50" spans="1:13" x14ac:dyDescent="0.3">
      <c r="A50" s="13" t="s">
        <v>1545</v>
      </c>
      <c r="B50" s="16">
        <f>'Ref. ACS-5-YR'!B1096</f>
        <v>2710</v>
      </c>
      <c r="C50" s="55">
        <f>'Ref. ACS-5-YR'!C1096</f>
        <v>0.77076222980659836</v>
      </c>
      <c r="D50" s="16">
        <f>'Ref. ACS-5-YR'!E1096</f>
        <v>2969</v>
      </c>
      <c r="E50" s="55">
        <f>'Ref. ACS-5-YR'!F1096</f>
        <v>0.8226655583264062</v>
      </c>
      <c r="F50" s="16">
        <f>'Ref. ACS-5-YR'!H1096</f>
        <v>2887</v>
      </c>
      <c r="G50" s="55">
        <f>'Ref. ACS-5-YR'!I1096</f>
        <v>0.79751381215469608</v>
      </c>
      <c r="H50" s="54"/>
      <c r="I50" s="54"/>
      <c r="J50" s="54"/>
      <c r="K50" s="54"/>
      <c r="L50" s="274"/>
      <c r="M50" s="42" t="str">
        <f>A35</f>
        <v>Source: U.S. Census Bureau, ACS 16-20 (5-year Estimates), Table B25024</v>
      </c>
    </row>
    <row r="51" spans="1:13" x14ac:dyDescent="0.3">
      <c r="A51" s="13" t="s">
        <v>1546</v>
      </c>
      <c r="B51" s="16">
        <f>'Ref. ACS-5-YR'!B1097</f>
        <v>207</v>
      </c>
      <c r="C51" s="55">
        <f>'Ref. ACS-5-YR'!C1097</f>
        <v>5.8873720136518773E-2</v>
      </c>
      <c r="D51" s="16">
        <f>'Ref. ACS-5-YR'!E1097</f>
        <v>41</v>
      </c>
      <c r="E51" s="55">
        <f>'Ref. ACS-5-YR'!F1097</f>
        <v>1.1360487669714602E-2</v>
      </c>
      <c r="F51" s="16">
        <f>'Ref. ACS-5-YR'!H1097</f>
        <v>156</v>
      </c>
      <c r="G51" s="55">
        <f>'Ref. ACS-5-YR'!I1097</f>
        <v>4.3093922651933701E-2</v>
      </c>
      <c r="H51" s="54"/>
      <c r="I51" s="54"/>
      <c r="J51" s="54"/>
      <c r="K51" s="54"/>
      <c r="L51" s="274"/>
    </row>
    <row r="52" spans="1:13" x14ac:dyDescent="0.3">
      <c r="A52" s="13" t="s">
        <v>1547</v>
      </c>
      <c r="B52" s="16">
        <f>'Ref. ACS-5-YR'!B1098</f>
        <v>74</v>
      </c>
      <c r="C52" s="55">
        <f>'Ref. ACS-5-YR'!C1098</f>
        <v>2.104664391353811E-2</v>
      </c>
      <c r="D52" s="16">
        <f>'Ref. ACS-5-YR'!E1098</f>
        <v>154</v>
      </c>
      <c r="E52" s="55">
        <f>'Ref. ACS-5-YR'!F1098</f>
        <v>4.2671100027708506E-2</v>
      </c>
      <c r="F52" s="16">
        <f>'Ref. ACS-5-YR'!H1098</f>
        <v>88</v>
      </c>
      <c r="G52" s="55">
        <f>'Ref. ACS-5-YR'!I1098</f>
        <v>2.430939226519337E-2</v>
      </c>
      <c r="H52" s="54"/>
      <c r="I52" s="54"/>
      <c r="J52" s="54"/>
      <c r="K52" s="54"/>
      <c r="L52" s="274"/>
    </row>
    <row r="53" spans="1:13" x14ac:dyDescent="0.3">
      <c r="A53" s="13" t="s">
        <v>1548</v>
      </c>
      <c r="B53" s="16">
        <f>'Ref. ACS-5-YR'!B1099</f>
        <v>208</v>
      </c>
      <c r="C53" s="55">
        <f>'Ref. ACS-5-YR'!C1099</f>
        <v>5.9158134243458477E-2</v>
      </c>
      <c r="D53" s="16">
        <f>'Ref. ACS-5-YR'!E1099</f>
        <v>142</v>
      </c>
      <c r="E53" s="55">
        <f>'Ref. ACS-5-YR'!F1099</f>
        <v>3.9346079246328623E-2</v>
      </c>
      <c r="F53" s="16">
        <f>'Ref. ACS-5-YR'!H1099</f>
        <v>170</v>
      </c>
      <c r="G53" s="55">
        <f>'Ref. ACS-5-YR'!I1099</f>
        <v>4.6961325966850827E-2</v>
      </c>
      <c r="H53" s="54"/>
      <c r="I53" s="54"/>
      <c r="J53" s="54"/>
      <c r="K53" s="54"/>
      <c r="L53" s="274"/>
    </row>
    <row r="54" spans="1:13" x14ac:dyDescent="0.3">
      <c r="A54" s="13" t="s">
        <v>1549</v>
      </c>
      <c r="B54" s="16">
        <f>'Ref. ACS-5-YR'!B1100</f>
        <v>53</v>
      </c>
      <c r="C54" s="55">
        <f>'Ref. ACS-5-YR'!C1100</f>
        <v>1.5073947667804323E-2</v>
      </c>
      <c r="D54" s="16">
        <f>'Ref. ACS-5-YR'!E1100</f>
        <v>48</v>
      </c>
      <c r="E54" s="55">
        <f>'Ref. ACS-5-YR'!F1100</f>
        <v>1.3300083125519535E-2</v>
      </c>
      <c r="F54" s="16">
        <f>'Ref. ACS-5-YR'!H1100</f>
        <v>109</v>
      </c>
      <c r="G54" s="55">
        <f>'Ref. ACS-5-YR'!I1100</f>
        <v>3.0110497237569062E-2</v>
      </c>
      <c r="H54" s="54"/>
      <c r="I54" s="54"/>
      <c r="J54" s="54"/>
      <c r="K54" s="54"/>
      <c r="L54" s="274"/>
    </row>
    <row r="55" spans="1:13" x14ac:dyDescent="0.3">
      <c r="A55" s="13" t="s">
        <v>1550</v>
      </c>
      <c r="B55" s="16">
        <f>'Ref. ACS-5-YR'!B1101</f>
        <v>48</v>
      </c>
      <c r="C55" s="55">
        <f>'Ref. ACS-5-YR'!C1101</f>
        <v>1.3651877133105802E-2</v>
      </c>
      <c r="D55" s="16">
        <f>'Ref. ACS-5-YR'!E1101</f>
        <v>17</v>
      </c>
      <c r="E55" s="55">
        <f>'Ref. ACS-5-YR'!F1101</f>
        <v>4.7104461069548348E-3</v>
      </c>
      <c r="F55" s="16">
        <f>'Ref. ACS-5-YR'!H1101</f>
        <v>30</v>
      </c>
      <c r="G55" s="55">
        <f>'Ref. ACS-5-YR'!I1101</f>
        <v>8.2872928176795577E-3</v>
      </c>
      <c r="H55" s="54"/>
      <c r="I55" s="54"/>
      <c r="J55" s="54"/>
      <c r="K55" s="54"/>
      <c r="L55" s="274"/>
    </row>
    <row r="56" spans="1:13" x14ac:dyDescent="0.3">
      <c r="A56" s="13" t="s">
        <v>1551</v>
      </c>
      <c r="B56" s="16">
        <f>'Ref. ACS-5-YR'!B1102</f>
        <v>57</v>
      </c>
      <c r="C56" s="55">
        <f>'Ref. ACS-5-YR'!C1102</f>
        <v>1.6211604095563138E-2</v>
      </c>
      <c r="D56" s="16">
        <f>'Ref. ACS-5-YR'!E1102</f>
        <v>32</v>
      </c>
      <c r="E56" s="55">
        <f>'Ref. ACS-5-YR'!F1102</f>
        <v>8.8667220836796904E-3</v>
      </c>
      <c r="F56" s="16">
        <f>'Ref. ACS-5-YR'!H1102</f>
        <v>44</v>
      </c>
      <c r="G56" s="55">
        <f>'Ref. ACS-5-YR'!I1102</f>
        <v>1.2154696132596685E-2</v>
      </c>
      <c r="H56" s="54"/>
      <c r="I56" s="54"/>
      <c r="J56" s="54"/>
      <c r="K56" s="54"/>
      <c r="L56" s="274"/>
    </row>
    <row r="57" spans="1:13" x14ac:dyDescent="0.3">
      <c r="A57" s="13" t="s">
        <v>1552</v>
      </c>
      <c r="B57" s="16">
        <f>'Ref. ACS-5-YR'!B1103</f>
        <v>0</v>
      </c>
      <c r="C57" s="55">
        <f>'Ref. ACS-5-YR'!C1103</f>
        <v>0</v>
      </c>
      <c r="D57" s="16">
        <f>'Ref. ACS-5-YR'!E1103</f>
        <v>6</v>
      </c>
      <c r="E57" s="55">
        <f>'Ref. ACS-5-YR'!F1103</f>
        <v>1.6625103906899418E-3</v>
      </c>
      <c r="F57" s="16">
        <f>'Ref. ACS-5-YR'!H1103</f>
        <v>35</v>
      </c>
      <c r="G57" s="55">
        <f>'Ref. ACS-5-YR'!I1103</f>
        <v>9.6685082872928173E-3</v>
      </c>
      <c r="H57" s="54"/>
      <c r="I57" s="54"/>
      <c r="J57" s="54"/>
      <c r="K57" s="54"/>
      <c r="L57" s="274"/>
      <c r="M57" s="61" t="s">
        <v>1557</v>
      </c>
    </row>
    <row r="58" spans="1:13" x14ac:dyDescent="0.3">
      <c r="A58" s="13" t="s">
        <v>1553</v>
      </c>
      <c r="B58" s="16">
        <f>'Ref. ACS-5-YR'!B1104</f>
        <v>159</v>
      </c>
      <c r="C58" s="55">
        <f>'Ref. ACS-5-YR'!C1104</f>
        <v>4.5221843003412969E-2</v>
      </c>
      <c r="D58" s="16">
        <f>'Ref. ACS-5-YR'!E1104</f>
        <v>200</v>
      </c>
      <c r="E58" s="55">
        <f>'Ref. ACS-5-YR'!F1104</f>
        <v>5.5417013022998063E-2</v>
      </c>
      <c r="F58" s="16">
        <f>'Ref. ACS-5-YR'!H1104</f>
        <v>101</v>
      </c>
      <c r="G58" s="55">
        <f>'Ref. ACS-5-YR'!I1104</f>
        <v>2.7900552486187846E-2</v>
      </c>
      <c r="H58" s="54"/>
      <c r="I58" s="54"/>
      <c r="J58" s="54"/>
      <c r="K58" s="54"/>
      <c r="L58" s="274"/>
    </row>
    <row r="59" spans="1:13" x14ac:dyDescent="0.3">
      <c r="A59" s="13" t="s">
        <v>1554</v>
      </c>
      <c r="B59" s="16">
        <f>'Ref. ACS-5-YR'!B1105</f>
        <v>0</v>
      </c>
      <c r="C59" s="55">
        <f>'Ref. ACS-5-YR'!C1105</f>
        <v>0</v>
      </c>
      <c r="D59" s="16">
        <f>'Ref. ACS-5-YR'!E1105</f>
        <v>0</v>
      </c>
      <c r="E59" s="55">
        <f>'Ref. ACS-5-YR'!F1105</f>
        <v>0</v>
      </c>
      <c r="F59" s="16">
        <f>'Ref. ACS-5-YR'!H1105</f>
        <v>0</v>
      </c>
      <c r="G59" s="55">
        <f>'Ref. ACS-5-YR'!I1105</f>
        <v>0</v>
      </c>
      <c r="H59" s="54"/>
      <c r="I59" s="54"/>
      <c r="J59" s="54"/>
      <c r="K59" s="54"/>
      <c r="L59" s="274"/>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73"/>
    </row>
    <row r="65" spans="1:13" x14ac:dyDescent="0.3">
      <c r="A65" s="13" t="s">
        <v>172</v>
      </c>
      <c r="B65" s="16">
        <f>'Ref. ACS-5-YR'!B1135</f>
        <v>3516</v>
      </c>
      <c r="C65" s="55"/>
      <c r="D65" s="16">
        <f>'Ref. ACS-5-YR'!E1135</f>
        <v>3609</v>
      </c>
      <c r="E65" s="55"/>
      <c r="F65" s="16">
        <f>'Ref. ACS-5-YR'!H1135</f>
        <v>3620</v>
      </c>
      <c r="G65" s="55"/>
      <c r="H65" s="54"/>
      <c r="I65" s="54"/>
      <c r="J65" s="54"/>
      <c r="K65" s="54"/>
      <c r="L65" s="274"/>
    </row>
    <row r="66" spans="1:13" x14ac:dyDescent="0.3">
      <c r="A66" s="13" t="s">
        <v>1561</v>
      </c>
      <c r="B66" s="16">
        <f>'Ref. ACS-5-YR'!B1136</f>
        <v>0</v>
      </c>
      <c r="C66" s="55">
        <f>'Ref. ACS-5-YR'!C1136</f>
        <v>0</v>
      </c>
      <c r="D66" s="16">
        <f>'Ref. ACS-5-YR'!E1136</f>
        <v>21</v>
      </c>
      <c r="E66" s="55">
        <f>'Ref. ACS-5-YR'!F1136</f>
        <v>5.8187863674147968E-3</v>
      </c>
      <c r="F66" s="16">
        <f>'Ref. ACS-5-YR'!H1136</f>
        <v>0</v>
      </c>
      <c r="G66" s="55">
        <f>'Ref. ACS-5-YR'!I1136</f>
        <v>0</v>
      </c>
      <c r="H66" s="54"/>
      <c r="I66" s="54"/>
      <c r="J66" s="54"/>
      <c r="K66" s="54"/>
      <c r="L66" s="274"/>
    </row>
    <row r="67" spans="1:13" x14ac:dyDescent="0.3">
      <c r="A67" s="13" t="s">
        <v>1562</v>
      </c>
      <c r="B67" s="16">
        <f>'Ref. ACS-5-YR'!B1137</f>
        <v>318</v>
      </c>
      <c r="C67" s="55">
        <f>'Ref. ACS-5-YR'!C1137</f>
        <v>9.0443686006825938E-2</v>
      </c>
      <c r="D67" s="16">
        <f>'Ref. ACS-5-YR'!E1137</f>
        <v>264</v>
      </c>
      <c r="E67" s="55">
        <f>'Ref. ACS-5-YR'!F1137</f>
        <v>7.315045719035744E-2</v>
      </c>
      <c r="F67" s="16">
        <f>'Ref. ACS-5-YR'!H1137</f>
        <v>268</v>
      </c>
      <c r="G67" s="55">
        <f>'Ref. ACS-5-YR'!I1137</f>
        <v>7.4033149171270712E-2</v>
      </c>
      <c r="H67" s="54"/>
      <c r="I67" s="54"/>
      <c r="J67" s="54"/>
      <c r="K67" s="54"/>
      <c r="L67" s="274"/>
    </row>
    <row r="68" spans="1:13" x14ac:dyDescent="0.3">
      <c r="A68" s="13" t="s">
        <v>1563</v>
      </c>
      <c r="B68" s="16">
        <f>'Ref. ACS-5-YR'!B1138</f>
        <v>925</v>
      </c>
      <c r="C68" s="55">
        <f>'Ref. ACS-5-YR'!C1138</f>
        <v>0.2630830489192264</v>
      </c>
      <c r="D68" s="16">
        <f>'Ref. ACS-5-YR'!E1138</f>
        <v>847</v>
      </c>
      <c r="E68" s="55">
        <f>'Ref. ACS-5-YR'!F1138</f>
        <v>0.23469105015239677</v>
      </c>
      <c r="F68" s="16">
        <f>'Ref. ACS-5-YR'!H1138</f>
        <v>1068</v>
      </c>
      <c r="G68" s="55">
        <f>'Ref. ACS-5-YR'!I1138</f>
        <v>0.29502762430939228</v>
      </c>
      <c r="H68" s="54"/>
      <c r="I68" s="54"/>
      <c r="J68" s="54"/>
      <c r="K68" s="54"/>
      <c r="L68" s="274"/>
    </row>
    <row r="69" spans="1:13" x14ac:dyDescent="0.3">
      <c r="A69" s="13" t="s">
        <v>1564</v>
      </c>
      <c r="B69" s="16">
        <f>'Ref. ACS-5-YR'!B1139</f>
        <v>1569</v>
      </c>
      <c r="C69" s="55">
        <f>'Ref. ACS-5-YR'!C1139</f>
        <v>0.44624573378839588</v>
      </c>
      <c r="D69" s="16">
        <f>'Ref. ACS-5-YR'!E1139</f>
        <v>1968</v>
      </c>
      <c r="E69" s="55">
        <f>'Ref. ACS-5-YR'!F1139</f>
        <v>0.54530340814630096</v>
      </c>
      <c r="F69" s="16">
        <f>'Ref. ACS-5-YR'!H1139</f>
        <v>1544</v>
      </c>
      <c r="G69" s="55">
        <f>'Ref. ACS-5-YR'!I1139</f>
        <v>0.42651933701657457</v>
      </c>
      <c r="H69" s="54"/>
      <c r="I69" s="54"/>
      <c r="J69" s="54"/>
      <c r="K69" s="54"/>
      <c r="L69" s="274"/>
    </row>
    <row r="70" spans="1:13" x14ac:dyDescent="0.3">
      <c r="A70" s="13" t="s">
        <v>1565</v>
      </c>
      <c r="B70" s="16">
        <f>'Ref. ACS-5-YR'!B1140</f>
        <v>678</v>
      </c>
      <c r="C70" s="55">
        <f>'Ref. ACS-5-YR'!C1140</f>
        <v>0.19283276450511946</v>
      </c>
      <c r="D70" s="16">
        <f>'Ref. ACS-5-YR'!E1140</f>
        <v>447</v>
      </c>
      <c r="E70" s="55">
        <f>'Ref. ACS-5-YR'!F1140</f>
        <v>0.12385702410640066</v>
      </c>
      <c r="F70" s="16">
        <f>'Ref. ACS-5-YR'!H1140</f>
        <v>668</v>
      </c>
      <c r="G70" s="55">
        <f>'Ref. ACS-5-YR'!I1140</f>
        <v>0.18453038674033148</v>
      </c>
      <c r="H70" s="54"/>
      <c r="I70" s="54"/>
      <c r="J70" s="54"/>
      <c r="K70" s="54"/>
      <c r="L70" s="274"/>
    </row>
    <row r="71" spans="1:13" x14ac:dyDescent="0.3">
      <c r="A71" s="13" t="s">
        <v>1566</v>
      </c>
      <c r="B71" s="16">
        <f>'Ref. ACS-5-YR'!B1141</f>
        <v>26</v>
      </c>
      <c r="C71" s="55">
        <f>'Ref. ACS-5-YR'!C1141</f>
        <v>7.3947667804323096E-3</v>
      </c>
      <c r="D71" s="16">
        <f>'Ref. ACS-5-YR'!E1141</f>
        <v>62</v>
      </c>
      <c r="E71" s="55">
        <f>'Ref. ACS-5-YR'!F1141</f>
        <v>1.7179274037129398E-2</v>
      </c>
      <c r="F71" s="16">
        <f>'Ref. ACS-5-YR'!H1141</f>
        <v>72</v>
      </c>
      <c r="G71" s="55">
        <f>'Ref. ACS-5-YR'!I1141</f>
        <v>1.9889502762430938E-2</v>
      </c>
      <c r="H71" s="54"/>
      <c r="I71" s="54"/>
      <c r="J71" s="54"/>
      <c r="K71" s="54"/>
      <c r="L71" s="274"/>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Exeter</v>
      </c>
      <c r="C76" s="60" t="s">
        <v>177</v>
      </c>
      <c r="D76" s="60" t="str">
        <f>B4</f>
        <v>Tulare County</v>
      </c>
      <c r="E76" s="60" t="s">
        <v>177</v>
      </c>
      <c r="F76" s="60" t="s">
        <v>171</v>
      </c>
      <c r="G76" s="60" t="s">
        <v>177</v>
      </c>
      <c r="H76" s="82"/>
      <c r="I76" s="58"/>
      <c r="J76" s="58"/>
      <c r="K76" s="58"/>
      <c r="L76" s="275"/>
    </row>
    <row r="77" spans="1:13" x14ac:dyDescent="0.3">
      <c r="A77" s="13" t="s">
        <v>178</v>
      </c>
      <c r="B77" s="16">
        <f>'Ref. ACS-5-YR'!H1551</f>
        <v>3295</v>
      </c>
      <c r="C77" s="55"/>
      <c r="D77" s="16">
        <f>'Ref. ACS-5-YR'!R1551</f>
        <v>139044</v>
      </c>
      <c r="E77" s="55"/>
      <c r="F77" s="16">
        <f>'Ref. ACS-5-YR'!AB1551</f>
        <v>13103114</v>
      </c>
      <c r="G77" s="55"/>
      <c r="H77" s="54"/>
      <c r="I77" s="54"/>
      <c r="J77" s="54"/>
      <c r="K77" s="54"/>
      <c r="L77" s="274"/>
    </row>
    <row r="78" spans="1:13" x14ac:dyDescent="0.3">
      <c r="A78" s="13" t="s">
        <v>1570</v>
      </c>
      <c r="B78" s="16">
        <f>'Ref. ACS-5-YR'!H1553+'Ref. ACS-5-YR'!H1564</f>
        <v>27</v>
      </c>
      <c r="C78" s="55">
        <f>'Ref. ACS-5-YR'!I1553+'Ref. ACS-5-YR'!I1564</f>
        <v>8.1942336874051593E-3</v>
      </c>
      <c r="D78" s="16">
        <f>'Ref. ACS-5-YR'!R1553+'Ref. ACS-5-YR'!R1564</f>
        <v>5070</v>
      </c>
      <c r="E78" s="55">
        <f>'Ref. ACS-5-YR'!I1553+'Ref. ACS-5-YR'!I1564</f>
        <v>8.1942336874051593E-3</v>
      </c>
      <c r="F78" s="16">
        <f>'Ref. ACS-5-YR'!AB1553+'Ref. ACS-5-YR'!AB1564</f>
        <v>294667</v>
      </c>
      <c r="G78" s="55">
        <f>'Ref. ACS-5-YR'!AC1553+'Ref. ACS-5-YR'!AC1564</f>
        <v>2.1999999999999999E-2</v>
      </c>
      <c r="H78" s="54"/>
      <c r="I78" s="54"/>
      <c r="J78" s="54"/>
      <c r="K78" s="54"/>
      <c r="L78" s="274"/>
    </row>
    <row r="79" spans="1:13" x14ac:dyDescent="0.3">
      <c r="A79" s="13" t="s">
        <v>1571</v>
      </c>
      <c r="B79" s="16">
        <f>'Ref. ACS-5-YR'!H1554+'Ref. ACS-5-YR'!H1565</f>
        <v>0</v>
      </c>
      <c r="C79" s="55">
        <f>'Ref. ACS-5-YR'!I1554+'Ref. ACS-5-YR'!I1565</f>
        <v>0</v>
      </c>
      <c r="D79" s="16">
        <f>'Ref. ACS-5-YR'!R1554+'Ref. ACS-5-YR'!R1565</f>
        <v>4655</v>
      </c>
      <c r="E79" s="55">
        <f>'Ref. ACS-5-YR'!I1554+'Ref. ACS-5-YR'!I1565</f>
        <v>0</v>
      </c>
      <c r="F79" s="16">
        <f>'Ref. ACS-5-YR'!AB1554+'Ref. ACS-5-YR'!AB1565</f>
        <v>234646</v>
      </c>
      <c r="G79" s="55">
        <f>'Ref. ACS-5-YR'!AC1554+'Ref. ACS-5-YR'!AC1565</f>
        <v>1.7999999999999999E-2</v>
      </c>
      <c r="H79" s="54"/>
      <c r="I79" s="54"/>
      <c r="J79" s="54"/>
      <c r="K79" s="54"/>
      <c r="L79" s="274"/>
    </row>
    <row r="80" spans="1:13" x14ac:dyDescent="0.3">
      <c r="A80" s="13" t="s">
        <v>1572</v>
      </c>
      <c r="B80" s="16">
        <f>'Ref. ACS-5-YR'!H1555+'Ref. ACS-5-YR'!H1566</f>
        <v>696</v>
      </c>
      <c r="C80" s="55">
        <f>'Ref. ACS-5-YR'!I1555+'Ref. ACS-5-YR'!I1566</f>
        <v>0.21122913505311075</v>
      </c>
      <c r="D80" s="16">
        <f>'Ref. ACS-5-YR'!R1555+'Ref. ACS-5-YR'!R1566</f>
        <v>22770</v>
      </c>
      <c r="E80" s="55">
        <f>'Ref. ACS-5-YR'!I1555+'Ref. ACS-5-YR'!I1566</f>
        <v>0.21122913505311075</v>
      </c>
      <c r="F80" s="16">
        <f>'Ref. ACS-5-YR'!AB1555+'Ref. ACS-5-YR'!AB1566</f>
        <v>1432955</v>
      </c>
      <c r="G80" s="55">
        <f>'Ref. ACS-5-YR'!AC1555+'Ref. ACS-5-YR'!AC1566</f>
        <v>0.10999999999999999</v>
      </c>
      <c r="H80" s="54"/>
      <c r="I80" s="54"/>
      <c r="J80" s="54"/>
      <c r="K80" s="54"/>
      <c r="L80" s="274"/>
    </row>
    <row r="81" spans="1:13" x14ac:dyDescent="0.3">
      <c r="A81" s="13" t="s">
        <v>1573</v>
      </c>
      <c r="B81" s="16">
        <f>'Ref. ACS-5-YR'!H1556+'Ref. ACS-5-YR'!H1567</f>
        <v>472</v>
      </c>
      <c r="C81" s="55">
        <f>'Ref. ACS-5-YR'!I1556+'Ref. ACS-5-YR'!I1567</f>
        <v>0.14324734446130499</v>
      </c>
      <c r="D81" s="16">
        <f>'Ref. ACS-5-YR'!R1556+'Ref. ACS-5-YR'!R1567</f>
        <v>20677</v>
      </c>
      <c r="E81" s="55">
        <f>'Ref. ACS-5-YR'!I1556+'Ref. ACS-5-YR'!I1567</f>
        <v>0.14324734446130499</v>
      </c>
      <c r="F81" s="16">
        <f>'Ref. ACS-5-YR'!AB1556+'Ref. ACS-5-YR'!AB1567</f>
        <v>1448367</v>
      </c>
      <c r="G81" s="55">
        <f>'Ref. ACS-5-YR'!AC1556+'Ref. ACS-5-YR'!AC1567</f>
        <v>0.111</v>
      </c>
      <c r="H81" s="54"/>
      <c r="I81" s="54"/>
      <c r="J81" s="54"/>
      <c r="K81" s="54"/>
      <c r="L81" s="274"/>
    </row>
    <row r="82" spans="1:13" x14ac:dyDescent="0.3">
      <c r="A82" s="13" t="s">
        <v>1574</v>
      </c>
      <c r="B82" s="16">
        <f>'Ref. ACS-5-YR'!H1557+'Ref. ACS-5-YR'!H1568</f>
        <v>489</v>
      </c>
      <c r="C82" s="55">
        <f>'Ref. ACS-5-YR'!I1557+'Ref. ACS-5-YR'!I1568</f>
        <v>0.14840667678300457</v>
      </c>
      <c r="D82" s="16">
        <f>'Ref. ACS-5-YR'!R1557+'Ref. ACS-5-YR'!R1568</f>
        <v>20078</v>
      </c>
      <c r="E82" s="55">
        <f>'Ref. ACS-5-YR'!I1557+'Ref. ACS-5-YR'!I1568</f>
        <v>0.14840667678300457</v>
      </c>
      <c r="F82" s="16">
        <f>'Ref. ACS-5-YR'!AB1557+'Ref. ACS-5-YR'!AB1568</f>
        <v>1967306</v>
      </c>
      <c r="G82" s="55">
        <f>'Ref. ACS-5-YR'!AC1557+'Ref. ACS-5-YR'!AC1568</f>
        <v>0.15100000000000002</v>
      </c>
      <c r="H82" s="54"/>
      <c r="I82" s="54"/>
      <c r="J82" s="54"/>
      <c r="K82" s="54"/>
      <c r="L82" s="274"/>
    </row>
    <row r="83" spans="1:13" x14ac:dyDescent="0.3">
      <c r="A83" s="13" t="s">
        <v>1575</v>
      </c>
      <c r="B83" s="16">
        <f>'Ref. ACS-5-YR'!H1558+'Ref. ACS-5-YR'!H1569</f>
        <v>426</v>
      </c>
      <c r="C83" s="55">
        <f>'Ref. ACS-5-YR'!I1558+'Ref. ACS-5-YR'!I1569</f>
        <v>0.12928679817905919</v>
      </c>
      <c r="D83" s="16">
        <f>'Ref. ACS-5-YR'!R1558+'Ref. ACS-5-YR'!R1569</f>
        <v>25486</v>
      </c>
      <c r="E83" s="55">
        <f>'Ref. ACS-5-YR'!I1558+'Ref. ACS-5-YR'!I1569</f>
        <v>0.12928679817905919</v>
      </c>
      <c r="F83" s="16">
        <f>'Ref. ACS-5-YR'!AB1558+'Ref. ACS-5-YR'!AB1569</f>
        <v>2290081</v>
      </c>
      <c r="G83" s="55">
        <f>'Ref. ACS-5-YR'!AC1558+'Ref. ACS-5-YR'!AC1569</f>
        <v>0.17499999999999999</v>
      </c>
      <c r="H83" s="54"/>
      <c r="I83" s="54"/>
      <c r="J83" s="54"/>
      <c r="K83" s="54"/>
      <c r="L83" s="274"/>
    </row>
    <row r="84" spans="1:13" x14ac:dyDescent="0.3">
      <c r="A84" s="13" t="s">
        <v>1576</v>
      </c>
      <c r="B84" s="16">
        <f>'Ref. ACS-5-YR'!H1559+'Ref. ACS-5-YR'!H1570</f>
        <v>286</v>
      </c>
      <c r="C84" s="55">
        <f>'Ref. ACS-5-YR'!I1559+'Ref. ACS-5-YR'!I1570</f>
        <v>8.679817905918058E-2</v>
      </c>
      <c r="D84" s="16">
        <f>'Ref. ACS-5-YR'!R1559+'Ref. ACS-5-YR'!R1570</f>
        <v>13063</v>
      </c>
      <c r="E84" s="55">
        <f>'Ref. ACS-5-YR'!I1559+'Ref. ACS-5-YR'!I1570</f>
        <v>8.679817905918058E-2</v>
      </c>
      <c r="F84" s="16">
        <f>'Ref. ACS-5-YR'!AB1559+'Ref. ACS-5-YR'!AB1570</f>
        <v>1740922</v>
      </c>
      <c r="G84" s="55">
        <f>'Ref. ACS-5-YR'!AC1559+'Ref. ACS-5-YR'!AC1570</f>
        <v>0.13300000000000001</v>
      </c>
      <c r="H84" s="54"/>
      <c r="I84" s="54"/>
      <c r="J84" s="54"/>
      <c r="K84" s="54"/>
      <c r="L84" s="274"/>
    </row>
    <row r="85" spans="1:13" x14ac:dyDescent="0.3">
      <c r="A85" s="13" t="s">
        <v>1577</v>
      </c>
      <c r="B85" s="16">
        <f>'Ref. ACS-5-YR'!H1560+'Ref. ACS-5-YR'!H1571</f>
        <v>288</v>
      </c>
      <c r="C85" s="55">
        <f>'Ref. ACS-5-YR'!I1560+'Ref. ACS-5-YR'!I1571</f>
        <v>8.7405159332321694E-2</v>
      </c>
      <c r="D85" s="16">
        <f>'Ref. ACS-5-YR'!R1560+'Ref. ACS-5-YR'!R1571</f>
        <v>12537</v>
      </c>
      <c r="E85" s="55">
        <f>'Ref. ACS-5-YR'!I1560+'Ref. ACS-5-YR'!I1571</f>
        <v>8.7405159332321694E-2</v>
      </c>
      <c r="F85" s="16">
        <f>'Ref. ACS-5-YR'!AB1560+'Ref. ACS-5-YR'!AB1571</f>
        <v>1767353</v>
      </c>
      <c r="G85" s="55">
        <f>'Ref. ACS-5-YR'!AC1560+'Ref. ACS-5-YR'!AC1571</f>
        <v>0.13500000000000001</v>
      </c>
      <c r="H85" s="54"/>
      <c r="I85" s="54"/>
      <c r="J85" s="54"/>
      <c r="K85" s="54"/>
      <c r="L85" s="274"/>
    </row>
    <row r="86" spans="1:13" x14ac:dyDescent="0.3">
      <c r="A86" s="13" t="s">
        <v>1578</v>
      </c>
      <c r="B86" s="16">
        <f>'Ref. ACS-5-YR'!H1561+'Ref. ACS-5-YR'!H1572</f>
        <v>144</v>
      </c>
      <c r="C86" s="55">
        <f>'Ref. ACS-5-YR'!I1561+'Ref. ACS-5-YR'!I1572</f>
        <v>4.3702579666160854E-2</v>
      </c>
      <c r="D86" s="16">
        <f>'Ref. ACS-5-YR'!R1561+'Ref. ACS-5-YR'!R1572</f>
        <v>7205</v>
      </c>
      <c r="E86" s="55">
        <f>'Ref. ACS-5-YR'!I1561+'Ref. ACS-5-YR'!I1572</f>
        <v>4.3702579666160854E-2</v>
      </c>
      <c r="F86" s="16">
        <f>'Ref. ACS-5-YR'!AB1561+'Ref. ACS-5-YR'!AB1572</f>
        <v>763029</v>
      </c>
      <c r="G86" s="55">
        <f>'Ref. ACS-5-YR'!AC1561+'Ref. ACS-5-YR'!AC1572</f>
        <v>5.8000000000000003E-2</v>
      </c>
      <c r="H86" s="54"/>
      <c r="I86" s="54"/>
      <c r="J86" s="54"/>
      <c r="K86" s="54"/>
      <c r="L86" s="274"/>
    </row>
    <row r="87" spans="1:13" x14ac:dyDescent="0.3">
      <c r="A87" s="13" t="s">
        <v>1579</v>
      </c>
      <c r="B87" s="16">
        <f>'Ref. ACS-5-YR'!H1562+'Ref. ACS-5-YR'!H1573</f>
        <v>467</v>
      </c>
      <c r="C87" s="55">
        <f>'Ref. ACS-5-YR'!I1562+'Ref. ACS-5-YR'!I1573</f>
        <v>0.14172989377845222</v>
      </c>
      <c r="D87" s="16">
        <f>'Ref. ACS-5-YR'!R1562+'Ref. ACS-5-YR'!R1573</f>
        <v>7503</v>
      </c>
      <c r="E87" s="55">
        <f>'Ref. ACS-5-YR'!I1562+'Ref. ACS-5-YR'!I1573</f>
        <v>0.14172989377845222</v>
      </c>
      <c r="F87" s="16">
        <f>'Ref. ACS-5-YR'!AB1562+'Ref. ACS-5-YR'!AB1573</f>
        <v>1163788</v>
      </c>
      <c r="G87" s="55">
        <f>'Ref. ACS-5-YR'!AC1562+'Ref. ACS-5-YR'!AC1573</f>
        <v>8.8999999999999996E-2</v>
      </c>
      <c r="H87" s="54"/>
      <c r="I87" s="54"/>
      <c r="J87" s="54"/>
      <c r="K87" s="54"/>
      <c r="L87" s="274"/>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Exeter</v>
      </c>
      <c r="C92" s="60" t="s">
        <v>177</v>
      </c>
      <c r="D92" s="60" t="str">
        <f>B4</f>
        <v>Tulare County</v>
      </c>
      <c r="E92" s="60" t="s">
        <v>177</v>
      </c>
      <c r="F92" s="60" t="s">
        <v>171</v>
      </c>
      <c r="G92" s="60" t="s">
        <v>177</v>
      </c>
    </row>
    <row r="93" spans="1:13" x14ac:dyDescent="0.3">
      <c r="A93" s="13" t="s">
        <v>172</v>
      </c>
      <c r="B93" s="16">
        <f>'Ref. ACS-5-YR'!H1551</f>
        <v>3295</v>
      </c>
      <c r="C93" s="55"/>
      <c r="D93" s="16">
        <f>'Ref. ACS-5-YR'!R1551</f>
        <v>139044</v>
      </c>
      <c r="E93" s="55"/>
      <c r="F93" s="16">
        <f>'Ref. ACS-5-YR'!AB1551</f>
        <v>13103114</v>
      </c>
      <c r="G93" s="55"/>
    </row>
    <row r="94" spans="1:13" x14ac:dyDescent="0.3">
      <c r="A94" s="13" t="s">
        <v>1394</v>
      </c>
      <c r="B94" s="16">
        <f>'Ref. ACS-5-YR'!H1552</f>
        <v>2079</v>
      </c>
      <c r="C94" s="55">
        <f>'Ref. ACS-5-YR'!I1552</f>
        <v>0.6309559939301973</v>
      </c>
      <c r="D94" s="16">
        <f>'Ref. ACS-5-YR'!R1552</f>
        <v>79353</v>
      </c>
      <c r="E94" s="55">
        <f>'Ref. ACS-5-YR'!S1552</f>
        <v>0.57070423750755161</v>
      </c>
      <c r="F94" s="16">
        <f>'Ref. ACS-5-YR'!AB1552</f>
        <v>7241318</v>
      </c>
      <c r="G94" s="55">
        <f>'Ref. ACS-5-YR'!AC1552</f>
        <v>0.55300000000000005</v>
      </c>
    </row>
    <row r="95" spans="1:13" x14ac:dyDescent="0.3">
      <c r="A95" s="186" t="s">
        <v>1570</v>
      </c>
      <c r="B95" s="16">
        <f>'Ref. ACS-5-YR'!H1553</f>
        <v>5</v>
      </c>
      <c r="C95" s="55">
        <f>'Ref. ACS-5-YR'!I1553</f>
        <v>1.5174506828528073E-3</v>
      </c>
      <c r="D95" s="16">
        <f>'Ref. ACS-5-YR'!R1553</f>
        <v>3826</v>
      </c>
      <c r="E95" s="55">
        <f>'Ref. ACS-5-YR'!S1553</f>
        <v>2.7516469606743189E-2</v>
      </c>
      <c r="F95" s="16">
        <f>'Ref. ACS-5-YR'!AB1553</f>
        <v>160558</v>
      </c>
      <c r="G95" s="55">
        <f>'Ref. ACS-5-YR'!AC1553</f>
        <v>1.2E-2</v>
      </c>
    </row>
    <row r="96" spans="1:13" x14ac:dyDescent="0.3">
      <c r="A96" s="186" t="s">
        <v>1571</v>
      </c>
      <c r="B96" s="16">
        <f>'Ref. ACS-5-YR'!H1554</f>
        <v>0</v>
      </c>
      <c r="C96" s="55">
        <f>'Ref. ACS-5-YR'!I1554</f>
        <v>0</v>
      </c>
      <c r="D96" s="16">
        <f>'Ref. ACS-5-YR'!R1554</f>
        <v>2237</v>
      </c>
      <c r="E96" s="55">
        <f>'Ref. ACS-5-YR'!S1554</f>
        <v>1.6088432438652513E-2</v>
      </c>
      <c r="F96" s="16">
        <f>'Ref. ACS-5-YR'!AB1554</f>
        <v>112342</v>
      </c>
      <c r="G96" s="55">
        <f>'Ref. ACS-5-YR'!AC1554</f>
        <v>8.9999999999999993E-3</v>
      </c>
    </row>
    <row r="97" spans="1:7" x14ac:dyDescent="0.3">
      <c r="A97" s="186" t="s">
        <v>1572</v>
      </c>
      <c r="B97" s="16">
        <f>'Ref. ACS-5-YR'!H1555</f>
        <v>501</v>
      </c>
      <c r="C97" s="55">
        <f>'Ref. ACS-5-YR'!I1555</f>
        <v>0.15204855842185128</v>
      </c>
      <c r="D97" s="16">
        <f>'Ref. ACS-5-YR'!R1555</f>
        <v>15171</v>
      </c>
      <c r="E97" s="55">
        <f>'Ref. ACS-5-YR'!S1555</f>
        <v>0.10910934668162596</v>
      </c>
      <c r="F97" s="16">
        <f>'Ref. ACS-5-YR'!AB1555</f>
        <v>924495</v>
      </c>
      <c r="G97" s="55">
        <f>'Ref. ACS-5-YR'!AC1555</f>
        <v>7.0999999999999994E-2</v>
      </c>
    </row>
    <row r="98" spans="1:7" x14ac:dyDescent="0.3">
      <c r="A98" s="186" t="s">
        <v>1573</v>
      </c>
      <c r="B98" s="16">
        <f>'Ref. ACS-5-YR'!H1556</f>
        <v>368</v>
      </c>
      <c r="C98" s="55">
        <f>'Ref. ACS-5-YR'!I1556</f>
        <v>0.11168437025796661</v>
      </c>
      <c r="D98" s="16">
        <f>'Ref. ACS-5-YR'!R1556</f>
        <v>11426</v>
      </c>
      <c r="E98" s="55">
        <f>'Ref. ACS-5-YR'!S1556</f>
        <v>8.2175426483703004E-2</v>
      </c>
      <c r="F98" s="16">
        <f>'Ref. ACS-5-YR'!AB1556</f>
        <v>811147</v>
      </c>
      <c r="G98" s="55">
        <f>'Ref. ACS-5-YR'!AC1556</f>
        <v>6.2E-2</v>
      </c>
    </row>
    <row r="99" spans="1:7" x14ac:dyDescent="0.3">
      <c r="A99" s="186" t="s">
        <v>1574</v>
      </c>
      <c r="B99" s="16">
        <f>'Ref. ACS-5-YR'!H1557</f>
        <v>296</v>
      </c>
      <c r="C99" s="55">
        <f>'Ref. ACS-5-YR'!I1557</f>
        <v>8.9833080424886191E-2</v>
      </c>
      <c r="D99" s="16">
        <f>'Ref. ACS-5-YR'!R1557</f>
        <v>10839</v>
      </c>
      <c r="E99" s="55">
        <f>'Ref. ACS-5-YR'!S1557</f>
        <v>7.7953741261758872E-2</v>
      </c>
      <c r="F99" s="16">
        <f>'Ref. ACS-5-YR'!AB1557</f>
        <v>1068601</v>
      </c>
      <c r="G99" s="55">
        <f>'Ref. ACS-5-YR'!AC1557</f>
        <v>8.2000000000000003E-2</v>
      </c>
    </row>
    <row r="100" spans="1:7" x14ac:dyDescent="0.3">
      <c r="A100" s="186" t="s">
        <v>1575</v>
      </c>
      <c r="B100" s="16">
        <f>'Ref. ACS-5-YR'!H1558</f>
        <v>229</v>
      </c>
      <c r="C100" s="55">
        <f>'Ref. ACS-5-YR'!I1558</f>
        <v>6.9499241274658577E-2</v>
      </c>
      <c r="D100" s="16">
        <f>'Ref. ACS-5-YR'!R1558</f>
        <v>14352</v>
      </c>
      <c r="E100" s="55">
        <f>'Ref. ACS-5-YR'!S1558</f>
        <v>0.10321912488133253</v>
      </c>
      <c r="F100" s="16">
        <f>'Ref. ACS-5-YR'!AB1558</f>
        <v>1175870</v>
      </c>
      <c r="G100" s="55">
        <f>'Ref. ACS-5-YR'!AC1558</f>
        <v>0.09</v>
      </c>
    </row>
    <row r="101" spans="1:7" x14ac:dyDescent="0.3">
      <c r="A101" s="186" t="s">
        <v>1576</v>
      </c>
      <c r="B101" s="16">
        <f>'Ref. ACS-5-YR'!H1559</f>
        <v>147</v>
      </c>
      <c r="C101" s="55">
        <f>'Ref. ACS-5-YR'!I1559</f>
        <v>4.4613050075872532E-2</v>
      </c>
      <c r="D101" s="16">
        <f>'Ref. ACS-5-YR'!R1559</f>
        <v>6895</v>
      </c>
      <c r="E101" s="55">
        <f>'Ref. ACS-5-YR'!S1559</f>
        <v>4.9588619429820777E-2</v>
      </c>
      <c r="F101" s="16">
        <f>'Ref. ACS-5-YR'!AB1559</f>
        <v>906490</v>
      </c>
      <c r="G101" s="55">
        <f>'Ref. ACS-5-YR'!AC1559</f>
        <v>6.9000000000000006E-2</v>
      </c>
    </row>
    <row r="102" spans="1:7" x14ac:dyDescent="0.3">
      <c r="A102" s="186" t="s">
        <v>1577</v>
      </c>
      <c r="B102" s="16">
        <f>'Ref. ACS-5-YR'!H1560</f>
        <v>199</v>
      </c>
      <c r="C102" s="55">
        <f>'Ref. ACS-5-YR'!I1560</f>
        <v>6.0394537177541729E-2</v>
      </c>
      <c r="D102" s="16">
        <f>'Ref. ACS-5-YR'!R1560</f>
        <v>7354</v>
      </c>
      <c r="E102" s="55">
        <f>'Ref. ACS-5-YR'!S1560</f>
        <v>5.2889732746468743E-2</v>
      </c>
      <c r="F102" s="16">
        <f>'Ref. ACS-5-YR'!AB1560</f>
        <v>1077380</v>
      </c>
      <c r="G102" s="55">
        <f>'Ref. ACS-5-YR'!AC1560</f>
        <v>8.2000000000000003E-2</v>
      </c>
    </row>
    <row r="103" spans="1:7" x14ac:dyDescent="0.3">
      <c r="A103" s="186" t="s">
        <v>1578</v>
      </c>
      <c r="B103" s="16">
        <f>'Ref. ACS-5-YR'!H1561</f>
        <v>59</v>
      </c>
      <c r="C103" s="55">
        <f>'Ref. ACS-5-YR'!I1561</f>
        <v>1.7905918057663128E-2</v>
      </c>
      <c r="D103" s="16">
        <f>'Ref. ACS-5-YR'!R1561</f>
        <v>3787</v>
      </c>
      <c r="E103" s="55">
        <f>'Ref. ACS-5-YR'!S1561</f>
        <v>2.7235982854348265E-2</v>
      </c>
      <c r="F103" s="16">
        <f>'Ref. ACS-5-YR'!AB1561</f>
        <v>430809</v>
      </c>
      <c r="G103" s="55">
        <f>'Ref. ACS-5-YR'!AC1561</f>
        <v>3.3000000000000002E-2</v>
      </c>
    </row>
    <row r="104" spans="1:7" x14ac:dyDescent="0.3">
      <c r="A104" s="186" t="s">
        <v>1579</v>
      </c>
      <c r="B104" s="16">
        <f>'Ref. ACS-5-YR'!H1562</f>
        <v>275</v>
      </c>
      <c r="C104" s="55">
        <f>'Ref. ACS-5-YR'!I1562</f>
        <v>8.3459787556904405E-2</v>
      </c>
      <c r="D104" s="16">
        <f>'Ref. ACS-5-YR'!R1562</f>
        <v>3466</v>
      </c>
      <c r="E104" s="55">
        <f>'Ref. ACS-5-YR'!S1562</f>
        <v>2.4927361123097725E-2</v>
      </c>
      <c r="F104" s="16">
        <f>'Ref. ACS-5-YR'!AB1562</f>
        <v>573626</v>
      </c>
      <c r="G104" s="55">
        <f>'Ref. ACS-5-YR'!AC1562</f>
        <v>4.3999999999999997E-2</v>
      </c>
    </row>
    <row r="105" spans="1:7" x14ac:dyDescent="0.3">
      <c r="A105" s="13" t="s">
        <v>1386</v>
      </c>
      <c r="B105" s="16">
        <f>'Ref. ACS-5-YR'!H1563</f>
        <v>1216</v>
      </c>
      <c r="C105" s="55">
        <f>'Ref. ACS-5-YR'!I1563</f>
        <v>0.36904400606980275</v>
      </c>
      <c r="D105" s="16">
        <f>'Ref. ACS-5-YR'!R1563</f>
        <v>59691</v>
      </c>
      <c r="E105" s="55">
        <f>'Ref. ACS-5-YR'!S1563</f>
        <v>0.42929576249244844</v>
      </c>
      <c r="F105" s="16">
        <f>'Ref. ACS-5-YR'!AB1563</f>
        <v>5861796</v>
      </c>
      <c r="G105" s="55">
        <f>'Ref. ACS-5-YR'!AC1563</f>
        <v>0.44700000000000001</v>
      </c>
    </row>
    <row r="106" spans="1:7" x14ac:dyDescent="0.3">
      <c r="A106" s="186" t="s">
        <v>1570</v>
      </c>
      <c r="B106" s="16">
        <f>'Ref. ACS-5-YR'!H1564</f>
        <v>22</v>
      </c>
      <c r="C106" s="55">
        <f>'Ref. ACS-5-YR'!I1564</f>
        <v>6.6767830045523519E-3</v>
      </c>
      <c r="D106" s="16">
        <f>'Ref. ACS-5-YR'!R1564</f>
        <v>1244</v>
      </c>
      <c r="E106" s="55">
        <f>'Ref. ACS-5-YR'!S1564</f>
        <v>8.9468082045971054E-3</v>
      </c>
      <c r="F106" s="16">
        <f>'Ref. ACS-5-YR'!AB1564</f>
        <v>134109</v>
      </c>
      <c r="G106" s="55">
        <f>'Ref. ACS-5-YR'!AC1564</f>
        <v>0.01</v>
      </c>
    </row>
    <row r="107" spans="1:7" x14ac:dyDescent="0.3">
      <c r="A107" s="186" t="s">
        <v>1571</v>
      </c>
      <c r="B107" s="16">
        <f>'Ref. ACS-5-YR'!H1565</f>
        <v>0</v>
      </c>
      <c r="C107" s="55">
        <f>'Ref. ACS-5-YR'!I1565</f>
        <v>0</v>
      </c>
      <c r="D107" s="16">
        <f>'Ref. ACS-5-YR'!R1565</f>
        <v>2418</v>
      </c>
      <c r="E107" s="55">
        <f>'Ref. ACS-5-YR'!S1565</f>
        <v>1.7390178648485372E-2</v>
      </c>
      <c r="F107" s="16">
        <f>'Ref. ACS-5-YR'!AB1565</f>
        <v>122304</v>
      </c>
      <c r="G107" s="55">
        <f>'Ref. ACS-5-YR'!AC1565</f>
        <v>8.9999999999999993E-3</v>
      </c>
    </row>
    <row r="108" spans="1:7" x14ac:dyDescent="0.3">
      <c r="A108" s="186" t="s">
        <v>1572</v>
      </c>
      <c r="B108" s="16">
        <f>'Ref. ACS-5-YR'!H1566</f>
        <v>195</v>
      </c>
      <c r="C108" s="55">
        <f>'Ref. ACS-5-YR'!I1566</f>
        <v>5.9180576631259481E-2</v>
      </c>
      <c r="D108" s="16">
        <f>'Ref. ACS-5-YR'!R1566</f>
        <v>7599</v>
      </c>
      <c r="E108" s="55">
        <f>'Ref. ACS-5-YR'!S1566</f>
        <v>5.4651764908949685E-2</v>
      </c>
      <c r="F108" s="16">
        <f>'Ref. ACS-5-YR'!AB1566</f>
        <v>508460</v>
      </c>
      <c r="G108" s="55">
        <f>'Ref. ACS-5-YR'!AC1566</f>
        <v>3.9E-2</v>
      </c>
    </row>
    <row r="109" spans="1:7" x14ac:dyDescent="0.3">
      <c r="A109" s="186" t="s">
        <v>1573</v>
      </c>
      <c r="B109" s="16">
        <f>'Ref. ACS-5-YR'!H1567</f>
        <v>104</v>
      </c>
      <c r="C109" s="55">
        <f>'Ref. ACS-5-YR'!I1567</f>
        <v>3.1562974203338388E-2</v>
      </c>
      <c r="D109" s="16">
        <f>'Ref. ACS-5-YR'!R1567</f>
        <v>9251</v>
      </c>
      <c r="E109" s="55">
        <f>'Ref. ACS-5-YR'!S1567</f>
        <v>6.6532896061678323E-2</v>
      </c>
      <c r="F109" s="16">
        <f>'Ref. ACS-5-YR'!AB1567</f>
        <v>637220</v>
      </c>
      <c r="G109" s="55">
        <f>'Ref. ACS-5-YR'!AC1567</f>
        <v>4.9000000000000002E-2</v>
      </c>
    </row>
    <row r="110" spans="1:7" x14ac:dyDescent="0.3">
      <c r="A110" s="186" t="s">
        <v>1574</v>
      </c>
      <c r="B110" s="16">
        <f>'Ref. ACS-5-YR'!H1568</f>
        <v>193</v>
      </c>
      <c r="C110" s="55">
        <f>'Ref. ACS-5-YR'!I1568</f>
        <v>5.857359635811836E-2</v>
      </c>
      <c r="D110" s="16">
        <f>'Ref. ACS-5-YR'!R1568</f>
        <v>9239</v>
      </c>
      <c r="E110" s="55">
        <f>'Ref. ACS-5-YR'!S1568</f>
        <v>6.6446592445556799E-2</v>
      </c>
      <c r="F110" s="16">
        <f>'Ref. ACS-5-YR'!AB1568</f>
        <v>898705</v>
      </c>
      <c r="G110" s="55">
        <f>'Ref. ACS-5-YR'!AC1568</f>
        <v>6.9000000000000006E-2</v>
      </c>
    </row>
    <row r="111" spans="1:7" x14ac:dyDescent="0.3">
      <c r="A111" s="186" t="s">
        <v>1575</v>
      </c>
      <c r="B111" s="16">
        <f>'Ref. ACS-5-YR'!H1569</f>
        <v>197</v>
      </c>
      <c r="C111" s="55">
        <f>'Ref. ACS-5-YR'!I1569</f>
        <v>5.9787556904400609E-2</v>
      </c>
      <c r="D111" s="16">
        <f>'Ref. ACS-5-YR'!R1569</f>
        <v>11134</v>
      </c>
      <c r="E111" s="55">
        <f>'Ref. ACS-5-YR'!S1569</f>
        <v>8.0075371824746125E-2</v>
      </c>
      <c r="F111" s="16">
        <f>'Ref. ACS-5-YR'!AB1569</f>
        <v>1114211</v>
      </c>
      <c r="G111" s="55">
        <f>'Ref. ACS-5-YR'!AC1569</f>
        <v>8.5000000000000006E-2</v>
      </c>
    </row>
    <row r="112" spans="1:7" x14ac:dyDescent="0.3">
      <c r="A112" s="186" t="s">
        <v>1576</v>
      </c>
      <c r="B112" s="16">
        <f>'Ref. ACS-5-YR'!H1570</f>
        <v>139</v>
      </c>
      <c r="C112" s="55">
        <f>'Ref. ACS-5-YR'!I1570</f>
        <v>4.2185128983308041E-2</v>
      </c>
      <c r="D112" s="16">
        <f>'Ref. ACS-5-YR'!R1570</f>
        <v>6168</v>
      </c>
      <c r="E112" s="55">
        <f>'Ref. ACS-5-YR'!S1570</f>
        <v>4.436005868645896E-2</v>
      </c>
      <c r="F112" s="16">
        <f>'Ref. ACS-5-YR'!AB1570</f>
        <v>834432</v>
      </c>
      <c r="G112" s="55">
        <f>'Ref. ACS-5-YR'!AC1570</f>
        <v>6.4000000000000001E-2</v>
      </c>
    </row>
    <row r="113" spans="1:13" x14ac:dyDescent="0.3">
      <c r="A113" s="186" t="s">
        <v>1577</v>
      </c>
      <c r="B113" s="16">
        <f>'Ref. ACS-5-YR'!H1571</f>
        <v>89</v>
      </c>
      <c r="C113" s="55">
        <f>'Ref. ACS-5-YR'!I1571</f>
        <v>2.7010622154779968E-2</v>
      </c>
      <c r="D113" s="16">
        <f>'Ref. ACS-5-YR'!R1571</f>
        <v>5183</v>
      </c>
      <c r="E113" s="55">
        <f>'Ref. ACS-5-YR'!S1571</f>
        <v>3.7275970196484563E-2</v>
      </c>
      <c r="F113" s="16">
        <f>'Ref. ACS-5-YR'!AB1571</f>
        <v>689973</v>
      </c>
      <c r="G113" s="55">
        <f>'Ref. ACS-5-YR'!AC1571</f>
        <v>5.2999999999999999E-2</v>
      </c>
    </row>
    <row r="114" spans="1:13" x14ac:dyDescent="0.3">
      <c r="A114" s="186" t="s">
        <v>1578</v>
      </c>
      <c r="B114" s="16">
        <f>'Ref. ACS-5-YR'!H1572</f>
        <v>85</v>
      </c>
      <c r="C114" s="55">
        <f>'Ref. ACS-5-YR'!I1572</f>
        <v>2.5796661608497723E-2</v>
      </c>
      <c r="D114" s="16">
        <f>'Ref. ACS-5-YR'!R1572</f>
        <v>3418</v>
      </c>
      <c r="E114" s="55">
        <f>'Ref. ACS-5-YR'!S1572</f>
        <v>2.4582146658611661E-2</v>
      </c>
      <c r="F114" s="16">
        <f>'Ref. ACS-5-YR'!AB1572</f>
        <v>332220</v>
      </c>
      <c r="G114" s="55">
        <f>'Ref. ACS-5-YR'!AC1572</f>
        <v>2.5000000000000001E-2</v>
      </c>
    </row>
    <row r="115" spans="1:13" x14ac:dyDescent="0.3">
      <c r="A115" s="186" t="s">
        <v>1579</v>
      </c>
      <c r="B115" s="16">
        <f>'Ref. ACS-5-YR'!H1573</f>
        <v>192</v>
      </c>
      <c r="C115" s="55">
        <f>'Ref. ACS-5-YR'!I1573</f>
        <v>5.8270106221547803E-2</v>
      </c>
      <c r="D115" s="16">
        <f>'Ref. ACS-5-YR'!R1573</f>
        <v>4037</v>
      </c>
      <c r="E115" s="55">
        <f>'Ref. ACS-5-YR'!S1573</f>
        <v>2.9033974856879835E-2</v>
      </c>
      <c r="F115" s="16">
        <f>'Ref. ACS-5-YR'!AB1573</f>
        <v>590162</v>
      </c>
      <c r="G115" s="55">
        <f>'Ref. ACS-5-YR'!AC1573</f>
        <v>4.4999999999999998E-2</v>
      </c>
    </row>
    <row r="116" spans="1:13" x14ac:dyDescent="0.3">
      <c r="A116" t="s">
        <v>1580</v>
      </c>
      <c r="B116" s="2"/>
    </row>
    <row r="117" spans="1:13" ht="30" customHeight="1" x14ac:dyDescent="0.3">
      <c r="A117" s="357" t="s">
        <v>2481</v>
      </c>
      <c r="B117" s="357"/>
      <c r="C117" s="357"/>
      <c r="D117" s="357"/>
      <c r="E117" s="357"/>
      <c r="F117" s="357"/>
      <c r="G117" s="357"/>
    </row>
    <row r="120" spans="1:13" x14ac:dyDescent="0.3">
      <c r="M120"/>
    </row>
    <row r="121" spans="1:13" x14ac:dyDescent="0.3">
      <c r="A121" s="1" t="s">
        <v>2472</v>
      </c>
      <c r="B121" s="114"/>
      <c r="C121" s="114" t="s">
        <v>177</v>
      </c>
      <c r="D121" s="114"/>
      <c r="E121" s="114" t="s">
        <v>177</v>
      </c>
      <c r="F121" s="114"/>
      <c r="G121" s="114" t="s">
        <v>177</v>
      </c>
    </row>
    <row r="122" spans="1:13" ht="26.4" customHeight="1" x14ac:dyDescent="0.3">
      <c r="A122" s="156"/>
      <c r="B122" s="60" t="str">
        <f>B3</f>
        <v>City of Exeter</v>
      </c>
      <c r="C122" s="60" t="str">
        <f>B3</f>
        <v>City of Exeter</v>
      </c>
      <c r="D122" s="60" t="str">
        <f>B4</f>
        <v>Tulare County</v>
      </c>
      <c r="E122" s="60" t="str">
        <f>B4</f>
        <v>Tulare County</v>
      </c>
      <c r="F122" s="60" t="s">
        <v>171</v>
      </c>
      <c r="G122" s="60" t="s">
        <v>171</v>
      </c>
      <c r="M122" s="61" t="s">
        <v>115</v>
      </c>
    </row>
    <row r="123" spans="1:13" x14ac:dyDescent="0.3">
      <c r="A123" s="13" t="s">
        <v>172</v>
      </c>
      <c r="B123" s="16">
        <f>'Ref. ACS-5-YR'!H1163</f>
        <v>3295</v>
      </c>
      <c r="C123" s="55" t="str">
        <f>'Ref. ACS-5-YR'!I1163</f>
        <v xml:space="preserve"> </v>
      </c>
      <c r="D123" s="16">
        <f>'Ref. ACS-5-YR'!R1163</f>
        <v>139044</v>
      </c>
      <c r="E123" s="55" t="str">
        <f>'Ref. ACS-5-YR'!S1163</f>
        <v xml:space="preserve"> </v>
      </c>
      <c r="F123" s="16">
        <f>'Ref. ACS-5-YR'!AB1163</f>
        <v>13103114</v>
      </c>
      <c r="G123" s="55" t="str">
        <f>'Ref. ACS-5-YR'!AC1163</f>
        <v xml:space="preserve"> </v>
      </c>
    </row>
    <row r="124" spans="1:13" x14ac:dyDescent="0.3">
      <c r="A124" s="13" t="s">
        <v>1582</v>
      </c>
      <c r="B124" s="16">
        <f>'Ref. ACS-5-YR'!H1164</f>
        <v>2079</v>
      </c>
      <c r="C124" s="55">
        <f>'Ref. ACS-5-YR'!I1164</f>
        <v>0.6309559939301973</v>
      </c>
      <c r="D124" s="16">
        <f>'Ref. ACS-5-YR'!R1164</f>
        <v>79353</v>
      </c>
      <c r="E124" s="55">
        <f>'Ref. ACS-5-YR'!S1164</f>
        <v>0.57070423750755161</v>
      </c>
      <c r="F124" s="16">
        <f>'Ref. ACS-5-YR'!AB1164</f>
        <v>7241318</v>
      </c>
      <c r="G124" s="55">
        <f>'Ref. ACS-5-YR'!AC1164</f>
        <v>0.55300000000000005</v>
      </c>
    </row>
    <row r="125" spans="1:13" x14ac:dyDescent="0.3">
      <c r="A125" s="13" t="s">
        <v>1583</v>
      </c>
      <c r="B125" s="16">
        <f>'Ref. ACS-5-YR'!H1165</f>
        <v>2079</v>
      </c>
      <c r="C125" s="55">
        <f>'Ref. ACS-5-YR'!I1165</f>
        <v>0.6309559939301973</v>
      </c>
      <c r="D125" s="16">
        <f>'Ref. ACS-5-YR'!R1165</f>
        <v>79215</v>
      </c>
      <c r="E125" s="55">
        <f>'Ref. ACS-5-YR'!S1165</f>
        <v>0.56971174592215412</v>
      </c>
      <c r="F125" s="16">
        <f>'Ref. ACS-5-YR'!AB1165</f>
        <v>7223884</v>
      </c>
      <c r="G125" s="55">
        <f>'Ref. ACS-5-YR'!AC1165</f>
        <v>0.55100000000000005</v>
      </c>
    </row>
    <row r="126" spans="1:13" x14ac:dyDescent="0.3">
      <c r="A126" s="13" t="s">
        <v>1584</v>
      </c>
      <c r="B126" s="16">
        <f>'Ref. ACS-5-YR'!H1166</f>
        <v>0</v>
      </c>
      <c r="C126" s="55">
        <f>'Ref. ACS-5-YR'!I1166</f>
        <v>0</v>
      </c>
      <c r="D126" s="16">
        <f>'Ref. ACS-5-YR'!R1166</f>
        <v>138</v>
      </c>
      <c r="E126" s="55">
        <f>'Ref. ACS-5-YR'!S1166</f>
        <v>9.9249158539742809E-4</v>
      </c>
      <c r="F126" s="16">
        <f>'Ref. ACS-5-YR'!AB1166</f>
        <v>17434</v>
      </c>
      <c r="G126" s="55">
        <f>'Ref. ACS-5-YR'!AC1166</f>
        <v>1E-3</v>
      </c>
    </row>
    <row r="127" spans="1:13" x14ac:dyDescent="0.3">
      <c r="A127" s="13" t="s">
        <v>1585</v>
      </c>
      <c r="B127" s="16">
        <f>'Ref. ACS-5-YR'!H1167</f>
        <v>1216</v>
      </c>
      <c r="C127" s="55">
        <f>'Ref. ACS-5-YR'!I1167</f>
        <v>0.36904400606980275</v>
      </c>
      <c r="D127" s="16">
        <f>'Ref. ACS-5-YR'!R1167</f>
        <v>59691</v>
      </c>
      <c r="E127" s="55">
        <f>'Ref. ACS-5-YR'!S1167</f>
        <v>0.42929576249244844</v>
      </c>
      <c r="F127" s="16">
        <f>'Ref. ACS-5-YR'!AB1167</f>
        <v>5861796</v>
      </c>
      <c r="G127" s="55">
        <f>'Ref. ACS-5-YR'!AC1167</f>
        <v>0.44700000000000001</v>
      </c>
    </row>
    <row r="128" spans="1:13" x14ac:dyDescent="0.3">
      <c r="A128" s="13" t="s">
        <v>1583</v>
      </c>
      <c r="B128" s="16">
        <f>'Ref. ACS-5-YR'!H1168</f>
        <v>1216</v>
      </c>
      <c r="C128" s="55">
        <f>'Ref. ACS-5-YR'!I1168</f>
        <v>0.36904400606980275</v>
      </c>
      <c r="D128" s="16">
        <f>'Ref. ACS-5-YR'!R1168</f>
        <v>59348</v>
      </c>
      <c r="E128" s="55">
        <f>'Ref. ACS-5-YR'!S1168</f>
        <v>0.42682891746497509</v>
      </c>
      <c r="F128" s="16">
        <f>'Ref. ACS-5-YR'!AB1168</f>
        <v>5824888</v>
      </c>
      <c r="G128" s="55">
        <f>'Ref. ACS-5-YR'!AC1168</f>
        <v>0.44500000000000001</v>
      </c>
    </row>
    <row r="129" spans="1:13" x14ac:dyDescent="0.3">
      <c r="A129" s="13" t="s">
        <v>1586</v>
      </c>
      <c r="B129" s="16">
        <f>'Ref. ACS-5-YR'!H1169</f>
        <v>0</v>
      </c>
      <c r="C129" s="55">
        <f>'Ref. ACS-5-YR'!I1169</f>
        <v>0</v>
      </c>
      <c r="D129" s="16">
        <f>'Ref. ACS-5-YR'!R1169</f>
        <v>343</v>
      </c>
      <c r="E129" s="55">
        <f>'Ref. ACS-5-YR'!S1169</f>
        <v>2.466845027473318E-3</v>
      </c>
      <c r="F129" s="16">
        <f>'Ref. ACS-5-YR'!AB1169</f>
        <v>36908</v>
      </c>
      <c r="G129" s="55">
        <f>'Ref. ACS-5-YR'!AC1169</f>
        <v>3.0000000000000001E-3</v>
      </c>
    </row>
    <row r="130" spans="1:13" x14ac:dyDescent="0.3">
      <c r="A130" t="s">
        <v>1587</v>
      </c>
    </row>
    <row r="131" spans="1:13" s="72" customFormat="1" ht="29.4" customHeight="1" x14ac:dyDescent="0.3">
      <c r="A131" s="357" t="s">
        <v>2481</v>
      </c>
      <c r="B131" s="357"/>
      <c r="C131" s="357"/>
      <c r="D131" s="357"/>
      <c r="E131" s="357"/>
      <c r="F131" s="357"/>
      <c r="G131" s="357"/>
      <c r="I131" s="42"/>
      <c r="J131" s="42"/>
      <c r="K131" s="42"/>
      <c r="L131" s="279"/>
      <c r="M131" s="72" t="str">
        <f>A130</f>
        <v>Source: U.S. Census Bureau, ACS 16-20 (5-year Estimates), Table B25049</v>
      </c>
    </row>
    <row r="133" spans="1:13" x14ac:dyDescent="0.3">
      <c r="A133" s="1" t="s">
        <v>2471</v>
      </c>
      <c r="B133" s="114"/>
      <c r="C133" s="114" t="s">
        <v>177</v>
      </c>
      <c r="D133" s="114"/>
      <c r="E133" s="114" t="s">
        <v>177</v>
      </c>
      <c r="F133" s="114"/>
      <c r="G133" s="114" t="s">
        <v>177</v>
      </c>
      <c r="M133" s="61" t="s">
        <v>115</v>
      </c>
    </row>
    <row r="134" spans="1:13" ht="28.95" customHeight="1" x14ac:dyDescent="0.3">
      <c r="A134" s="156"/>
      <c r="B134" s="60" t="str">
        <f>B3</f>
        <v>City of Exeter</v>
      </c>
      <c r="C134" s="60" t="str">
        <f>B3</f>
        <v>City of Exeter</v>
      </c>
      <c r="D134" s="60" t="str">
        <f>B4</f>
        <v>Tulare County</v>
      </c>
      <c r="E134" s="60" t="str">
        <f>B4</f>
        <v>Tulare County</v>
      </c>
      <c r="F134" s="60" t="s">
        <v>171</v>
      </c>
      <c r="G134" s="60" t="s">
        <v>171</v>
      </c>
    </row>
    <row r="135" spans="1:13" x14ac:dyDescent="0.3">
      <c r="A135" s="13" t="s">
        <v>172</v>
      </c>
      <c r="B135" s="16">
        <f>'Ref. ACS-5-YR'!H1173</f>
        <v>3295</v>
      </c>
      <c r="C135" s="55" t="str">
        <f>'Ref. ACS-5-YR'!I1173</f>
        <v xml:space="preserve"> </v>
      </c>
      <c r="D135" s="16">
        <f>'Ref. ACS-5-YR'!R1173</f>
        <v>139044</v>
      </c>
      <c r="E135" s="55" t="str">
        <f>'Ref. ACS-5-YR'!S1173</f>
        <v xml:space="preserve"> </v>
      </c>
      <c r="F135" s="16">
        <f>'Ref. ACS-5-YR'!AB1173</f>
        <v>13103114</v>
      </c>
      <c r="G135" s="55" t="str">
        <f>'Ref. ACS-5-YR'!AC1173</f>
        <v xml:space="preserve"> </v>
      </c>
    </row>
    <row r="136" spans="1:13" x14ac:dyDescent="0.3">
      <c r="A136" s="13" t="s">
        <v>1582</v>
      </c>
      <c r="B136" s="16">
        <f>'Ref. ACS-5-YR'!H1174</f>
        <v>2079</v>
      </c>
      <c r="C136" s="55">
        <f>'Ref. ACS-5-YR'!I1174</f>
        <v>0.6309559939301973</v>
      </c>
      <c r="D136" s="16">
        <f>'Ref. ACS-5-YR'!R1174</f>
        <v>79353</v>
      </c>
      <c r="E136" s="55">
        <f>'Ref. ACS-5-YR'!S1174</f>
        <v>0.57070423750755161</v>
      </c>
      <c r="F136" s="16">
        <f>'Ref. ACS-5-YR'!AB1174</f>
        <v>7241318</v>
      </c>
      <c r="G136" s="55">
        <f>'Ref. ACS-5-YR'!AC1174</f>
        <v>0.55300000000000005</v>
      </c>
    </row>
    <row r="137" spans="1:13" x14ac:dyDescent="0.3">
      <c r="A137" s="13" t="s">
        <v>1588</v>
      </c>
      <c r="B137" s="16">
        <f>'Ref. ACS-5-YR'!H1175</f>
        <v>2068</v>
      </c>
      <c r="C137" s="55">
        <f>'Ref. ACS-5-YR'!I1175</f>
        <v>0.62761760242792108</v>
      </c>
      <c r="D137" s="16">
        <f>'Ref. ACS-5-YR'!R1175</f>
        <v>79072</v>
      </c>
      <c r="E137" s="55">
        <f>'Ref. ACS-5-YR'!S1175</f>
        <v>0.56868329449670607</v>
      </c>
      <c r="F137" s="16">
        <f>'Ref. ACS-5-YR'!AB1175</f>
        <v>7217842</v>
      </c>
      <c r="G137" s="55">
        <f>'Ref. ACS-5-YR'!AC1175</f>
        <v>0.55100000000000005</v>
      </c>
    </row>
    <row r="138" spans="1:13" x14ac:dyDescent="0.3">
      <c r="A138" s="13" t="s">
        <v>1589</v>
      </c>
      <c r="B138" s="16">
        <f>'Ref. ACS-5-YR'!H1176</f>
        <v>11</v>
      </c>
      <c r="C138" s="55">
        <f>'Ref. ACS-5-YR'!I1176</f>
        <v>3.338391502276176E-3</v>
      </c>
      <c r="D138" s="16">
        <f>'Ref. ACS-5-YR'!R1176</f>
        <v>281</v>
      </c>
      <c r="E138" s="55">
        <f>'Ref. ACS-5-YR'!S1176</f>
        <v>2.0209430108454876E-3</v>
      </c>
      <c r="F138" s="16">
        <f>'Ref. ACS-5-YR'!AB1176</f>
        <v>23476</v>
      </c>
      <c r="G138" s="55">
        <f>'Ref. ACS-5-YR'!AC1176</f>
        <v>2E-3</v>
      </c>
    </row>
    <row r="139" spans="1:13" x14ac:dyDescent="0.3">
      <c r="A139" s="13" t="s">
        <v>1585</v>
      </c>
      <c r="B139" s="16">
        <f>'Ref. ACS-5-YR'!H1177</f>
        <v>1216</v>
      </c>
      <c r="C139" s="55">
        <f>'Ref. ACS-5-YR'!I1177</f>
        <v>0.36904400606980275</v>
      </c>
      <c r="D139" s="16">
        <f>'Ref. ACS-5-YR'!R1177</f>
        <v>59691</v>
      </c>
      <c r="E139" s="55">
        <f>'Ref. ACS-5-YR'!S1177</f>
        <v>0.42929576249244844</v>
      </c>
      <c r="F139" s="16">
        <f>'Ref. ACS-5-YR'!AB1177</f>
        <v>5861796</v>
      </c>
      <c r="G139" s="55">
        <f>'Ref. ACS-5-YR'!AC1177</f>
        <v>0.44700000000000001</v>
      </c>
    </row>
    <row r="140" spans="1:13" x14ac:dyDescent="0.3">
      <c r="A140" s="13" t="s">
        <v>1588</v>
      </c>
      <c r="B140" s="16">
        <f>'Ref. ACS-5-YR'!H1178</f>
        <v>1207</v>
      </c>
      <c r="C140" s="55">
        <f>'Ref. ACS-5-YR'!I1178</f>
        <v>0.36631259484066769</v>
      </c>
      <c r="D140" s="16">
        <f>'Ref. ACS-5-YR'!R1178</f>
        <v>59001</v>
      </c>
      <c r="E140" s="55">
        <f>'Ref. ACS-5-YR'!S1178</f>
        <v>0.42433330456546131</v>
      </c>
      <c r="F140" s="16">
        <f>'Ref. ACS-5-YR'!AB1178</f>
        <v>5733612</v>
      </c>
      <c r="G140" s="55">
        <f>'Ref. ACS-5-YR'!AC1178</f>
        <v>0.438</v>
      </c>
    </row>
    <row r="141" spans="1:13" x14ac:dyDescent="0.3">
      <c r="A141" s="13" t="s">
        <v>1590</v>
      </c>
      <c r="B141" s="16">
        <f>'Ref. ACS-5-YR'!H1179</f>
        <v>9</v>
      </c>
      <c r="C141" s="55">
        <f>'Ref. ACS-5-YR'!I1179</f>
        <v>2.7314112291350529E-3</v>
      </c>
      <c r="D141" s="16">
        <f>'Ref. ACS-5-YR'!R1179</f>
        <v>690</v>
      </c>
      <c r="E141" s="55">
        <f>'Ref. ACS-5-YR'!S1179</f>
        <v>4.9624579269871407E-3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7" t="s">
        <v>2481</v>
      </c>
      <c r="B143" s="357"/>
      <c r="C143" s="357"/>
      <c r="D143" s="357"/>
      <c r="E143" s="357"/>
      <c r="F143" s="357"/>
      <c r="G143" s="357"/>
      <c r="I143" s="42"/>
      <c r="J143" s="42"/>
      <c r="K143" s="42"/>
      <c r="L143" s="279"/>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3094</v>
      </c>
      <c r="C147" s="6">
        <f>'Ref. ACS-5-YR Add.'!E28</f>
        <v>2862</v>
      </c>
      <c r="D147" s="6">
        <f>'Ref. ACS-5-YR Add.'!H28</f>
        <v>3545</v>
      </c>
    </row>
    <row r="148" spans="1:13" x14ac:dyDescent="0.3">
      <c r="A148" s="13" t="s">
        <v>1537</v>
      </c>
      <c r="B148" s="16">
        <f>'Ref. ACS-5-YR'!B924</f>
        <v>3516</v>
      </c>
      <c r="C148" s="16">
        <f>'Ref. ACS-5-YR'!E924</f>
        <v>3609</v>
      </c>
      <c r="D148" s="16">
        <f>'Ref. ACS-5-YR'!H924</f>
        <v>3620</v>
      </c>
      <c r="L148" s="275"/>
    </row>
    <row r="149" spans="1:13" x14ac:dyDescent="0.3">
      <c r="A149" s="13" t="s">
        <v>1595</v>
      </c>
      <c r="B149" s="86">
        <f>B147/B148</f>
        <v>0.87997724687144485</v>
      </c>
      <c r="C149" s="86">
        <f>C147/C148</f>
        <v>0.79301745635910226</v>
      </c>
      <c r="D149" s="86">
        <f>D147/D148</f>
        <v>0.97928176795580113</v>
      </c>
      <c r="L149" s="274"/>
    </row>
    <row r="150" spans="1:13" x14ac:dyDescent="0.3">
      <c r="A150" t="s">
        <v>1596</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2473</v>
      </c>
      <c r="M163" s="61" t="s">
        <v>1597</v>
      </c>
    </row>
    <row r="164" spans="1:13" ht="28.95" customHeight="1" x14ac:dyDescent="0.3">
      <c r="A164" s="80"/>
      <c r="B164" s="60" t="str">
        <f>B3</f>
        <v>City of Exeter</v>
      </c>
      <c r="C164" s="60" t="s">
        <v>177</v>
      </c>
      <c r="D164" s="60" t="str">
        <f>B4</f>
        <v>Tulare County</v>
      </c>
      <c r="E164" s="60" t="s">
        <v>177</v>
      </c>
      <c r="F164" s="60" t="s">
        <v>171</v>
      </c>
      <c r="G164" s="60" t="s">
        <v>177</v>
      </c>
      <c r="H164" s="58"/>
      <c r="I164" s="58"/>
      <c r="J164" s="58"/>
      <c r="K164" s="58"/>
    </row>
    <row r="165" spans="1:13" x14ac:dyDescent="0.3">
      <c r="A165" s="13" t="s">
        <v>178</v>
      </c>
      <c r="B165" s="16">
        <f>'Ref. ACS-5-YR'!H988</f>
        <v>325</v>
      </c>
      <c r="C165" s="55"/>
      <c r="D165" s="16">
        <f>'Ref. ACS-5-YR'!R988</f>
        <v>11035</v>
      </c>
      <c r="E165" s="55"/>
      <c r="F165" s="16">
        <f>'Ref. ACS-5-YR'!AB988</f>
        <v>1107831</v>
      </c>
      <c r="G165" s="55"/>
      <c r="H165" s="54"/>
      <c r="I165" s="54"/>
      <c r="J165" s="54"/>
      <c r="K165" s="54"/>
      <c r="M165" s="52"/>
    </row>
    <row r="166" spans="1:13" x14ac:dyDescent="0.3">
      <c r="A166" s="13" t="s">
        <v>1598</v>
      </c>
      <c r="B166" s="16">
        <f>'Ref. ACS-5-YR'!H989</f>
        <v>0</v>
      </c>
      <c r="C166" s="55">
        <f>'Ref. ACS-5-YR'!I989</f>
        <v>0</v>
      </c>
      <c r="D166" s="16">
        <f>'Ref. ACS-5-YR'!R989</f>
        <v>1542</v>
      </c>
      <c r="E166" s="55">
        <f>'Ref. ACS-5-YR'!S989</f>
        <v>0.13973719981875848</v>
      </c>
      <c r="F166" s="16">
        <f>'Ref. ACS-5-YR'!AB989</f>
        <v>227993</v>
      </c>
      <c r="G166" s="55">
        <f>'Ref. ACS-5-YR'!AC989</f>
        <v>0.20599999999999999</v>
      </c>
      <c r="H166" s="54"/>
      <c r="I166" s="54"/>
      <c r="J166" s="54"/>
      <c r="K166" s="54"/>
      <c r="L166" s="275"/>
    </row>
    <row r="167" spans="1:13" x14ac:dyDescent="0.3">
      <c r="A167" s="13" t="s">
        <v>1599</v>
      </c>
      <c r="B167" s="16">
        <f>'Ref. ACS-5-YR'!H990</f>
        <v>101</v>
      </c>
      <c r="C167" s="55">
        <f>'Ref. ACS-5-YR'!I990</f>
        <v>0.31076923076923074</v>
      </c>
      <c r="D167" s="16">
        <f>'Ref. ACS-5-YR'!R990</f>
        <v>449</v>
      </c>
      <c r="E167" s="55">
        <f>'Ref. ACS-5-YR'!S990</f>
        <v>4.0688717716357042E-2</v>
      </c>
      <c r="F167" s="16">
        <f>'Ref. ACS-5-YR'!AB990</f>
        <v>54898</v>
      </c>
      <c r="G167" s="55">
        <f>'Ref. ACS-5-YR'!AC990</f>
        <v>0.05</v>
      </c>
      <c r="H167" s="54"/>
      <c r="I167" s="54"/>
      <c r="J167" s="54"/>
      <c r="K167" s="54"/>
      <c r="L167" s="274"/>
    </row>
    <row r="168" spans="1:13" x14ac:dyDescent="0.3">
      <c r="A168" s="13" t="s">
        <v>1600</v>
      </c>
      <c r="B168" s="16">
        <f>'Ref. ACS-5-YR'!H991</f>
        <v>12</v>
      </c>
      <c r="C168" s="55">
        <f>'Ref. ACS-5-YR'!I991</f>
        <v>3.6923076923076927E-2</v>
      </c>
      <c r="D168" s="16">
        <f>'Ref. ACS-5-YR'!R991</f>
        <v>901</v>
      </c>
      <c r="E168" s="55">
        <f>'Ref. ACS-5-YR'!S991</f>
        <v>8.1649297689170813E-2</v>
      </c>
      <c r="F168" s="16">
        <f>'Ref. ACS-5-YR'!AB991</f>
        <v>77702</v>
      </c>
      <c r="G168" s="55">
        <f>'Ref. ACS-5-YR'!AC991</f>
        <v>7.0000000000000007E-2</v>
      </c>
      <c r="H168" s="54"/>
      <c r="I168" s="54"/>
      <c r="J168" s="54"/>
      <c r="K168" s="54"/>
      <c r="L168" s="274"/>
    </row>
    <row r="169" spans="1:13" x14ac:dyDescent="0.3">
      <c r="A169" s="13" t="s">
        <v>1601</v>
      </c>
      <c r="B169" s="16">
        <f>'Ref. ACS-5-YR'!H992</f>
        <v>28</v>
      </c>
      <c r="C169" s="55">
        <f>'Ref. ACS-5-YR'!I992</f>
        <v>8.615384615384615E-2</v>
      </c>
      <c r="D169" s="16">
        <f>'Ref. ACS-5-YR'!R992</f>
        <v>398</v>
      </c>
      <c r="E169" s="55">
        <f>'Ref. ACS-5-YR'!S992</f>
        <v>3.6067059356592657E-2</v>
      </c>
      <c r="F169" s="16">
        <f>'Ref. ACS-5-YR'!AB992</f>
        <v>53437</v>
      </c>
      <c r="G169" s="55">
        <f>'Ref. ACS-5-YR'!AC992</f>
        <v>4.8000000000000001E-2</v>
      </c>
      <c r="H169" s="54"/>
      <c r="I169" s="54"/>
      <c r="J169" s="54"/>
      <c r="K169" s="54"/>
      <c r="L169" s="274"/>
    </row>
    <row r="170" spans="1:13" x14ac:dyDescent="0.3">
      <c r="A170" s="13" t="s">
        <v>1602</v>
      </c>
      <c r="B170" s="16">
        <f>'Ref. ACS-5-YR'!H993</f>
        <v>0</v>
      </c>
      <c r="C170" s="55">
        <f>'Ref. ACS-5-YR'!I993</f>
        <v>0</v>
      </c>
      <c r="D170" s="16">
        <f>'Ref. ACS-5-YR'!R993</f>
        <v>3004</v>
      </c>
      <c r="E170" s="55">
        <f>'Ref. ACS-5-YR'!S993</f>
        <v>0.27222473946533754</v>
      </c>
      <c r="F170" s="16">
        <f>'Ref. ACS-5-YR'!AB993</f>
        <v>378023</v>
      </c>
      <c r="G170" s="55">
        <f>'Ref. ACS-5-YR'!AC993</f>
        <v>0.34100000000000003</v>
      </c>
      <c r="H170" s="54"/>
      <c r="I170" s="54"/>
      <c r="J170" s="54"/>
      <c r="K170" s="54"/>
      <c r="L170" s="274"/>
    </row>
    <row r="171" spans="1:13" x14ac:dyDescent="0.3">
      <c r="A171" s="13" t="s">
        <v>1603</v>
      </c>
      <c r="B171" s="16">
        <f>'Ref. ACS-5-YR'!H994</f>
        <v>0</v>
      </c>
      <c r="C171" s="55">
        <f>'Ref. ACS-5-YR'!I994</f>
        <v>0</v>
      </c>
      <c r="D171" s="16">
        <f>'Ref. ACS-5-YR'!R994</f>
        <v>39</v>
      </c>
      <c r="E171" s="55">
        <f>'Ref. ACS-5-YR'!S994</f>
        <v>3.5342093339374718E-3</v>
      </c>
      <c r="F171" s="16">
        <f>'Ref. ACS-5-YR'!AB994</f>
        <v>3326</v>
      </c>
      <c r="G171" s="55">
        <f>'Ref. ACS-5-YR'!AC994</f>
        <v>3.0000000000000001E-3</v>
      </c>
      <c r="H171" s="54"/>
      <c r="I171" s="54"/>
      <c r="J171" s="54"/>
      <c r="K171" s="54"/>
      <c r="L171" s="274"/>
    </row>
    <row r="172" spans="1:13" x14ac:dyDescent="0.3">
      <c r="A172" s="13" t="s">
        <v>1604</v>
      </c>
      <c r="B172" s="16">
        <f>'Ref. ACS-5-YR'!H995</f>
        <v>184</v>
      </c>
      <c r="C172" s="55">
        <f>'Ref. ACS-5-YR'!I995</f>
        <v>0.56615384615384612</v>
      </c>
      <c r="D172" s="16">
        <f>'Ref. ACS-5-YR'!R995</f>
        <v>4702</v>
      </c>
      <c r="E172" s="55">
        <f>'Ref. ACS-5-YR'!S995</f>
        <v>0.42609877661984596</v>
      </c>
      <c r="F172" s="16">
        <f>'Ref. ACS-5-YR'!AB995</f>
        <v>312452</v>
      </c>
      <c r="G172" s="55">
        <f>'Ref. ACS-5-YR'!AC995</f>
        <v>0.28199999999999997</v>
      </c>
      <c r="H172" s="54"/>
      <c r="I172" s="54"/>
      <c r="J172" s="54"/>
      <c r="K172" s="54"/>
      <c r="L172" s="274"/>
    </row>
    <row r="173" spans="1:13" x14ac:dyDescent="0.3">
      <c r="A173" t="s">
        <v>1605</v>
      </c>
      <c r="L173" s="287"/>
    </row>
    <row r="174" spans="1:13" x14ac:dyDescent="0.3">
      <c r="A174" s="366" t="s">
        <v>2474</v>
      </c>
      <c r="B174" s="366"/>
      <c r="C174" s="366"/>
      <c r="D174" s="366"/>
      <c r="E174" s="366"/>
      <c r="F174" s="366"/>
      <c r="G174" s="366"/>
      <c r="H174" s="366"/>
      <c r="I174" s="366"/>
      <c r="J174" s="366"/>
      <c r="K174" s="366"/>
      <c r="L174" s="287"/>
    </row>
    <row r="175" spans="1:13" ht="14.4" customHeight="1" x14ac:dyDescent="0.3">
      <c r="A175" s="366"/>
      <c r="B175" s="366"/>
      <c r="C175" s="366"/>
      <c r="D175" s="366"/>
      <c r="E175" s="366"/>
      <c r="F175" s="366"/>
      <c r="G175" s="366"/>
      <c r="H175" s="366"/>
      <c r="I175" s="366"/>
      <c r="J175" s="366"/>
      <c r="K175" s="366"/>
      <c r="L175" s="287"/>
    </row>
    <row r="176" spans="1:13" x14ac:dyDescent="0.3">
      <c r="A176" s="366"/>
      <c r="B176" s="366"/>
      <c r="C176" s="366"/>
      <c r="D176" s="366"/>
      <c r="E176" s="366"/>
      <c r="F176" s="366"/>
      <c r="G176" s="366"/>
      <c r="H176" s="366"/>
      <c r="I176" s="366"/>
      <c r="J176" s="366"/>
      <c r="K176" s="366"/>
      <c r="L176" s="287"/>
    </row>
    <row r="177" spans="1:13" x14ac:dyDescent="0.3">
      <c r="A177" s="366"/>
      <c r="B177" s="366"/>
      <c r="C177" s="366"/>
      <c r="D177" s="366"/>
      <c r="E177" s="366"/>
      <c r="F177" s="366"/>
      <c r="G177" s="366"/>
      <c r="H177" s="366"/>
      <c r="I177" s="366"/>
      <c r="J177" s="366"/>
      <c r="K177" s="366"/>
      <c r="L177" s="287"/>
    </row>
    <row r="178" spans="1:13" x14ac:dyDescent="0.3">
      <c r="A178" s="366"/>
      <c r="B178" s="366"/>
      <c r="C178" s="366"/>
      <c r="D178" s="366"/>
      <c r="E178" s="366"/>
      <c r="F178" s="366"/>
      <c r="G178" s="366"/>
      <c r="H178" s="366"/>
      <c r="I178" s="366"/>
      <c r="J178" s="366"/>
      <c r="K178" s="366"/>
      <c r="L178" s="287"/>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7"/>
    </row>
    <row r="180" spans="1:13" x14ac:dyDescent="0.3">
      <c r="A180" s="366"/>
      <c r="B180" s="366"/>
      <c r="C180" s="366"/>
      <c r="D180" s="366"/>
      <c r="E180" s="366"/>
      <c r="F180" s="366"/>
      <c r="G180" s="366"/>
      <c r="H180" s="366"/>
      <c r="I180" s="366"/>
      <c r="J180" s="366"/>
      <c r="K180" s="366"/>
      <c r="L180" s="287"/>
    </row>
    <row r="181" spans="1:13" x14ac:dyDescent="0.3">
      <c r="A181" s="366"/>
      <c r="B181" s="366"/>
      <c r="C181" s="366"/>
      <c r="D181" s="366"/>
      <c r="E181" s="366"/>
      <c r="F181" s="366"/>
      <c r="G181" s="366"/>
      <c r="H181" s="366"/>
      <c r="I181" s="366"/>
      <c r="J181" s="366"/>
      <c r="K181" s="366"/>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1606</v>
      </c>
      <c r="C184" s="114" t="s">
        <v>177</v>
      </c>
      <c r="D184" s="114"/>
      <c r="E184" s="114" t="s">
        <v>177</v>
      </c>
      <c r="F184" s="114"/>
      <c r="G184" s="114" t="s">
        <v>177</v>
      </c>
      <c r="M184" s="61" t="s">
        <v>2497</v>
      </c>
    </row>
    <row r="185" spans="1:13" ht="28.2" customHeight="1" x14ac:dyDescent="0.3">
      <c r="A185" s="80"/>
      <c r="B185" s="60" t="str">
        <f>B3</f>
        <v>City of Exeter</v>
      </c>
      <c r="C185" s="60" t="str">
        <f>B3</f>
        <v>City of Exeter</v>
      </c>
      <c r="D185" s="60" t="str">
        <f>B4</f>
        <v>Tulare County</v>
      </c>
      <c r="E185" s="60" t="str">
        <f>B4</f>
        <v>Tulare County</v>
      </c>
      <c r="F185" s="60" t="s">
        <v>171</v>
      </c>
      <c r="G185" s="60" t="s">
        <v>171</v>
      </c>
      <c r="H185" s="58"/>
      <c r="I185" s="58"/>
      <c r="J185" s="58"/>
      <c r="K185" s="58"/>
      <c r="L185" s="275"/>
    </row>
    <row r="186" spans="1:13" x14ac:dyDescent="0.3">
      <c r="A186" s="13" t="s">
        <v>172</v>
      </c>
      <c r="B186" s="16">
        <f>'Ref. ACS-5-YR'!H1049</f>
        <v>3295</v>
      </c>
      <c r="C186" s="55"/>
      <c r="D186" s="16">
        <f>'Ref. ACS-5-YR'!R1049</f>
        <v>139044</v>
      </c>
      <c r="E186" s="55"/>
      <c r="F186" s="16">
        <f>'Ref. ACS-5-YR'!AB1049</f>
        <v>13103114</v>
      </c>
      <c r="G186" s="55"/>
      <c r="H186" s="54"/>
      <c r="I186" s="54"/>
      <c r="J186" s="54"/>
      <c r="K186" s="54"/>
      <c r="L186" s="274"/>
      <c r="M186" s="84"/>
    </row>
    <row r="187" spans="1:13" x14ac:dyDescent="0.3">
      <c r="A187" s="13" t="s">
        <v>1607</v>
      </c>
      <c r="B187" s="16">
        <f>'Ref. ACS-5-YR'!H1051+'Ref. ACS-5-YR'!H1057</f>
        <v>1823</v>
      </c>
      <c r="C187" s="55">
        <f>'Ref. ACS-5-YR'!I1051+'Ref. ACS-5-YR'!I1057</f>
        <v>0.5532625189681335</v>
      </c>
      <c r="D187" s="16">
        <f>'Ref. ACS-5-YR'!R1051+'Ref. ACS-5-YR'!R1057</f>
        <v>69648</v>
      </c>
      <c r="E187" s="55">
        <f>'Ref. ACS-5-YR'!S1051+'Ref. ACS-5-YR'!S1057</f>
        <v>0.50090618796927588</v>
      </c>
      <c r="F187" s="16">
        <f>'Ref. ACS-5-YR'!AB1051+'Ref. ACS-5-YR'!AB1057</f>
        <v>7507254</v>
      </c>
      <c r="G187" s="55">
        <f>'Ref. ACS-5-YR'!AC1051+'Ref. ACS-5-YR'!AC1057</f>
        <v>0.57299999999999995</v>
      </c>
      <c r="H187" s="54"/>
      <c r="I187" s="54"/>
      <c r="J187" s="54"/>
      <c r="K187" s="54"/>
      <c r="L187" s="274"/>
      <c r="M187" s="84"/>
    </row>
    <row r="188" spans="1:13" x14ac:dyDescent="0.3">
      <c r="A188" s="13" t="s">
        <v>1608</v>
      </c>
      <c r="B188" s="16">
        <f>'Ref. ACS-5-YR'!H1052+'Ref. ACS-5-YR'!H1058</f>
        <v>1252</v>
      </c>
      <c r="C188" s="55">
        <f>'Ref. ACS-5-YR'!I1052+'Ref. ACS-5-YR'!I1058</f>
        <v>0.37996965098634294</v>
      </c>
      <c r="D188" s="16">
        <f>'Ref. ACS-5-YR'!R1052+'Ref. ACS-5-YR'!R1058</f>
        <v>55195</v>
      </c>
      <c r="E188" s="55">
        <f>'Ref. ACS-5-YR'!S1052+'Ref. ACS-5-YR'!S1058</f>
        <v>0.39696067431892063</v>
      </c>
      <c r="F188" s="16">
        <f>'Ref. ACS-5-YR'!AB1052+'Ref. ACS-5-YR'!AB1058</f>
        <v>4520122</v>
      </c>
      <c r="G188" s="55">
        <f>'Ref. ACS-5-YR'!AC1052+'Ref. ACS-5-YR'!AC1058</f>
        <v>0.34499999999999997</v>
      </c>
      <c r="H188" s="54"/>
      <c r="I188" s="54"/>
      <c r="J188" s="54"/>
      <c r="K188" s="54"/>
      <c r="L188" s="274"/>
      <c r="M188" s="84"/>
    </row>
    <row r="189" spans="1:13" x14ac:dyDescent="0.3">
      <c r="A189" s="13" t="s">
        <v>1609</v>
      </c>
      <c r="B189" s="16">
        <f>'Ref. ACS-5-YR'!H1053+'Ref. ACS-5-YR'!H1059</f>
        <v>212</v>
      </c>
      <c r="C189" s="55">
        <f>'Ref. ACS-5-YR'!I1053+'Ref. ACS-5-YR'!I1059</f>
        <v>6.4339908952959032E-2</v>
      </c>
      <c r="D189" s="16">
        <f>'Ref. ACS-5-YR'!R1053+'Ref. ACS-5-YR'!R1059</f>
        <v>10898</v>
      </c>
      <c r="E189" s="55">
        <f>'Ref. ACS-5-YR'!S1053+'Ref. ACS-5-YR'!S1059</f>
        <v>7.8378067374356319E-2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8</v>
      </c>
      <c r="C190" s="55">
        <f>'Ref. ACS-5-YR'!I1054+'Ref. ACS-5-YR'!I1060</f>
        <v>2.4279210925644916E-3</v>
      </c>
      <c r="D190" s="16">
        <f>'Ref. ACS-5-YR'!R1054+'Ref. ACS-5-YR'!R1060</f>
        <v>2410</v>
      </c>
      <c r="E190" s="55">
        <f>'Ref. ACS-5-YR'!S1054+'Ref. ACS-5-YR'!S1060</f>
        <v>1.7332642904404359E-2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0</v>
      </c>
      <c r="C191" s="55">
        <f>'Ref. ACS-5-YR'!I1055+'Ref. ACS-5-YR'!I1061</f>
        <v>0</v>
      </c>
      <c r="D191" s="16">
        <f>'Ref. ACS-5-YR'!R1055+'Ref. ACS-5-YR'!R1061</f>
        <v>893</v>
      </c>
      <c r="E191" s="55">
        <f>'Ref. ACS-5-YR'!S1055+'Ref. ACS-5-YR'!S1061</f>
        <v>6.4224274330427784E-3</v>
      </c>
      <c r="F191" s="16">
        <f>'Ref. ACS-5-YR'!AB1055+'Ref. ACS-5-YR'!AB1061</f>
        <v>107760</v>
      </c>
      <c r="G191" s="55">
        <f>'Ref. ACS-5-YR'!AC1055+'Ref. ACS-5-YR'!AC1061</f>
        <v>8.0000000000000002E-3</v>
      </c>
      <c r="H191" s="54"/>
      <c r="I191" s="54"/>
      <c r="J191" s="54"/>
      <c r="K191" s="54"/>
      <c r="M191" s="84"/>
    </row>
    <row r="192" spans="1:13" x14ac:dyDescent="0.3">
      <c r="A192" t="s">
        <v>2431</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2498</v>
      </c>
    </row>
    <row r="198" spans="1:13" x14ac:dyDescent="0.3">
      <c r="B198" s="85"/>
      <c r="C198" s="85"/>
      <c r="D198" s="85"/>
      <c r="E198" s="85"/>
      <c r="F198" s="85"/>
      <c r="G198" s="85"/>
      <c r="H198" s="85"/>
      <c r="I198" s="85"/>
      <c r="J198" s="85"/>
      <c r="K198" s="85"/>
      <c r="L198" s="274"/>
      <c r="M198" s="96"/>
    </row>
    <row r="199" spans="1:13" x14ac:dyDescent="0.3">
      <c r="A199" s="1" t="s">
        <v>1612</v>
      </c>
      <c r="C199" s="114" t="s">
        <v>177</v>
      </c>
      <c r="D199" s="114"/>
      <c r="E199" s="114" t="s">
        <v>177</v>
      </c>
      <c r="F199" s="114"/>
      <c r="G199" s="114" t="s">
        <v>177</v>
      </c>
      <c r="H199" s="85"/>
      <c r="I199" s="85"/>
      <c r="J199" s="85"/>
      <c r="K199" s="85"/>
      <c r="L199" s="274"/>
      <c r="M199" s="61" t="s">
        <v>2506</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172</v>
      </c>
      <c r="B201" s="16">
        <f>'Ref. ACS-5-YR'!B1049</f>
        <v>3305</v>
      </c>
      <c r="C201" s="55"/>
      <c r="D201" s="16">
        <f>'Ref. ACS-5-YR'!E1049</f>
        <v>3369</v>
      </c>
      <c r="E201" s="55"/>
      <c r="F201" s="16">
        <f>'Ref. ACS-5-YR'!H1049</f>
        <v>3295</v>
      </c>
      <c r="G201" s="55"/>
      <c r="H201" s="85"/>
      <c r="I201" s="85"/>
      <c r="J201" s="85"/>
      <c r="K201" s="85"/>
      <c r="L201" s="274"/>
      <c r="M201" s="96"/>
    </row>
    <row r="202" spans="1:13" x14ac:dyDescent="0.3">
      <c r="A202" s="7" t="s">
        <v>1582</v>
      </c>
      <c r="B202" s="118">
        <f>'Ref. ACS-5-YR'!B1050</f>
        <v>2049</v>
      </c>
      <c r="C202" s="119">
        <f>'Ref. ACS-5-YR'!C1050</f>
        <v>0.61996974281391826</v>
      </c>
      <c r="D202" s="118">
        <f>'Ref. ACS-5-YR'!E1050</f>
        <v>2064</v>
      </c>
      <c r="E202" s="119">
        <f>'Ref. ACS-5-YR'!F1050</f>
        <v>0.61264470169189666</v>
      </c>
      <c r="F202" s="118">
        <f>'Ref. ACS-5-YR'!H1050</f>
        <v>2079</v>
      </c>
      <c r="G202" s="119">
        <f>'Ref. ACS-5-YR'!I1050</f>
        <v>0.6309559939301973</v>
      </c>
      <c r="H202" s="21"/>
      <c r="I202" s="85"/>
      <c r="J202" s="85"/>
      <c r="K202" s="85"/>
      <c r="L202" s="274"/>
      <c r="M202" s="96"/>
    </row>
    <row r="203" spans="1:13" x14ac:dyDescent="0.3">
      <c r="A203" s="13" t="s">
        <v>1613</v>
      </c>
      <c r="B203" s="16">
        <f>'Ref. ACS-5-YR'!B1051</f>
        <v>1174</v>
      </c>
      <c r="C203" s="55">
        <f>B203/$B$202</f>
        <v>0.57296242069302095</v>
      </c>
      <c r="D203" s="16">
        <f>'Ref. ACS-5-YR'!E1051</f>
        <v>1354</v>
      </c>
      <c r="E203" s="55">
        <f>D203/$D$202</f>
        <v>0.65600775193798455</v>
      </c>
      <c r="F203" s="16">
        <f>'Ref. ACS-5-YR'!H1051</f>
        <v>1309</v>
      </c>
      <c r="G203" s="55">
        <f>F203/$F$202</f>
        <v>0.62962962962962965</v>
      </c>
      <c r="H203" s="85"/>
      <c r="I203" s="85"/>
      <c r="J203" s="85"/>
      <c r="K203" s="85"/>
      <c r="L203" s="274"/>
      <c r="M203" s="96"/>
    </row>
    <row r="204" spans="1:13" x14ac:dyDescent="0.3">
      <c r="A204" s="13" t="s">
        <v>1614</v>
      </c>
      <c r="B204" s="16">
        <f>'Ref. ACS-5-YR'!B1052</f>
        <v>775</v>
      </c>
      <c r="C204" s="55">
        <f t="shared" ref="C204:C207" si="0">B204/$B$202</f>
        <v>0.37823328452903854</v>
      </c>
      <c r="D204" s="16">
        <f>'Ref. ACS-5-YR'!E1052</f>
        <v>625</v>
      </c>
      <c r="E204" s="55">
        <f t="shared" ref="E204:E207" si="1">D204/$D$202</f>
        <v>0.30281007751937983</v>
      </c>
      <c r="F204" s="16">
        <f>'Ref. ACS-5-YR'!H1052</f>
        <v>739</v>
      </c>
      <c r="G204" s="55">
        <f t="shared" ref="G204:G207" si="2">F204/$F$202</f>
        <v>0.35545935545935547</v>
      </c>
      <c r="H204" s="85"/>
      <c r="I204" s="85"/>
      <c r="J204" s="85"/>
      <c r="K204" s="85"/>
      <c r="L204" s="274"/>
      <c r="M204" s="96"/>
    </row>
    <row r="205" spans="1:13" x14ac:dyDescent="0.3">
      <c r="A205" s="13" t="s">
        <v>1615</v>
      </c>
      <c r="B205" s="16">
        <f>'Ref. ACS-5-YR'!B1053</f>
        <v>73</v>
      </c>
      <c r="C205" s="55">
        <f t="shared" si="0"/>
        <v>3.5627135187896536E-2</v>
      </c>
      <c r="D205" s="16">
        <f>'Ref. ACS-5-YR'!E1053</f>
        <v>85</v>
      </c>
      <c r="E205" s="55">
        <f t="shared" si="1"/>
        <v>4.1182170542635656E-2</v>
      </c>
      <c r="F205" s="16">
        <f>'Ref. ACS-5-YR'!H1053</f>
        <v>23</v>
      </c>
      <c r="G205" s="55">
        <f t="shared" si="2"/>
        <v>1.1063011063011063E-2</v>
      </c>
      <c r="H205" s="85"/>
      <c r="I205" s="85"/>
      <c r="J205" s="85"/>
      <c r="K205" s="85"/>
      <c r="L205" s="274"/>
      <c r="M205" s="96"/>
    </row>
    <row r="206" spans="1:13" x14ac:dyDescent="0.3">
      <c r="A206" s="13" t="s">
        <v>1616</v>
      </c>
      <c r="B206" s="16">
        <f>'Ref. ACS-5-YR'!B1054</f>
        <v>27</v>
      </c>
      <c r="C206" s="55">
        <f t="shared" si="0"/>
        <v>1.3177159590043924E-2</v>
      </c>
      <c r="D206" s="16">
        <f>'Ref. ACS-5-YR'!E1054</f>
        <v>0</v>
      </c>
      <c r="E206" s="55">
        <f t="shared" si="1"/>
        <v>0</v>
      </c>
      <c r="F206" s="16">
        <f>'Ref. ACS-5-YR'!H1054</f>
        <v>8</v>
      </c>
      <c r="G206" s="55">
        <f t="shared" si="2"/>
        <v>3.8480038480038481E-3</v>
      </c>
      <c r="H206" s="85"/>
      <c r="I206" s="85"/>
      <c r="J206" s="85"/>
      <c r="K206" s="85"/>
      <c r="L206" s="274"/>
      <c r="M206" s="96"/>
    </row>
    <row r="207" spans="1:13" x14ac:dyDescent="0.3">
      <c r="A207" s="13" t="s">
        <v>1617</v>
      </c>
      <c r="B207" s="16">
        <f>'Ref. ACS-5-YR'!B1055</f>
        <v>0</v>
      </c>
      <c r="C207" s="55">
        <f t="shared" si="0"/>
        <v>0</v>
      </c>
      <c r="D207" s="16">
        <f>'Ref. ACS-5-YR'!E1055</f>
        <v>0</v>
      </c>
      <c r="E207" s="55">
        <f t="shared" si="1"/>
        <v>0</v>
      </c>
      <c r="F207" s="16">
        <f>'Ref. ACS-5-YR'!H1055</f>
        <v>0</v>
      </c>
      <c r="G207" s="55">
        <f t="shared" si="2"/>
        <v>0</v>
      </c>
      <c r="H207" s="85"/>
      <c r="I207" s="85"/>
      <c r="J207" s="85"/>
      <c r="K207" s="85"/>
      <c r="L207" s="274"/>
      <c r="M207" s="96"/>
    </row>
    <row r="208" spans="1:13" x14ac:dyDescent="0.3">
      <c r="A208" s="7" t="s">
        <v>1585</v>
      </c>
      <c r="B208" s="118">
        <f>'Ref. ACS-5-YR'!B1056</f>
        <v>1256</v>
      </c>
      <c r="C208" s="119">
        <f>'Ref. ACS-5-YR'!C1056</f>
        <v>0.38003025718608169</v>
      </c>
      <c r="D208" s="118">
        <f>'Ref. ACS-5-YR'!E1056</f>
        <v>1305</v>
      </c>
      <c r="E208" s="119">
        <f>'Ref. ACS-5-YR'!F1056</f>
        <v>0.38735529830810328</v>
      </c>
      <c r="F208" s="118">
        <f>'Ref. ACS-5-YR'!H1056</f>
        <v>1216</v>
      </c>
      <c r="G208" s="119">
        <f>'Ref. ACS-5-YR'!I1056</f>
        <v>0.36904400606980275</v>
      </c>
      <c r="H208" s="21"/>
      <c r="I208" s="85"/>
      <c r="J208" s="85"/>
      <c r="K208" s="85"/>
      <c r="L208" s="274"/>
      <c r="M208" s="96"/>
    </row>
    <row r="209" spans="1:13" x14ac:dyDescent="0.3">
      <c r="A209" s="13" t="s">
        <v>1618</v>
      </c>
      <c r="B209" s="16">
        <f>'Ref. ACS-5-YR'!B1057</f>
        <v>660</v>
      </c>
      <c r="C209" s="55">
        <f>B209/$B$208</f>
        <v>0.52547770700636942</v>
      </c>
      <c r="D209" s="16">
        <f>'Ref. ACS-5-YR'!E1057</f>
        <v>601</v>
      </c>
      <c r="E209" s="55">
        <f>D209/$D$208</f>
        <v>0.46053639846743294</v>
      </c>
      <c r="F209" s="16">
        <f>'Ref. ACS-5-YR'!H1057</f>
        <v>514</v>
      </c>
      <c r="G209" s="55">
        <f>F209/$F$208</f>
        <v>0.42269736842105265</v>
      </c>
      <c r="H209" s="85"/>
      <c r="I209" s="85"/>
      <c r="J209" s="85"/>
      <c r="K209" s="85"/>
      <c r="L209" s="274"/>
      <c r="M209" s="96"/>
    </row>
    <row r="210" spans="1:13" x14ac:dyDescent="0.3">
      <c r="A210" s="13" t="s">
        <v>1619</v>
      </c>
      <c r="B210" s="16">
        <f>'Ref. ACS-5-YR'!B1058</f>
        <v>491</v>
      </c>
      <c r="C210" s="55">
        <f t="shared" ref="C210:C213" si="3">B210/$B$208</f>
        <v>0.39092356687898089</v>
      </c>
      <c r="D210" s="16">
        <f>'Ref. ACS-5-YR'!E1058</f>
        <v>590</v>
      </c>
      <c r="E210" s="55">
        <f t="shared" ref="E210:E213" si="4">D210/$D$208</f>
        <v>0.45210727969348657</v>
      </c>
      <c r="F210" s="16">
        <f>'Ref. ACS-5-YR'!H1058</f>
        <v>513</v>
      </c>
      <c r="G210" s="55">
        <f t="shared" ref="G210:G213" si="5">F210/$F$208</f>
        <v>0.421875</v>
      </c>
      <c r="H210" s="85"/>
      <c r="I210" s="85"/>
      <c r="J210" s="85"/>
      <c r="K210" s="85"/>
      <c r="L210" s="274"/>
      <c r="M210" s="96"/>
    </row>
    <row r="211" spans="1:13" x14ac:dyDescent="0.3">
      <c r="A211" s="13" t="s">
        <v>1620</v>
      </c>
      <c r="B211" s="16">
        <f>'Ref. ACS-5-YR'!B1059</f>
        <v>88</v>
      </c>
      <c r="C211" s="55">
        <f t="shared" si="3"/>
        <v>7.0063694267515922E-2</v>
      </c>
      <c r="D211" s="16">
        <f>'Ref. ACS-5-YR'!E1059</f>
        <v>78</v>
      </c>
      <c r="E211" s="55">
        <f t="shared" si="4"/>
        <v>5.9770114942528735E-2</v>
      </c>
      <c r="F211" s="16">
        <f>'Ref. ACS-5-YR'!H1059</f>
        <v>189</v>
      </c>
      <c r="G211" s="55">
        <f t="shared" si="5"/>
        <v>0.15542763157894737</v>
      </c>
      <c r="H211" s="85"/>
      <c r="I211" s="85"/>
      <c r="J211" s="85"/>
      <c r="K211" s="85"/>
      <c r="L211" s="274"/>
      <c r="M211" s="96"/>
    </row>
    <row r="212" spans="1:13" x14ac:dyDescent="0.3">
      <c r="A212" s="13" t="s">
        <v>1621</v>
      </c>
      <c r="B212" s="16">
        <f>'Ref. ACS-5-YR'!B1060</f>
        <v>9</v>
      </c>
      <c r="C212" s="55">
        <f t="shared" si="3"/>
        <v>7.1656050955414014E-3</v>
      </c>
      <c r="D212" s="16">
        <f>'Ref. ACS-5-YR'!E1060</f>
        <v>36</v>
      </c>
      <c r="E212" s="55">
        <f t="shared" si="4"/>
        <v>2.7586206896551724E-2</v>
      </c>
      <c r="F212" s="16">
        <f>'Ref. ACS-5-YR'!H1060</f>
        <v>0</v>
      </c>
      <c r="G212" s="55">
        <f t="shared" si="5"/>
        <v>0</v>
      </c>
      <c r="H212" s="85"/>
      <c r="I212" s="85"/>
      <c r="J212" s="85"/>
      <c r="K212" s="85"/>
      <c r="M212" s="84"/>
    </row>
    <row r="213" spans="1:13" x14ac:dyDescent="0.3">
      <c r="A213" s="13" t="s">
        <v>1622</v>
      </c>
      <c r="B213" s="16">
        <f>'Ref. ACS-5-YR'!B1061</f>
        <v>8</v>
      </c>
      <c r="C213" s="55">
        <f t="shared" si="3"/>
        <v>6.369426751592357E-3</v>
      </c>
      <c r="D213" s="16">
        <f>'Ref. ACS-5-YR'!E1061</f>
        <v>0</v>
      </c>
      <c r="E213" s="55">
        <f t="shared" si="4"/>
        <v>0</v>
      </c>
      <c r="F213" s="16">
        <f>'Ref. ACS-5-YR'!H1061</f>
        <v>0</v>
      </c>
      <c r="G213" s="55">
        <f t="shared" si="5"/>
        <v>0</v>
      </c>
      <c r="H213" s="85"/>
    </row>
    <row r="214" spans="1:13" x14ac:dyDescent="0.3">
      <c r="A214" t="s">
        <v>1623</v>
      </c>
      <c r="M214" s="42" t="str">
        <f>A214</f>
        <v>Source: U.S. Census Bureau, ACS 06-10, 11-15, 16-20 (5-year Estimates), Table B25014</v>
      </c>
    </row>
    <row r="215" spans="1:13" ht="43.2" x14ac:dyDescent="0.3">
      <c r="M215" s="84" t="s">
        <v>2498</v>
      </c>
    </row>
    <row r="217" spans="1:13" x14ac:dyDescent="0.3">
      <c r="A217" s="1" t="s">
        <v>1624</v>
      </c>
      <c r="M217" s="61" t="s">
        <v>1625</v>
      </c>
    </row>
    <row r="218" spans="1:13" ht="28.95" customHeight="1" x14ac:dyDescent="0.3">
      <c r="A218" s="48" t="s">
        <v>170</v>
      </c>
      <c r="B218" s="60" t="str">
        <f>B3</f>
        <v>City of Exeter</v>
      </c>
      <c r="C218" s="60" t="s">
        <v>177</v>
      </c>
      <c r="D218" s="60" t="str">
        <f>B4</f>
        <v>Tulare County</v>
      </c>
      <c r="E218" s="60" t="s">
        <v>177</v>
      </c>
      <c r="F218" s="60" t="s">
        <v>171</v>
      </c>
      <c r="G218" s="60" t="s">
        <v>177</v>
      </c>
      <c r="H218" s="58"/>
      <c r="I218" s="58"/>
      <c r="J218" s="58"/>
      <c r="K218" s="58"/>
      <c r="M218" s="37"/>
    </row>
    <row r="219" spans="1:13" x14ac:dyDescent="0.3">
      <c r="A219" s="7" t="s">
        <v>1539</v>
      </c>
      <c r="B219" s="16">
        <f>'Ref. ACS-5-YR'!H1145</f>
        <v>3295</v>
      </c>
      <c r="C219" s="55"/>
      <c r="D219" s="16">
        <f>'Ref. ACS-5-YR'!R1145</f>
        <v>139044</v>
      </c>
      <c r="E219" s="55"/>
      <c r="F219" s="16">
        <f>'Ref. ACS-5-YR'!AB1145</f>
        <v>13103114</v>
      </c>
      <c r="G219" s="55"/>
      <c r="H219" s="54"/>
      <c r="I219" s="54"/>
      <c r="J219" s="54"/>
      <c r="K219" s="54"/>
    </row>
    <row r="220" spans="1:13" x14ac:dyDescent="0.3">
      <c r="A220" s="13" t="s">
        <v>1379</v>
      </c>
      <c r="B220" s="16">
        <f>'Ref. ACS-5-YR'!H1146</f>
        <v>2079</v>
      </c>
      <c r="C220" s="55">
        <f>'Ref. ACS-5-YR'!I1146</f>
        <v>0.6309559939301973</v>
      </c>
      <c r="D220" s="16">
        <f>'Ref. ACS-5-YR'!R1146</f>
        <v>79353</v>
      </c>
      <c r="E220" s="55">
        <f>'Ref. ACS-5-YR'!S1146</f>
        <v>0.57070423750755161</v>
      </c>
      <c r="F220" s="16">
        <f>'Ref. ACS-5-YR'!AB1146</f>
        <v>7241318</v>
      </c>
      <c r="G220" s="55">
        <f>'Ref. ACS-5-YR'!AC1146</f>
        <v>0.55300000000000005</v>
      </c>
      <c r="H220" s="54"/>
      <c r="I220" s="54"/>
      <c r="J220" s="54"/>
      <c r="K220" s="54"/>
      <c r="L220" s="275"/>
    </row>
    <row r="221" spans="1:13" x14ac:dyDescent="0.3">
      <c r="A221" s="13" t="s">
        <v>1383</v>
      </c>
      <c r="B221" s="16">
        <f>'Ref. ACS-5-YR'!H1153</f>
        <v>1216</v>
      </c>
      <c r="C221" s="55">
        <f>'Ref. ACS-5-YR'!I1153</f>
        <v>0.36904400606980275</v>
      </c>
      <c r="D221" s="16">
        <f>'Ref. ACS-5-YR'!R1153</f>
        <v>59691</v>
      </c>
      <c r="E221" s="55">
        <f>'Ref. ACS-5-YR'!S1153</f>
        <v>0.42929576249244844</v>
      </c>
      <c r="F221" s="16">
        <f>'Ref. ACS-5-YR'!AB1153</f>
        <v>5861796</v>
      </c>
      <c r="G221" s="55">
        <f>'Ref. ACS-5-YR'!AC1153</f>
        <v>0.44700000000000001</v>
      </c>
      <c r="H221" s="54"/>
      <c r="I221" s="54"/>
      <c r="J221" s="54"/>
      <c r="K221" s="54"/>
      <c r="L221" s="274"/>
    </row>
    <row r="222" spans="1:13" x14ac:dyDescent="0.3">
      <c r="A222" t="s">
        <v>1626</v>
      </c>
      <c r="L222" s="274"/>
    </row>
    <row r="223" spans="1:13" x14ac:dyDescent="0.3">
      <c r="L223" s="274"/>
    </row>
    <row r="224" spans="1:13" x14ac:dyDescent="0.3">
      <c r="A224" s="1" t="s">
        <v>1627</v>
      </c>
      <c r="L224" s="274"/>
    </row>
    <row r="225" spans="1:13" x14ac:dyDescent="0.3">
      <c r="A225" s="80"/>
      <c r="B225" s="90" t="s">
        <v>1628</v>
      </c>
      <c r="C225" s="90" t="s">
        <v>1629</v>
      </c>
      <c r="D225" s="90" t="s">
        <v>1630</v>
      </c>
      <c r="E225" s="90" t="s">
        <v>1631</v>
      </c>
      <c r="F225" s="90">
        <v>2020</v>
      </c>
      <c r="H225" s="52"/>
      <c r="I225" s="52"/>
      <c r="J225" s="52"/>
      <c r="K225" s="52"/>
      <c r="L225" s="274"/>
    </row>
    <row r="226" spans="1:13" x14ac:dyDescent="0.3">
      <c r="A226" s="7" t="s">
        <v>1539</v>
      </c>
      <c r="B226" s="16">
        <f>B227+B229</f>
        <v>3889</v>
      </c>
      <c r="C226" s="16">
        <f>C227+C229</f>
        <v>2569</v>
      </c>
      <c r="D226" s="16">
        <f>D227+D229</f>
        <v>3001</v>
      </c>
      <c r="E226" s="16">
        <f>E227+E229</f>
        <v>3378</v>
      </c>
      <c r="F226" s="16">
        <f>'Ref. ACS-5-YR'!H1145</f>
        <v>3295</v>
      </c>
      <c r="H226" s="2"/>
      <c r="I226" s="2"/>
      <c r="J226" s="2"/>
      <c r="K226" s="2"/>
      <c r="L226" s="274"/>
    </row>
    <row r="227" spans="1:13" x14ac:dyDescent="0.3">
      <c r="A227" s="13" t="s">
        <v>1379</v>
      </c>
      <c r="B227" s="16">
        <f>'Ref. DC-1980'!B22</f>
        <v>1757</v>
      </c>
      <c r="C227" s="16">
        <f>'Ref. DC-1990'!B15</f>
        <v>1583</v>
      </c>
      <c r="D227" s="16">
        <f>'Ref. DC-2000'!B44</f>
        <v>1889</v>
      </c>
      <c r="E227" s="16">
        <f>'Ref. DC-2010'!B52+'Ref. DC-2010'!B53</f>
        <v>2036</v>
      </c>
      <c r="F227" s="16">
        <f>'Ref. ACS-5-YR'!H1146</f>
        <v>2079</v>
      </c>
      <c r="H227" s="2"/>
      <c r="I227" s="2"/>
      <c r="J227" s="2"/>
      <c r="K227" s="2"/>
      <c r="L227" s="274"/>
    </row>
    <row r="228" spans="1:13" x14ac:dyDescent="0.3">
      <c r="A228" s="13" t="s">
        <v>1394</v>
      </c>
      <c r="B228" s="55">
        <f>B227/(B227+B229)</f>
        <v>0.45178709179737719</v>
      </c>
      <c r="C228" s="55">
        <f>C227/(C227+C229)</f>
        <v>0.61619307123394318</v>
      </c>
      <c r="D228" s="55">
        <f>D227/(D227+D229)</f>
        <v>0.62945684771742749</v>
      </c>
      <c r="E228" s="55">
        <f>E227/(E227+E229)</f>
        <v>0.60272350503256367</v>
      </c>
      <c r="F228" s="55">
        <f>F227/(F227+F229)</f>
        <v>0.6309559939301973</v>
      </c>
      <c r="H228" s="54"/>
      <c r="I228" s="54"/>
      <c r="J228" s="54"/>
      <c r="K228" s="54"/>
      <c r="L228" s="274"/>
    </row>
    <row r="229" spans="1:13" x14ac:dyDescent="0.3">
      <c r="A229" s="13" t="s">
        <v>1383</v>
      </c>
      <c r="B229" s="16">
        <f>'Ref. DC-1980'!B21</f>
        <v>2132</v>
      </c>
      <c r="C229" s="16">
        <f>'Ref. DC-1990'!B16</f>
        <v>986</v>
      </c>
      <c r="D229" s="16">
        <f>'Ref. DC-2000'!B45</f>
        <v>1112</v>
      </c>
      <c r="E229" s="16">
        <f>'Ref. DC-2010'!B54</f>
        <v>1342</v>
      </c>
      <c r="F229" s="16">
        <f>'Ref. ACS-5-YR'!H1153</f>
        <v>1216</v>
      </c>
      <c r="H229" s="2"/>
      <c r="I229" s="2"/>
      <c r="J229" s="2"/>
      <c r="K229" s="2"/>
      <c r="L229" s="274"/>
    </row>
    <row r="230" spans="1:13" x14ac:dyDescent="0.3">
      <c r="A230" s="13" t="s">
        <v>1386</v>
      </c>
      <c r="B230" s="55">
        <f>B229/(B229+B227)</f>
        <v>0.54821290820262281</v>
      </c>
      <c r="C230" s="55">
        <f>C229/(C229+C227)</f>
        <v>0.38380692876605682</v>
      </c>
      <c r="D230" s="55">
        <f>D229/(D229+D227)</f>
        <v>0.37054315228257245</v>
      </c>
      <c r="E230" s="55">
        <f>E229/(E229+E227)</f>
        <v>0.39727649496743633</v>
      </c>
      <c r="F230" s="55">
        <f>F229/(F229+F227)</f>
        <v>0.36904400606980275</v>
      </c>
      <c r="H230" s="54"/>
      <c r="I230" s="54"/>
      <c r="J230" s="54"/>
      <c r="K230" s="54"/>
      <c r="L230" s="274"/>
    </row>
    <row r="231" spans="1:13" x14ac:dyDescent="0.3">
      <c r="A231" t="s">
        <v>1632</v>
      </c>
      <c r="L231" s="274"/>
    </row>
    <row r="232" spans="1:13" ht="28.8" x14ac:dyDescent="0.3">
      <c r="L232" s="274"/>
      <c r="M232" s="42" t="str">
        <f>A231</f>
        <v>Source: U.S. Census Bureau, Census 1980(SF1), 1990(SF1), 2000(SF1); ACS 16-20 (5-year Estimates), Table B25042</v>
      </c>
    </row>
    <row r="233" spans="1:13" ht="57.6" x14ac:dyDescent="0.3">
      <c r="L233" s="274"/>
      <c r="M233" s="84" t="s">
        <v>2500</v>
      </c>
    </row>
    <row r="234" spans="1:13" x14ac:dyDescent="0.3">
      <c r="L234" s="274"/>
      <c r="M234" s="97"/>
    </row>
    <row r="235" spans="1:13" x14ac:dyDescent="0.3">
      <c r="A235" s="1" t="s">
        <v>1633</v>
      </c>
      <c r="C235" s="114" t="s">
        <v>177</v>
      </c>
      <c r="D235" s="114"/>
      <c r="E235" s="114" t="s">
        <v>177</v>
      </c>
      <c r="F235" s="114"/>
      <c r="G235" s="114" t="s">
        <v>177</v>
      </c>
      <c r="L235" s="274"/>
      <c r="M235" s="61" t="s">
        <v>1634</v>
      </c>
    </row>
    <row r="236" spans="1:13" ht="28.95" customHeight="1" x14ac:dyDescent="0.3">
      <c r="A236" s="80"/>
      <c r="B236" s="60" t="str">
        <f>B3</f>
        <v>City of Exeter</v>
      </c>
      <c r="C236" s="60" t="str">
        <f>B3</f>
        <v>City of Exeter</v>
      </c>
      <c r="D236" s="60" t="str">
        <f>B4</f>
        <v>Tulare County</v>
      </c>
      <c r="E236" s="60" t="str">
        <f>B4</f>
        <v>Tulare County</v>
      </c>
      <c r="F236" s="60" t="s">
        <v>171</v>
      </c>
      <c r="G236" s="60" t="s">
        <v>171</v>
      </c>
      <c r="H236" s="58"/>
      <c r="I236" s="58"/>
      <c r="J236" s="58"/>
      <c r="K236" s="58"/>
      <c r="L236" s="274"/>
    </row>
    <row r="237" spans="1:13" x14ac:dyDescent="0.3">
      <c r="A237" s="13" t="s">
        <v>178</v>
      </c>
      <c r="B237" s="16">
        <f>'Ref. ACS-5-YR'!H1145</f>
        <v>3295</v>
      </c>
      <c r="C237" s="55"/>
      <c r="D237" s="16">
        <f>'Ref. ACS-5-YR'!R1145</f>
        <v>139044</v>
      </c>
      <c r="E237" s="55"/>
      <c r="F237" s="16">
        <f>'Ref. ACS-5-YR'!AB1145</f>
        <v>13103114</v>
      </c>
      <c r="G237" s="55"/>
      <c r="H237" s="54"/>
      <c r="I237" s="54"/>
      <c r="J237" s="54"/>
      <c r="K237" s="54"/>
      <c r="L237" s="274"/>
    </row>
    <row r="238" spans="1:13" x14ac:dyDescent="0.3">
      <c r="A238" s="7" t="s">
        <v>1635</v>
      </c>
      <c r="B238" s="118">
        <f t="shared" ref="B238:G243" si="6">B245+B252</f>
        <v>0</v>
      </c>
      <c r="C238" s="119">
        <f t="shared" si="6"/>
        <v>0</v>
      </c>
      <c r="D238" s="118">
        <f t="shared" si="6"/>
        <v>2322</v>
      </c>
      <c r="E238" s="119">
        <f t="shared" si="6"/>
        <v>1.6699749719513247E-2</v>
      </c>
      <c r="F238" s="118">
        <f t="shared" si="6"/>
        <v>547466</v>
      </c>
      <c r="G238" s="119">
        <f t="shared" si="6"/>
        <v>4.1999999999999996E-2</v>
      </c>
      <c r="H238" s="54"/>
      <c r="I238" s="54"/>
      <c r="J238" s="54"/>
      <c r="K238" s="54"/>
      <c r="L238" s="274"/>
    </row>
    <row r="239" spans="1:13" x14ac:dyDescent="0.3">
      <c r="A239" s="7" t="s">
        <v>1636</v>
      </c>
      <c r="B239" s="118">
        <f t="shared" si="6"/>
        <v>177</v>
      </c>
      <c r="C239" s="119">
        <f t="shared" si="6"/>
        <v>5.3717754172989379E-2</v>
      </c>
      <c r="D239" s="118">
        <f t="shared" si="6"/>
        <v>7462</v>
      </c>
      <c r="E239" s="119">
        <f t="shared" si="6"/>
        <v>5.3666465291562382E-2</v>
      </c>
      <c r="F239" s="118">
        <f t="shared" si="6"/>
        <v>1686731</v>
      </c>
      <c r="G239" s="119">
        <f t="shared" si="6"/>
        <v>0.128</v>
      </c>
      <c r="H239" s="54"/>
      <c r="I239" s="54"/>
      <c r="J239" s="54"/>
      <c r="K239" s="54"/>
      <c r="L239" s="274"/>
    </row>
    <row r="240" spans="1:13" x14ac:dyDescent="0.3">
      <c r="A240" s="7" t="s">
        <v>1637</v>
      </c>
      <c r="B240" s="118">
        <f t="shared" si="6"/>
        <v>931</v>
      </c>
      <c r="C240" s="119">
        <f t="shared" si="6"/>
        <v>0.28254931714719272</v>
      </c>
      <c r="D240" s="118">
        <f t="shared" si="6"/>
        <v>33867</v>
      </c>
      <c r="E240" s="119">
        <f t="shared" si="6"/>
        <v>0.24357038059894709</v>
      </c>
      <c r="F240" s="118">
        <f t="shared" si="6"/>
        <v>3527970</v>
      </c>
      <c r="G240" s="119">
        <f t="shared" si="6"/>
        <v>0.26900000000000002</v>
      </c>
      <c r="H240" s="54"/>
      <c r="I240" s="54"/>
      <c r="J240" s="54"/>
      <c r="K240" s="54"/>
      <c r="L240" s="274"/>
    </row>
    <row r="241" spans="1:12" x14ac:dyDescent="0.3">
      <c r="A241" s="7" t="s">
        <v>1638</v>
      </c>
      <c r="B241" s="118">
        <f t="shared" si="6"/>
        <v>1459</v>
      </c>
      <c r="C241" s="119">
        <f t="shared" si="6"/>
        <v>0.44279210925644913</v>
      </c>
      <c r="D241" s="118">
        <f t="shared" si="6"/>
        <v>67094</v>
      </c>
      <c r="E241" s="119">
        <f t="shared" si="6"/>
        <v>0.48253790167141336</v>
      </c>
      <c r="F241" s="118">
        <f t="shared" si="6"/>
        <v>4418085</v>
      </c>
      <c r="G241" s="119">
        <f t="shared" si="6"/>
        <v>0.33699999999999997</v>
      </c>
      <c r="H241" s="54"/>
      <c r="I241" s="54"/>
      <c r="J241" s="54"/>
      <c r="K241" s="54"/>
      <c r="L241" s="274"/>
    </row>
    <row r="242" spans="1:12" x14ac:dyDescent="0.3">
      <c r="A242" s="7" t="s">
        <v>1639</v>
      </c>
      <c r="B242" s="118">
        <f t="shared" si="6"/>
        <v>668</v>
      </c>
      <c r="C242" s="119">
        <f t="shared" si="6"/>
        <v>0.20273141122913504</v>
      </c>
      <c r="D242" s="118">
        <f t="shared" si="6"/>
        <v>25533</v>
      </c>
      <c r="E242" s="119">
        <f t="shared" si="6"/>
        <v>0.18363251920255458</v>
      </c>
      <c r="F242" s="118">
        <f t="shared" si="6"/>
        <v>2336619</v>
      </c>
      <c r="G242" s="119">
        <f t="shared" si="6"/>
        <v>0.17799999999999999</v>
      </c>
      <c r="H242" s="54"/>
      <c r="I242" s="54"/>
      <c r="J242" s="54"/>
      <c r="K242" s="54"/>
    </row>
    <row r="243" spans="1:12" x14ac:dyDescent="0.3">
      <c r="A243" s="7" t="s">
        <v>1640</v>
      </c>
      <c r="B243" s="118">
        <f t="shared" si="6"/>
        <v>60</v>
      </c>
      <c r="C243" s="119">
        <f t="shared" si="6"/>
        <v>1.8209408194233688E-2</v>
      </c>
      <c r="D243" s="118">
        <f t="shared" si="6"/>
        <v>2766</v>
      </c>
      <c r="E243" s="119">
        <f t="shared" si="6"/>
        <v>1.9892983516009322E-2</v>
      </c>
      <c r="F243" s="118">
        <f t="shared" si="6"/>
        <v>586243</v>
      </c>
      <c r="G243" s="119">
        <f t="shared" si="6"/>
        <v>4.3999999999999997E-2</v>
      </c>
      <c r="H243" s="54"/>
      <c r="I243" s="54"/>
      <c r="J243" s="54"/>
      <c r="K243" s="54"/>
    </row>
    <row r="244" spans="1:12" x14ac:dyDescent="0.3">
      <c r="A244" s="13" t="s">
        <v>1641</v>
      </c>
      <c r="B244" s="16">
        <f>'Ref. ACS-5-YR'!H1146</f>
        <v>2079</v>
      </c>
      <c r="C244" s="55">
        <f>'Ref. ACS-5-YR'!I1146</f>
        <v>0.6309559939301973</v>
      </c>
      <c r="D244" s="16">
        <f>'Ref. ACS-5-YR'!R1146</f>
        <v>79353</v>
      </c>
      <c r="E244" s="55">
        <f>'Ref. ACS-5-YR'!S1146</f>
        <v>0.57070423750755161</v>
      </c>
      <c r="F244" s="16">
        <f>'Ref. ACS-5-YR'!AB1146</f>
        <v>7241318</v>
      </c>
      <c r="G244" s="55">
        <f>'Ref. ACS-5-YR'!AC1146</f>
        <v>0.55300000000000005</v>
      </c>
      <c r="H244" s="54"/>
      <c r="I244" s="54"/>
      <c r="J244" s="54"/>
      <c r="K244" s="54"/>
    </row>
    <row r="245" spans="1:12" x14ac:dyDescent="0.3">
      <c r="A245" s="13" t="s">
        <v>1642</v>
      </c>
      <c r="B245" s="16">
        <f>'Ref. ACS-5-YR'!H1147</f>
        <v>0</v>
      </c>
      <c r="C245" s="55">
        <f>'Ref. ACS-5-YR'!I1147</f>
        <v>0</v>
      </c>
      <c r="D245" s="16">
        <f>'Ref. ACS-5-YR'!R1147</f>
        <v>565</v>
      </c>
      <c r="E245" s="55">
        <f>'Ref. ACS-5-YR'!S1147</f>
        <v>4.0634619257213546E-3</v>
      </c>
      <c r="F245" s="16">
        <f>'Ref. ACS-5-YR'!AB1147</f>
        <v>50963</v>
      </c>
      <c r="G245" s="55">
        <f>'Ref. ACS-5-YR'!AC1147</f>
        <v>4.0000000000000001E-3</v>
      </c>
      <c r="H245" s="54"/>
      <c r="I245" s="54"/>
      <c r="J245" s="54"/>
      <c r="K245" s="54"/>
      <c r="L245" s="275"/>
    </row>
    <row r="246" spans="1:12" x14ac:dyDescent="0.3">
      <c r="A246" s="13" t="s">
        <v>1643</v>
      </c>
      <c r="B246" s="16">
        <f>'Ref. ACS-5-YR'!H1148</f>
        <v>28</v>
      </c>
      <c r="C246" s="55">
        <f>'Ref. ACS-5-YR'!I1148</f>
        <v>8.4977238239757214E-3</v>
      </c>
      <c r="D246" s="16">
        <f>'Ref. ACS-5-YR'!R1148</f>
        <v>1164</v>
      </c>
      <c r="E246" s="55">
        <f>'Ref. ACS-5-YR'!S1148</f>
        <v>8.3714507637870032E-3</v>
      </c>
      <c r="F246" s="16">
        <f>'Ref. ACS-5-YR'!AB1148</f>
        <v>173846</v>
      </c>
      <c r="G246" s="55">
        <f>'Ref. ACS-5-YR'!AC1148</f>
        <v>1.2999999999999999E-2</v>
      </c>
      <c r="H246" s="54"/>
      <c r="I246" s="54"/>
      <c r="J246" s="54"/>
      <c r="K246" s="54"/>
      <c r="L246" s="288"/>
    </row>
    <row r="247" spans="1:12" x14ac:dyDescent="0.3">
      <c r="A247" s="13" t="s">
        <v>1644</v>
      </c>
      <c r="B247" s="16">
        <f>'Ref. ACS-5-YR'!H1149</f>
        <v>390</v>
      </c>
      <c r="C247" s="55">
        <f>'Ref. ACS-5-YR'!I1149</f>
        <v>0.11836115326251896</v>
      </c>
      <c r="D247" s="16">
        <f>'Ref. ACS-5-YR'!R1149</f>
        <v>10111</v>
      </c>
      <c r="E247" s="55">
        <f>'Ref. ACS-5-YR'!S1149</f>
        <v>7.2717988550386928E-2</v>
      </c>
      <c r="F247" s="16">
        <f>'Ref. ACS-5-YR'!AB1149</f>
        <v>1307148</v>
      </c>
      <c r="G247" s="55">
        <f>'Ref. ACS-5-YR'!AC1149</f>
        <v>0.1</v>
      </c>
      <c r="H247" s="54"/>
      <c r="I247" s="54"/>
      <c r="J247" s="54"/>
      <c r="K247" s="54"/>
      <c r="L247" s="274"/>
    </row>
    <row r="248" spans="1:12" x14ac:dyDescent="0.3">
      <c r="A248" s="13" t="s">
        <v>1645</v>
      </c>
      <c r="B248" s="16">
        <f>'Ref. ACS-5-YR'!H1150</f>
        <v>1050</v>
      </c>
      <c r="C248" s="55">
        <f>'Ref. ACS-5-YR'!I1150</f>
        <v>0.31866464339908951</v>
      </c>
      <c r="D248" s="16">
        <f>'Ref. ACS-5-YR'!R1150</f>
        <v>44751</v>
      </c>
      <c r="E248" s="55">
        <f>'Ref. ACS-5-YR'!S1150</f>
        <v>0.32184776042116164</v>
      </c>
      <c r="F248" s="16">
        <f>'Ref. ACS-5-YR'!AB1150</f>
        <v>3228533</v>
      </c>
      <c r="G248" s="55">
        <f>'Ref. ACS-5-YR'!AC1150</f>
        <v>0.246</v>
      </c>
      <c r="H248" s="54"/>
      <c r="I248" s="54"/>
      <c r="J248" s="54"/>
      <c r="K248" s="54"/>
      <c r="L248" s="274"/>
    </row>
    <row r="249" spans="1:12" x14ac:dyDescent="0.3">
      <c r="A249" s="13" t="s">
        <v>1646</v>
      </c>
      <c r="B249" s="16">
        <f>'Ref. ACS-5-YR'!H1151</f>
        <v>580</v>
      </c>
      <c r="C249" s="55">
        <f>'Ref. ACS-5-YR'!I1151</f>
        <v>0.17602427921092564</v>
      </c>
      <c r="D249" s="16">
        <f>'Ref. ACS-5-YR'!R1151</f>
        <v>20441</v>
      </c>
      <c r="E249" s="55">
        <f>'Ref. ACS-5-YR'!S1151</f>
        <v>0.14701101809499151</v>
      </c>
      <c r="F249" s="16">
        <f>'Ref. ACS-5-YR'!AB1151</f>
        <v>1964487</v>
      </c>
      <c r="G249" s="55">
        <f>'Ref. ACS-5-YR'!AC1151</f>
        <v>0.15</v>
      </c>
      <c r="H249" s="54"/>
      <c r="I249" s="54"/>
      <c r="J249" s="54"/>
      <c r="K249" s="54"/>
      <c r="L249" s="288"/>
    </row>
    <row r="250" spans="1:12" x14ac:dyDescent="0.3">
      <c r="A250" s="13" t="s">
        <v>1647</v>
      </c>
      <c r="B250" s="16">
        <f>'Ref. ACS-5-YR'!H1152</f>
        <v>31</v>
      </c>
      <c r="C250" s="55">
        <f>'Ref. ACS-5-YR'!I1152</f>
        <v>9.4081942336874044E-3</v>
      </c>
      <c r="D250" s="16">
        <f>'Ref. ACS-5-YR'!R1152</f>
        <v>2321</v>
      </c>
      <c r="E250" s="55">
        <f>'Ref. ACS-5-YR'!S1152</f>
        <v>1.669255775150312E-2</v>
      </c>
      <c r="F250" s="16">
        <f>'Ref. ACS-5-YR'!AB1152</f>
        <v>516341</v>
      </c>
      <c r="G250" s="55">
        <f>'Ref. ACS-5-YR'!AC1152</f>
        <v>3.9E-2</v>
      </c>
      <c r="H250" s="54"/>
      <c r="I250" s="54"/>
      <c r="J250" s="54"/>
      <c r="K250" s="54"/>
      <c r="L250" s="274"/>
    </row>
    <row r="251" spans="1:12" x14ac:dyDescent="0.3">
      <c r="A251" s="13" t="s">
        <v>1648</v>
      </c>
      <c r="B251" s="16">
        <f>'Ref. ACS-5-YR'!H1153</f>
        <v>1216</v>
      </c>
      <c r="C251" s="55">
        <f>'Ref. ACS-5-YR'!I1153</f>
        <v>0.36904400606980275</v>
      </c>
      <c r="D251" s="16">
        <f>'Ref. ACS-5-YR'!R1153</f>
        <v>59691</v>
      </c>
      <c r="E251" s="55">
        <f>'Ref. ACS-5-YR'!S1153</f>
        <v>0.42929576249244844</v>
      </c>
      <c r="F251" s="16">
        <f>'Ref. ACS-5-YR'!AB1153</f>
        <v>5861796</v>
      </c>
      <c r="G251" s="55">
        <f>'Ref. ACS-5-YR'!AC1153</f>
        <v>0.44700000000000001</v>
      </c>
      <c r="H251" s="54"/>
      <c r="I251" s="54"/>
      <c r="J251" s="54"/>
      <c r="K251" s="54"/>
      <c r="L251" s="274"/>
    </row>
    <row r="252" spans="1:12" x14ac:dyDescent="0.3">
      <c r="A252" s="13" t="s">
        <v>1649</v>
      </c>
      <c r="B252" s="16">
        <f>'Ref. ACS-5-YR'!H1154</f>
        <v>0</v>
      </c>
      <c r="C252" s="55">
        <f>'Ref. ACS-5-YR'!I1154</f>
        <v>0</v>
      </c>
      <c r="D252" s="16">
        <f>'Ref. ACS-5-YR'!R1154</f>
        <v>1757</v>
      </c>
      <c r="E252" s="55">
        <f>'Ref. ACS-5-YR'!S1154</f>
        <v>1.2636287793791893E-2</v>
      </c>
      <c r="F252" s="16">
        <f>'Ref. ACS-5-YR'!AB1154</f>
        <v>496503</v>
      </c>
      <c r="G252" s="55">
        <f>'Ref. ACS-5-YR'!AC1154</f>
        <v>3.7999999999999999E-2</v>
      </c>
      <c r="H252" s="54"/>
      <c r="I252" s="54"/>
      <c r="J252" s="54"/>
      <c r="K252" s="54"/>
      <c r="L252" s="288"/>
    </row>
    <row r="253" spans="1:12" x14ac:dyDescent="0.3">
      <c r="A253" s="13" t="s">
        <v>1650</v>
      </c>
      <c r="B253" s="16">
        <f>'Ref. ACS-5-YR'!H1155</f>
        <v>149</v>
      </c>
      <c r="C253" s="55">
        <f>'Ref. ACS-5-YR'!I1155</f>
        <v>4.522003034901366E-2</v>
      </c>
      <c r="D253" s="16">
        <f>'Ref. ACS-5-YR'!R1155</f>
        <v>6298</v>
      </c>
      <c r="E253" s="55">
        <f>'Ref. ACS-5-YR'!S1155</f>
        <v>4.529501452777538E-2</v>
      </c>
      <c r="F253" s="16">
        <f>'Ref. ACS-5-YR'!AB1155</f>
        <v>1512885</v>
      </c>
      <c r="G253" s="55">
        <f>'Ref. ACS-5-YR'!AC1155</f>
        <v>0.115</v>
      </c>
      <c r="H253" s="54"/>
      <c r="I253" s="54"/>
      <c r="J253" s="54"/>
      <c r="K253" s="54"/>
      <c r="L253" s="274"/>
    </row>
    <row r="254" spans="1:12" x14ac:dyDescent="0.3">
      <c r="A254" s="13" t="s">
        <v>1651</v>
      </c>
      <c r="B254" s="16">
        <f>'Ref. ACS-5-YR'!H1156</f>
        <v>541</v>
      </c>
      <c r="C254" s="55">
        <f>'Ref. ACS-5-YR'!I1156</f>
        <v>0.16418816388467375</v>
      </c>
      <c r="D254" s="16">
        <f>'Ref. ACS-5-YR'!R1156</f>
        <v>23756</v>
      </c>
      <c r="E254" s="55">
        <f>'Ref. ACS-5-YR'!S1156</f>
        <v>0.17085239204856018</v>
      </c>
      <c r="F254" s="16">
        <f>'Ref. ACS-5-YR'!AB1156</f>
        <v>2220822</v>
      </c>
      <c r="G254" s="55">
        <f>'Ref. ACS-5-YR'!AC1156</f>
        <v>0.16900000000000001</v>
      </c>
      <c r="H254" s="54"/>
      <c r="I254" s="54"/>
      <c r="J254" s="54"/>
      <c r="K254" s="54"/>
      <c r="L254" s="274"/>
    </row>
    <row r="255" spans="1:12" x14ac:dyDescent="0.3">
      <c r="A255" s="13" t="s">
        <v>1652</v>
      </c>
      <c r="B255" s="16">
        <f>'Ref. ACS-5-YR'!H1157</f>
        <v>409</v>
      </c>
      <c r="C255" s="55">
        <f>'Ref. ACS-5-YR'!I1157</f>
        <v>0.12412746585735963</v>
      </c>
      <c r="D255" s="16">
        <f>'Ref. ACS-5-YR'!R1157</f>
        <v>22343</v>
      </c>
      <c r="E255" s="55">
        <f>'Ref. ACS-5-YR'!S1157</f>
        <v>0.16069014125025172</v>
      </c>
      <c r="F255" s="16">
        <f>'Ref. ACS-5-YR'!AB1157</f>
        <v>1189552</v>
      </c>
      <c r="G255" s="55">
        <f>'Ref. ACS-5-YR'!AC1157</f>
        <v>9.0999999999999998E-2</v>
      </c>
      <c r="H255" s="54"/>
      <c r="I255" s="54"/>
      <c r="J255" s="54"/>
      <c r="K255" s="54"/>
      <c r="L255" s="288"/>
    </row>
    <row r="256" spans="1:12" x14ac:dyDescent="0.3">
      <c r="A256" s="13" t="s">
        <v>1653</v>
      </c>
      <c r="B256" s="16">
        <f>'Ref. ACS-5-YR'!H1158</f>
        <v>88</v>
      </c>
      <c r="C256" s="55">
        <f>'Ref. ACS-5-YR'!I1158</f>
        <v>2.6707132018209408E-2</v>
      </c>
      <c r="D256" s="16">
        <f>'Ref. ACS-5-YR'!R1158</f>
        <v>5092</v>
      </c>
      <c r="E256" s="55">
        <f>'Ref. ACS-5-YR'!S1158</f>
        <v>3.662150110756307E-2</v>
      </c>
      <c r="F256" s="16">
        <f>'Ref. ACS-5-YR'!AB1158</f>
        <v>372132</v>
      </c>
      <c r="G256" s="55">
        <f>'Ref. ACS-5-YR'!AC1158</f>
        <v>2.8000000000000001E-2</v>
      </c>
      <c r="H256" s="54"/>
      <c r="I256" s="54"/>
      <c r="J256" s="54"/>
      <c r="K256" s="54"/>
      <c r="L256" s="274"/>
    </row>
    <row r="257" spans="1:13" x14ac:dyDescent="0.3">
      <c r="A257" s="13" t="s">
        <v>1654</v>
      </c>
      <c r="B257" s="16">
        <f>'Ref. ACS-5-YR'!H1159</f>
        <v>29</v>
      </c>
      <c r="C257" s="55">
        <f>'Ref. ACS-5-YR'!I1159</f>
        <v>8.8012139605462818E-3</v>
      </c>
      <c r="D257" s="16">
        <f>'Ref. ACS-5-YR'!R1159</f>
        <v>445</v>
      </c>
      <c r="E257" s="55">
        <f>'Ref. ACS-5-YR'!S1159</f>
        <v>3.2004257645061995E-3</v>
      </c>
      <c r="F257" s="16">
        <f>'Ref. ACS-5-YR'!AB1159</f>
        <v>69902</v>
      </c>
      <c r="G257" s="55">
        <f>'Ref. ACS-5-YR'!AC1159</f>
        <v>5.0000000000000001E-3</v>
      </c>
      <c r="H257" s="54"/>
      <c r="I257" s="54"/>
      <c r="J257" s="54"/>
      <c r="K257" s="54"/>
      <c r="L257" s="274"/>
    </row>
    <row r="258" spans="1:13" x14ac:dyDescent="0.3">
      <c r="A258" t="s">
        <v>1626</v>
      </c>
      <c r="L258" s="288"/>
      <c r="M258" s="42" t="str">
        <f>A258</f>
        <v>Source: U.S. Census Bureau, ACS 16-20 (5-year Estimates), Table B25042</v>
      </c>
    </row>
    <row r="259" spans="1:13" x14ac:dyDescent="0.3">
      <c r="L259" s="274"/>
    </row>
    <row r="260" spans="1:13" x14ac:dyDescent="0.3">
      <c r="A260" s="1" t="s">
        <v>1655</v>
      </c>
      <c r="L260" s="274"/>
      <c r="M260" s="61" t="s">
        <v>1656</v>
      </c>
    </row>
    <row r="261" spans="1:13" ht="28.2" customHeight="1" x14ac:dyDescent="0.3">
      <c r="A261" s="80"/>
      <c r="B261" s="60" t="str">
        <f>B3</f>
        <v>City of Exeter</v>
      </c>
      <c r="C261" s="60" t="s">
        <v>177</v>
      </c>
      <c r="D261" s="60" t="str">
        <f>B4</f>
        <v>Tulare County</v>
      </c>
      <c r="E261" s="60" t="s">
        <v>177</v>
      </c>
      <c r="F261" s="60" t="s">
        <v>171</v>
      </c>
      <c r="G261" s="60" t="s">
        <v>177</v>
      </c>
      <c r="H261" s="58"/>
      <c r="I261" s="58"/>
      <c r="J261" s="58"/>
      <c r="K261" s="58"/>
      <c r="L261" s="288"/>
    </row>
    <row r="262" spans="1:13" x14ac:dyDescent="0.3">
      <c r="A262" s="87" t="s">
        <v>248</v>
      </c>
      <c r="B262" s="87"/>
      <c r="C262" s="87"/>
      <c r="D262" s="87"/>
      <c r="E262" s="87"/>
      <c r="F262" s="87"/>
      <c r="G262" s="87"/>
      <c r="H262" s="88"/>
      <c r="I262" s="88"/>
      <c r="J262" s="88"/>
      <c r="K262" s="88"/>
      <c r="L262" s="274"/>
    </row>
    <row r="263" spans="1:13" x14ac:dyDescent="0.3">
      <c r="A263" s="13" t="s">
        <v>1582</v>
      </c>
      <c r="B263" s="16">
        <f>'Ref. ACS-5-YR'!H935</f>
        <v>1708</v>
      </c>
      <c r="C263" s="55">
        <f>'Ref. ACS-5-YR'!I935</f>
        <v>0.67858561779896698</v>
      </c>
      <c r="D263" s="16">
        <f>'Ref. ACS-5-YR'!R935</f>
        <v>58375</v>
      </c>
      <c r="E263" s="55">
        <f>'Ref. ACS-5-YR'!S935</f>
        <v>0.5882204756146715</v>
      </c>
      <c r="F263" s="16">
        <f>'Ref. ACS-5-YR'!AB935</f>
        <v>4831347</v>
      </c>
      <c r="G263" s="55">
        <f>'Ref. ACS-5-YR'!AC935</f>
        <v>0.59399999999999997</v>
      </c>
      <c r="H263" s="54"/>
      <c r="I263" s="54"/>
      <c r="J263" s="54"/>
      <c r="K263" s="54"/>
      <c r="L263" s="274"/>
    </row>
    <row r="264" spans="1:13" x14ac:dyDescent="0.3">
      <c r="A264" s="13" t="s">
        <v>1585</v>
      </c>
      <c r="B264" s="16">
        <f>'Ref. ACS-5-YR'!H936</f>
        <v>809</v>
      </c>
      <c r="C264" s="55">
        <f>'Ref. ACS-5-YR'!I936</f>
        <v>0.32141438220103297</v>
      </c>
      <c r="D264" s="16">
        <f>'Ref. ACS-5-YR'!R936</f>
        <v>40865</v>
      </c>
      <c r="E264" s="55">
        <f>'Ref. ACS-5-YR'!S936</f>
        <v>0.4117795243853285</v>
      </c>
      <c r="F264" s="16">
        <f>'Ref. ACS-5-YR'!AB936</f>
        <v>3308833</v>
      </c>
      <c r="G264" s="55">
        <f>'Ref. ACS-5-YR'!AC936</f>
        <v>0.40600000000000003</v>
      </c>
      <c r="H264" s="54"/>
      <c r="I264" s="54"/>
      <c r="J264" s="54"/>
      <c r="K264" s="54"/>
      <c r="L264" s="288"/>
    </row>
    <row r="265" spans="1:13" x14ac:dyDescent="0.3">
      <c r="A265" s="87" t="s">
        <v>1657</v>
      </c>
      <c r="B265" s="87"/>
      <c r="C265" s="87"/>
      <c r="D265" s="87"/>
      <c r="E265" s="87"/>
      <c r="F265" s="87"/>
      <c r="G265" s="87"/>
      <c r="H265" s="88"/>
      <c r="I265" s="88"/>
      <c r="J265" s="88"/>
      <c r="K265" s="88"/>
      <c r="L265" s="274"/>
    </row>
    <row r="266" spans="1:13" x14ac:dyDescent="0.3">
      <c r="A266" s="13" t="s">
        <v>1582</v>
      </c>
      <c r="B266" s="16">
        <f>'Ref. ACS-5-YR'!H941</f>
        <v>0</v>
      </c>
      <c r="C266" s="55">
        <f>'Ref. ACS-5-YR'!I941</f>
        <v>0</v>
      </c>
      <c r="D266" s="16">
        <f>'Ref. ACS-5-YR'!R941</f>
        <v>710</v>
      </c>
      <c r="E266" s="55">
        <f>'Ref. ACS-5-YR'!S941</f>
        <v>0.36095577020843927</v>
      </c>
      <c r="F266" s="16">
        <f>'Ref. ACS-5-YR'!AB941</f>
        <v>286043</v>
      </c>
      <c r="G266" s="55">
        <f>'Ref. ACS-5-YR'!AC941</f>
        <v>0.35499999999999998</v>
      </c>
      <c r="H266" s="54"/>
      <c r="I266" s="54"/>
      <c r="J266" s="54"/>
      <c r="K266" s="54"/>
      <c r="L266" s="274"/>
    </row>
    <row r="267" spans="1:13" x14ac:dyDescent="0.3">
      <c r="A267" s="13" t="s">
        <v>1585</v>
      </c>
      <c r="B267" s="16">
        <f>'Ref. ACS-5-YR'!H942</f>
        <v>26</v>
      </c>
      <c r="C267" s="55">
        <f>'Ref. ACS-5-YR'!I942</f>
        <v>1</v>
      </c>
      <c r="D267" s="16">
        <f>'Ref. ACS-5-YR'!R942</f>
        <v>1257</v>
      </c>
      <c r="E267" s="55">
        <f>'Ref. ACS-5-YR'!S942</f>
        <v>0.63904422979156073</v>
      </c>
      <c r="F267" s="16">
        <f>'Ref. ACS-5-YR'!AB942</f>
        <v>520690</v>
      </c>
      <c r="G267" s="55">
        <f>'Ref. ACS-5-YR'!AC942</f>
        <v>0.64500000000000002</v>
      </c>
      <c r="H267" s="54"/>
      <c r="I267" s="54"/>
      <c r="J267" s="54"/>
      <c r="K267" s="54"/>
      <c r="L267" s="274"/>
    </row>
    <row r="268" spans="1:13" x14ac:dyDescent="0.3">
      <c r="A268" s="87" t="s">
        <v>1658</v>
      </c>
      <c r="B268" s="87"/>
      <c r="C268" s="87"/>
      <c r="D268" s="87"/>
      <c r="E268" s="87"/>
      <c r="F268" s="87"/>
      <c r="G268" s="87"/>
      <c r="H268" s="88"/>
      <c r="I268" s="88"/>
      <c r="J268" s="88"/>
      <c r="K268" s="88"/>
      <c r="L268" s="274"/>
    </row>
    <row r="269" spans="1:13" x14ac:dyDescent="0.3">
      <c r="A269" s="13" t="s">
        <v>1582</v>
      </c>
      <c r="B269" s="16">
        <f>'Ref. ACS-5-YR'!H947</f>
        <v>38</v>
      </c>
      <c r="C269" s="55">
        <f>'Ref. ACS-5-YR'!I947</f>
        <v>0.66666666666666663</v>
      </c>
      <c r="D269" s="16">
        <f>'Ref. ACS-5-YR'!R947</f>
        <v>784</v>
      </c>
      <c r="E269" s="55">
        <f>'Ref. ACS-5-YR'!S947</f>
        <v>0.47515151515151516</v>
      </c>
      <c r="F269" s="16">
        <f>'Ref. ACS-5-YR'!AB947</f>
        <v>48100</v>
      </c>
      <c r="G269" s="55">
        <f>'Ref. ACS-5-YR'!AC947</f>
        <v>0.49199999999999999</v>
      </c>
      <c r="H269" s="54"/>
      <c r="I269" s="54"/>
      <c r="J269" s="54"/>
      <c r="K269" s="54"/>
      <c r="L269" s="274"/>
    </row>
    <row r="270" spans="1:13" x14ac:dyDescent="0.3">
      <c r="A270" s="13" t="s">
        <v>1585</v>
      </c>
      <c r="B270" s="16">
        <f>'Ref. ACS-5-YR'!H948</f>
        <v>19</v>
      </c>
      <c r="C270" s="55">
        <f>'Ref. ACS-5-YR'!I948</f>
        <v>0.33333333333333331</v>
      </c>
      <c r="D270" s="16">
        <f>'Ref. ACS-5-YR'!R948</f>
        <v>866</v>
      </c>
      <c r="E270" s="55">
        <f>'Ref. ACS-5-YR'!S948</f>
        <v>0.5248484848484849</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24</v>
      </c>
      <c r="C272" s="55">
        <f>'Ref. ACS-5-YR'!I953</f>
        <v>0.45283018867924529</v>
      </c>
      <c r="D272" s="16">
        <f>'Ref. ACS-5-YR'!R953</f>
        <v>2682</v>
      </c>
      <c r="E272" s="55">
        <f>'Ref. ACS-5-YR'!S953</f>
        <v>0.59205298013245033</v>
      </c>
      <c r="F272" s="16">
        <f>'Ref. ACS-5-YR'!AB953</f>
        <v>1111582</v>
      </c>
      <c r="G272" s="55">
        <f>'Ref. ACS-5-YR'!AC953</f>
        <v>0.59699999999999998</v>
      </c>
      <c r="H272" s="54"/>
      <c r="I272" s="54"/>
      <c r="J272" s="54"/>
      <c r="K272" s="54"/>
    </row>
    <row r="273" spans="1:13" x14ac:dyDescent="0.3">
      <c r="A273" s="13" t="s">
        <v>1585</v>
      </c>
      <c r="B273" s="16">
        <f>'Ref. ACS-5-YR'!H954</f>
        <v>29</v>
      </c>
      <c r="C273" s="55">
        <f>'Ref. ACS-5-YR'!I954</f>
        <v>0.54716981132075471</v>
      </c>
      <c r="D273" s="16">
        <f>'Ref. ACS-5-YR'!R954</f>
        <v>1848</v>
      </c>
      <c r="E273" s="55">
        <f>'Ref. ACS-5-YR'!S954</f>
        <v>0.40794701986754967</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0</v>
      </c>
      <c r="C275" s="55">
        <f>'Ref. ACS-5-YR'!I959</f>
        <v>12.727273</v>
      </c>
      <c r="D275" s="16">
        <f>'Ref. ACS-5-YR'!R959</f>
        <v>45</v>
      </c>
      <c r="E275" s="55">
        <f>'Ref. ACS-5-YR'!S959</f>
        <v>0.25714285714285712</v>
      </c>
      <c r="F275" s="16">
        <f>'Ref. ACS-5-YR'!AB959</f>
        <v>18182</v>
      </c>
      <c r="G275" s="55">
        <f>'Ref. ACS-5-YR'!AC959</f>
        <v>0.45400000000000001</v>
      </c>
      <c r="H275" s="54"/>
      <c r="I275" s="54"/>
      <c r="J275" s="54"/>
      <c r="K275" s="54"/>
    </row>
    <row r="276" spans="1:13" x14ac:dyDescent="0.3">
      <c r="A276" s="13" t="s">
        <v>1585</v>
      </c>
      <c r="B276" s="16">
        <f>'Ref. ACS-5-YR'!H960</f>
        <v>0</v>
      </c>
      <c r="C276" s="55">
        <f>'Ref. ACS-5-YR'!I960</f>
        <v>12.727273</v>
      </c>
      <c r="D276" s="16">
        <f>'Ref. ACS-5-YR'!R960</f>
        <v>130</v>
      </c>
      <c r="E276" s="55">
        <f>'Ref. ACS-5-YR'!S960</f>
        <v>0.74285714285714288</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246</v>
      </c>
      <c r="C278" s="55">
        <f>'Ref. ACS-5-YR'!I965</f>
        <v>0.42487046632124353</v>
      </c>
      <c r="D278" s="16">
        <f>'Ref. ACS-5-YR'!R965</f>
        <v>10916</v>
      </c>
      <c r="E278" s="55">
        <f>'Ref. ACS-5-YR'!S965</f>
        <v>0.48571682833496482</v>
      </c>
      <c r="F278" s="16">
        <f>'Ref. ACS-5-YR'!AB965</f>
        <v>576852</v>
      </c>
      <c r="G278" s="55">
        <f>'Ref. ACS-5-YR'!AC965</f>
        <v>0.41299999999999998</v>
      </c>
      <c r="H278" s="54"/>
      <c r="I278" s="54"/>
      <c r="J278" s="54"/>
      <c r="K278" s="54"/>
    </row>
    <row r="279" spans="1:13" x14ac:dyDescent="0.3">
      <c r="A279" s="13" t="s">
        <v>1585</v>
      </c>
      <c r="B279" s="16">
        <f>'Ref. ACS-5-YR'!H966</f>
        <v>333</v>
      </c>
      <c r="C279" s="55">
        <f>'Ref. ACS-5-YR'!I966</f>
        <v>0.57512953367875652</v>
      </c>
      <c r="D279" s="16">
        <f>'Ref. ACS-5-YR'!R966</f>
        <v>11558</v>
      </c>
      <c r="E279" s="55">
        <f>'Ref. ACS-5-YR'!S966</f>
        <v>0.51428317166503512</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63</v>
      </c>
      <c r="C281" s="55">
        <f>'Ref. ACS-5-YR'!I971</f>
        <v>1</v>
      </c>
      <c r="D281" s="16">
        <f>'Ref. ACS-5-YR'!R971</f>
        <v>5841</v>
      </c>
      <c r="E281" s="55">
        <f>'Ref. ACS-5-YR'!S971</f>
        <v>0.64842362344582594</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0</v>
      </c>
      <c r="C282" s="55">
        <f>'Ref. ACS-5-YR'!I972</f>
        <v>0</v>
      </c>
      <c r="D282" s="16">
        <f>'Ref. ACS-5-YR'!R972</f>
        <v>3167</v>
      </c>
      <c r="E282" s="55">
        <f>'Ref. ACS-5-YR'!S972</f>
        <v>0.35157637655417406</v>
      </c>
      <c r="F282" s="16">
        <f>'Ref. ACS-5-YR'!AB972</f>
        <v>391096</v>
      </c>
      <c r="G282" s="55">
        <f>'Ref. ACS-5-YR'!AC972</f>
        <v>0.51400000000000001</v>
      </c>
      <c r="H282" s="54"/>
      <c r="I282" s="54"/>
      <c r="J282" s="54"/>
      <c r="K282" s="54"/>
      <c r="M282" s="293" t="s">
        <v>2446</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506</v>
      </c>
      <c r="C284" s="55">
        <f>'Ref. ACS-5-YR'!I983</f>
        <v>0.44660194174757284</v>
      </c>
      <c r="D284" s="16">
        <f>'Ref. ACS-5-YR'!R983</f>
        <v>38702</v>
      </c>
      <c r="E284" s="55">
        <f>'Ref. ACS-5-YR'!S983</f>
        <v>0.50211474091180364</v>
      </c>
      <c r="F284" s="16">
        <f>'Ref. ACS-5-YR'!AB983</f>
        <v>1741159</v>
      </c>
      <c r="G284" s="55">
        <f>'Ref. ACS-5-YR'!AC983</f>
        <v>0.44900000000000001</v>
      </c>
      <c r="H284" s="54"/>
      <c r="I284" s="54"/>
      <c r="J284" s="54"/>
      <c r="K284" s="54"/>
    </row>
    <row r="285" spans="1:13" x14ac:dyDescent="0.3">
      <c r="A285" s="13" t="s">
        <v>1585</v>
      </c>
      <c r="B285" s="16">
        <f>'Ref. ACS-5-YR'!H984</f>
        <v>627</v>
      </c>
      <c r="C285" s="55">
        <f>'Ref. ACS-5-YR'!I984</f>
        <v>0.55339805825242716</v>
      </c>
      <c r="D285" s="16">
        <f>'Ref. ACS-5-YR'!R984</f>
        <v>38376</v>
      </c>
      <c r="E285" s="55">
        <f>'Ref. ACS-5-YR'!S984</f>
        <v>0.49788525908819636</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1708</v>
      </c>
      <c r="C290" s="55">
        <f>C263</f>
        <v>0.67858561779896698</v>
      </c>
      <c r="D290" s="6">
        <f>B264</f>
        <v>809</v>
      </c>
      <c r="E290" s="55">
        <f>C264</f>
        <v>0.32141438220103297</v>
      </c>
      <c r="M290"/>
    </row>
    <row r="291" spans="1:13" x14ac:dyDescent="0.3">
      <c r="A291" s="87" t="s">
        <v>1657</v>
      </c>
      <c r="B291" s="6">
        <f>B266</f>
        <v>0</v>
      </c>
      <c r="C291" s="55">
        <f>C266</f>
        <v>0</v>
      </c>
      <c r="D291" s="6">
        <f>B267</f>
        <v>26</v>
      </c>
      <c r="E291" s="55">
        <f>C267</f>
        <v>1</v>
      </c>
      <c r="M291" s="61" t="s">
        <v>1664</v>
      </c>
    </row>
    <row r="292" spans="1:13" x14ac:dyDescent="0.3">
      <c r="A292" s="87" t="s">
        <v>1658</v>
      </c>
      <c r="B292" s="6">
        <f>B269</f>
        <v>38</v>
      </c>
      <c r="C292" s="55">
        <f>C269</f>
        <v>0.66666666666666663</v>
      </c>
      <c r="D292" s="6">
        <f>B270</f>
        <v>19</v>
      </c>
      <c r="E292" s="55">
        <f>C270</f>
        <v>0.33333333333333331</v>
      </c>
      <c r="M292"/>
    </row>
    <row r="293" spans="1:13" x14ac:dyDescent="0.3">
      <c r="A293" s="87" t="s">
        <v>1659</v>
      </c>
      <c r="B293" s="6">
        <f>B272</f>
        <v>24</v>
      </c>
      <c r="C293" s="55">
        <f>C272</f>
        <v>0.45283018867924529</v>
      </c>
      <c r="D293" s="6">
        <f>B273</f>
        <v>29</v>
      </c>
      <c r="E293" s="55">
        <f>C273</f>
        <v>0.54716981132075471</v>
      </c>
      <c r="M293"/>
    </row>
    <row r="294" spans="1:13" x14ac:dyDescent="0.3">
      <c r="A294" s="87" t="s">
        <v>1468</v>
      </c>
      <c r="B294" s="6">
        <f>B275</f>
        <v>0</v>
      </c>
      <c r="C294" s="55">
        <f>C275</f>
        <v>12.727273</v>
      </c>
      <c r="D294" s="6">
        <f>B276</f>
        <v>0</v>
      </c>
      <c r="E294" s="55">
        <f>C276</f>
        <v>12.727273</v>
      </c>
      <c r="M294"/>
    </row>
    <row r="295" spans="1:13" x14ac:dyDescent="0.3">
      <c r="A295" s="87" t="s">
        <v>1660</v>
      </c>
      <c r="B295" s="6">
        <f>B278</f>
        <v>246</v>
      </c>
      <c r="C295" s="55">
        <f>C278</f>
        <v>0.42487046632124353</v>
      </c>
      <c r="D295" s="6">
        <f>B279</f>
        <v>333</v>
      </c>
      <c r="E295" s="55">
        <f>C279</f>
        <v>0.57512953367875652</v>
      </c>
      <c r="M295"/>
    </row>
    <row r="296" spans="1:13" x14ac:dyDescent="0.3">
      <c r="A296" s="87" t="s">
        <v>1665</v>
      </c>
      <c r="B296" s="6">
        <f>B281</f>
        <v>63</v>
      </c>
      <c r="C296" s="55">
        <f>C281</f>
        <v>1</v>
      </c>
      <c r="D296" s="6">
        <f>B282</f>
        <v>0</v>
      </c>
      <c r="E296" s="55">
        <f>C282</f>
        <v>0</v>
      </c>
      <c r="M296"/>
    </row>
    <row r="297" spans="1:13" x14ac:dyDescent="0.3">
      <c r="A297" s="87" t="s">
        <v>247</v>
      </c>
      <c r="B297" s="6">
        <f>B284</f>
        <v>506</v>
      </c>
      <c r="C297" s="55">
        <f>C284</f>
        <v>0.44660194174757284</v>
      </c>
      <c r="D297" s="6">
        <f>B285</f>
        <v>627</v>
      </c>
      <c r="E297" s="55">
        <f>C285</f>
        <v>0.55339805825242716</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Exeter</v>
      </c>
      <c r="C301" s="60" t="str">
        <f>B3</f>
        <v>City of Exeter</v>
      </c>
      <c r="D301" s="60" t="str">
        <f>B4</f>
        <v>Tulare County</v>
      </c>
      <c r="E301" s="60" t="str">
        <f>B4</f>
        <v>Tulare County</v>
      </c>
      <c r="F301" s="60" t="s">
        <v>171</v>
      </c>
      <c r="G301" s="60" t="s">
        <v>171</v>
      </c>
      <c r="L301" s="273"/>
    </row>
    <row r="302" spans="1:13" x14ac:dyDescent="0.3">
      <c r="A302" s="13" t="s">
        <v>1668</v>
      </c>
      <c r="B302" s="16">
        <f>'Ref. Permits'!B6</f>
        <v>0</v>
      </c>
      <c r="C302" s="55" t="e">
        <f>B302/(SUM(B$302:B$305))</f>
        <v>#DIV/0!</v>
      </c>
      <c r="D302" s="16">
        <f>'Ref. Permits'!J6</f>
        <v>1619</v>
      </c>
      <c r="E302" s="55">
        <f>D302/(SUM(D$302:D$305))</f>
        <v>0.9788391777509069</v>
      </c>
      <c r="F302" s="16">
        <f>'Ref. Permits'!R6</f>
        <v>56085</v>
      </c>
      <c r="G302" s="55">
        <f>F302/(SUM(F$302:F$305))</f>
        <v>0.94615112100814813</v>
      </c>
    </row>
    <row r="303" spans="1:13" x14ac:dyDescent="0.3">
      <c r="A303" s="13" t="s">
        <v>1669</v>
      </c>
      <c r="B303" s="16">
        <f>'Ref. Permits'!D6</f>
        <v>0</v>
      </c>
      <c r="C303" s="55" t="e">
        <f>B303/(SUM(B$302:B$305))</f>
        <v>#DIV/0!</v>
      </c>
      <c r="D303" s="16">
        <f>'Ref. Permits'!L6</f>
        <v>18</v>
      </c>
      <c r="E303" s="55">
        <f>D303/(SUM(D$302:D$305))</f>
        <v>1.0882708585247884E-2</v>
      </c>
      <c r="F303" s="16">
        <f>'Ref. Permits'!T6</f>
        <v>1210</v>
      </c>
      <c r="G303" s="55">
        <f>F303/(SUM(F$302:F$305))</f>
        <v>2.0412638966209491E-2</v>
      </c>
      <c r="L303" s="271"/>
    </row>
    <row r="304" spans="1:13" x14ac:dyDescent="0.3">
      <c r="A304" s="13" t="s">
        <v>1670</v>
      </c>
      <c r="B304" s="16">
        <f>'Ref. Permits'!F6</f>
        <v>0</v>
      </c>
      <c r="C304" s="55" t="e">
        <f>B304/(SUM(B$302:B$305))</f>
        <v>#DIV/0!</v>
      </c>
      <c r="D304" s="16">
        <f>'Ref. Permits'!N6</f>
        <v>4</v>
      </c>
      <c r="E304" s="55">
        <f>D304/(SUM(D$302:D$305))</f>
        <v>2.4183796856106408E-3</v>
      </c>
      <c r="F304" s="16">
        <f>'Ref. Permits'!V6</f>
        <v>470</v>
      </c>
      <c r="G304" s="55">
        <f>F304/(SUM(F$302:F$305))</f>
        <v>7.9288762926598855E-3</v>
      </c>
      <c r="L304" s="271"/>
    </row>
    <row r="305" spans="1:13" x14ac:dyDescent="0.3">
      <c r="A305" s="13" t="s">
        <v>1671</v>
      </c>
      <c r="B305" s="16">
        <f>'Ref. Permits'!H6</f>
        <v>0</v>
      </c>
      <c r="C305" s="55" t="e">
        <f>B305/(SUM(B$302:B$305))</f>
        <v>#DIV/0!</v>
      </c>
      <c r="D305" s="16">
        <f>'Ref. Permits'!P6</f>
        <v>13</v>
      </c>
      <c r="E305" s="55">
        <f>D305/(SUM(D$302:D$305))</f>
        <v>7.8597339782345826E-3</v>
      </c>
      <c r="F305" s="16">
        <f>'Ref. Permits'!X6</f>
        <v>1512</v>
      </c>
      <c r="G305" s="55">
        <f>F305/(SUM(F$302:F$305))</f>
        <v>2.5507363732982437E-2</v>
      </c>
      <c r="L305" s="271"/>
    </row>
    <row r="306" spans="1:13" x14ac:dyDescent="0.3">
      <c r="A306" t="s">
        <v>1672</v>
      </c>
      <c r="B306" s="2"/>
      <c r="C306" s="2"/>
      <c r="D306" s="2"/>
      <c r="L306" s="271"/>
      <c r="M306" s="61"/>
    </row>
    <row r="307" spans="1:13" x14ac:dyDescent="0.3">
      <c r="A307" s="290" t="s">
        <v>4603</v>
      </c>
      <c r="B307" s="307"/>
      <c r="C307" s="307"/>
      <c r="D307" s="307"/>
      <c r="E307" s="290"/>
      <c r="F307" s="290"/>
      <c r="G307" s="290"/>
      <c r="H307" s="290"/>
      <c r="I307" s="290"/>
      <c r="L307" s="271"/>
      <c r="M307" s="42" t="str">
        <f>A306</f>
        <v>Source: U.S. Census Bureau, Building Permits Survey 2019, Table AD:T2</v>
      </c>
    </row>
    <row r="308" spans="1:13" x14ac:dyDescent="0.3">
      <c r="L308" s="271"/>
    </row>
    <row r="309" spans="1:13" x14ac:dyDescent="0.3">
      <c r="A309" s="1" t="s">
        <v>1673</v>
      </c>
      <c r="B309" s="1" t="s">
        <v>583</v>
      </c>
      <c r="L309" s="271"/>
    </row>
    <row r="310" spans="1:13" x14ac:dyDescent="0.3">
      <c r="A310" s="1" t="s">
        <v>2455</v>
      </c>
      <c r="L310" s="271"/>
      <c r="M310" s="61" t="s">
        <v>1674</v>
      </c>
    </row>
    <row r="311" spans="1:13" ht="57.6" x14ac:dyDescent="0.3">
      <c r="A311" s="60" t="s">
        <v>1675</v>
      </c>
      <c r="B311" s="60" t="s">
        <v>1676</v>
      </c>
      <c r="C311" s="60">
        <v>2015</v>
      </c>
      <c r="D311" s="60">
        <v>2016</v>
      </c>
      <c r="E311" s="60">
        <v>2017</v>
      </c>
      <c r="F311" s="60">
        <v>2018</v>
      </c>
      <c r="G311" s="60">
        <v>2019</v>
      </c>
      <c r="H311" s="60">
        <v>2020</v>
      </c>
      <c r="I311" s="60">
        <v>2021</v>
      </c>
      <c r="J311" s="60" t="s">
        <v>2457</v>
      </c>
      <c r="K311" s="60" t="s">
        <v>1677</v>
      </c>
      <c r="L311" s="271"/>
      <c r="M311" s="61"/>
    </row>
    <row r="312" spans="1:13" x14ac:dyDescent="0.3">
      <c r="A312" s="13" t="s">
        <v>1678</v>
      </c>
      <c r="B312" s="13">
        <f>SUMIFS('Ref. HCD-2020'!$F$3:$F$253,'Ref. HCD-2020'!$B$3:$B$253,Housing!$B$309,'Ref. HCD-2020'!$T$3:$T$253,"2018")</f>
        <v>143</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7">
        <v>0</v>
      </c>
      <c r="J312" s="267">
        <f>SUM(C312:I312)</f>
        <v>0</v>
      </c>
      <c r="K312" s="140">
        <f>J312/B312</f>
        <v>0</v>
      </c>
      <c r="L312" s="271"/>
      <c r="M312" s="37"/>
    </row>
    <row r="313" spans="1:13" x14ac:dyDescent="0.3">
      <c r="A313" s="13" t="s">
        <v>1679</v>
      </c>
      <c r="B313" s="13">
        <f>SUMIFS('Ref. HCD-2020'!$J$3:$J$253,'Ref. HCD-2020'!$B$3:$B$253,Housing!$B$309,'Ref. HCD-2020'!$T$3:$T$253,"2018")</f>
        <v>125</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2</v>
      </c>
      <c r="F313" s="6">
        <f>SUMIFS('Ref. HCD-2020'!$K$3:$K$253,'Ref. HCD-2020'!$B$3:$B$253,Housing!$B$309,'Ref. HCD-2020'!$D$3:$D$253,Housing!$F$311)</f>
        <v>0</v>
      </c>
      <c r="G313" s="6">
        <f>SUMIFS('Ref. HCD-2020'!$K$3:$K$253,'Ref. HCD-2020'!$B$3:$B$253,Housing!$B$309,'Ref. HCD-2020'!$D$3:$D$253,Housing!$G$311)</f>
        <v>4</v>
      </c>
      <c r="H313" s="6">
        <v>0</v>
      </c>
      <c r="I313" s="267">
        <v>0</v>
      </c>
      <c r="J313" s="267">
        <f t="shared" ref="J313:J317" si="7">SUM(C313:I313)</f>
        <v>6</v>
      </c>
      <c r="K313" s="140">
        <f t="shared" ref="K313:K317" si="8">J313/B313</f>
        <v>4.8000000000000001E-2</v>
      </c>
    </row>
    <row r="314" spans="1:13" x14ac:dyDescent="0.3">
      <c r="A314" s="13" t="s">
        <v>1680</v>
      </c>
      <c r="B314" s="13">
        <f>SUMIFS('Ref. HCD-2020'!$N$3:$N$253,'Ref. HCD-2020'!$B$3:$B$253,Housing!$B$309,'Ref. HCD-2020'!$T$3:$T$253,"2018")</f>
        <v>85</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2</v>
      </c>
      <c r="F314" s="6">
        <f>SUMIFS('Ref. HCD-2020'!$O$3:$O$253,'Ref. HCD-2020'!$B$3:$B$253,Housing!$B$309,'Ref. HCD-2020'!$D$3:$D$253,Housing!$F$311)</f>
        <v>0</v>
      </c>
      <c r="G314" s="6">
        <f>SUMIFS('Ref. HCD-2020'!$O$3:$O$253,'Ref. HCD-2020'!$B$3:$B$253,Housing!$B$309,'Ref. HCD-2020'!$D$3:$D$253,Housing!$G$311)</f>
        <v>2</v>
      </c>
      <c r="H314" s="6">
        <v>0</v>
      </c>
      <c r="I314" s="267">
        <v>0</v>
      </c>
      <c r="J314" s="267">
        <f t="shared" si="7"/>
        <v>4</v>
      </c>
      <c r="K314" s="140">
        <f t="shared" si="8"/>
        <v>4.7058823529411764E-2</v>
      </c>
    </row>
    <row r="315" spans="1:13" x14ac:dyDescent="0.3">
      <c r="A315" s="137" t="s">
        <v>1681</v>
      </c>
      <c r="B315" s="138">
        <f>SUM(B312:B314)</f>
        <v>353</v>
      </c>
      <c r="C315" s="138">
        <f t="shared" ref="C315:I315" si="9">SUM(C312:C314)</f>
        <v>0</v>
      </c>
      <c r="D315" s="138">
        <f t="shared" si="9"/>
        <v>0</v>
      </c>
      <c r="E315" s="138">
        <f t="shared" si="9"/>
        <v>4</v>
      </c>
      <c r="F315" s="138">
        <f t="shared" si="9"/>
        <v>0</v>
      </c>
      <c r="G315" s="138">
        <f t="shared" si="9"/>
        <v>6</v>
      </c>
      <c r="H315" s="138">
        <f>SUM(H312:H314)</f>
        <v>0</v>
      </c>
      <c r="I315" s="138">
        <f t="shared" si="9"/>
        <v>0</v>
      </c>
      <c r="J315" s="267">
        <f t="shared" si="7"/>
        <v>10</v>
      </c>
      <c r="K315" s="140">
        <f t="shared" si="8"/>
        <v>2.8328611898016998E-2</v>
      </c>
    </row>
    <row r="316" spans="1:13" x14ac:dyDescent="0.3">
      <c r="A316" s="13" t="s">
        <v>1682</v>
      </c>
      <c r="B316" s="13">
        <f>SUMIFS('Ref. HCD-2020'!$P$3:$P$253,'Ref. HCD-2020'!$B$3:$B$253,Housing!$B$309,'Ref. HCD-2020'!$T$3:$T$253,"2018")</f>
        <v>272</v>
      </c>
      <c r="C316" s="6">
        <f>SUMIFS('Ref. HCD-2020'!$G$3:$G$253,'Ref. HCD-2020'!$B$3:$B$253,Housing!$B$309,'Ref. HCD-2020'!$D$3:$D$253,Housing!$C$311)</f>
        <v>0</v>
      </c>
      <c r="D316" s="6">
        <f>SUMIFS('Ref. HCD-2020'!$Q$3:$Q$253,'Ref. HCD-2020'!$B$3:$B$253,Housing!$B$309,'Ref. HCD-2020'!$D$3:$D$253,Housing!$D$311)</f>
        <v>0</v>
      </c>
      <c r="E316" s="6">
        <f>SUMIFS('Ref. HCD-2020'!$Q$3:$Q$253,'Ref. HCD-2020'!$B$3:$B$253,Housing!$B$309,'Ref. HCD-2020'!$D$3:$D$253,Housing!$E$311)</f>
        <v>6</v>
      </c>
      <c r="F316" s="6">
        <f>SUMIFS('Ref. HCD-2020'!$Q$3:$Q$253,'Ref. HCD-2020'!$B$3:$B$253,Housing!$B$309,'Ref. HCD-2020'!$D$3:$D$253,Housing!$F$311)</f>
        <v>0</v>
      </c>
      <c r="G316" s="6">
        <f>SUMIFS('Ref. HCD-2020'!$Q$3:$Q$253,'Ref. HCD-2020'!$B$3:$B$253,Housing!$B$309,'Ref. HCD-2020'!$D$3:$D$253,Housing!$G$311)</f>
        <v>8</v>
      </c>
      <c r="H316" s="6">
        <v>0</v>
      </c>
      <c r="I316" s="267">
        <v>0</v>
      </c>
      <c r="J316" s="267">
        <f t="shared" si="7"/>
        <v>14</v>
      </c>
      <c r="K316" s="140">
        <f t="shared" si="8"/>
        <v>5.1470588235294115E-2</v>
      </c>
    </row>
    <row r="317" spans="1:13" x14ac:dyDescent="0.3">
      <c r="A317" s="13" t="s">
        <v>1539</v>
      </c>
      <c r="B317" s="6">
        <f>B312+B313+B314+B316</f>
        <v>625</v>
      </c>
      <c r="C317" s="6">
        <f>C312+C313+C314+C316</f>
        <v>0</v>
      </c>
      <c r="D317" s="6">
        <f>SUMIFS('Ref. HCD-2020'!$S$3:$S$253,'Ref. HCD-2020'!$B$3:$B$253,Housing!$B$309,'Ref. HCD-2020'!$D$3:$D$253,Housing!$D$311)</f>
        <v>0</v>
      </c>
      <c r="E317" s="6">
        <f>SUMIFS('Ref. HCD-2020'!$S$3:$S$253,'Ref. HCD-2020'!$B$3:$B$253,Housing!$B$309,'Ref. HCD-2020'!$D$3:$D$253,Housing!$E$311)</f>
        <v>10</v>
      </c>
      <c r="F317" s="6">
        <f>SUMIFS('Ref. HCD-2020'!$S$3:$S$253,'Ref. HCD-2020'!$B$3:$B$253,Housing!$B$309,'Ref. HCD-2020'!$D$3:$D$253,Housing!$F$311)</f>
        <v>0</v>
      </c>
      <c r="G317" s="6">
        <f>SUMIFS('Ref. HCD-2020'!$S$3:$S$253,'Ref. HCD-2020'!$B$3:$B$253,Housing!$B$309,'Ref. HCD-2020'!$D$3:$D$253,Housing!$G$311)</f>
        <v>14</v>
      </c>
      <c r="H317" s="6">
        <f>H312+H313+H314+H316</f>
        <v>0</v>
      </c>
      <c r="I317" s="6">
        <f>I312+I313+I314+I316</f>
        <v>0</v>
      </c>
      <c r="J317" s="267">
        <f t="shared" si="7"/>
        <v>24</v>
      </c>
      <c r="K317" s="140">
        <f t="shared" si="8"/>
        <v>3.8399999999999997E-2</v>
      </c>
    </row>
    <row r="318" spans="1:13" x14ac:dyDescent="0.3">
      <c r="A318" s="139" t="s">
        <v>1683</v>
      </c>
      <c r="B318" s="124"/>
      <c r="C318" s="124"/>
      <c r="D318" s="124"/>
      <c r="E318" s="124"/>
      <c r="F318" s="124"/>
      <c r="G318" s="124"/>
      <c r="H318" s="135"/>
      <c r="I318" s="135"/>
      <c r="J318" s="135"/>
      <c r="K318" s="135"/>
    </row>
    <row r="319" spans="1:13" x14ac:dyDescent="0.3">
      <c r="A319" s="354" t="s">
        <v>2538</v>
      </c>
      <c r="B319" s="354"/>
      <c r="C319" s="354"/>
      <c r="D319" s="354"/>
      <c r="E319" s="354"/>
      <c r="F319" s="354"/>
      <c r="G319" s="354"/>
      <c r="H319" s="354"/>
      <c r="I319" s="354"/>
      <c r="J319" s="120"/>
      <c r="K319" s="120"/>
    </row>
    <row r="321" spans="1:13" x14ac:dyDescent="0.3">
      <c r="A321" s="1" t="s">
        <v>1684</v>
      </c>
      <c r="H321" s="2"/>
      <c r="I321" s="2"/>
      <c r="J321" s="2"/>
      <c r="K321" s="2"/>
    </row>
    <row r="322" spans="1:13" ht="28.8" x14ac:dyDescent="0.3">
      <c r="A322" s="48"/>
      <c r="B322" s="108" t="s">
        <v>1676</v>
      </c>
      <c r="H322" s="2"/>
      <c r="I322" s="2"/>
      <c r="J322" s="2"/>
      <c r="K322" s="2"/>
      <c r="M322"/>
    </row>
    <row r="323" spans="1:13" x14ac:dyDescent="0.3">
      <c r="A323" s="110" t="s">
        <v>1685</v>
      </c>
      <c r="B323" s="16">
        <f>J312</f>
        <v>0</v>
      </c>
      <c r="H323" s="2"/>
      <c r="I323" s="2"/>
      <c r="J323" s="2"/>
      <c r="K323" s="2"/>
      <c r="L323" s="275"/>
      <c r="M323" s="42" t="str">
        <f>A318</f>
        <v>Source: California HCD, 5th Cycle Annual Progress Report Permit Summary (2020)</v>
      </c>
    </row>
    <row r="324" spans="1:13" x14ac:dyDescent="0.3">
      <c r="A324" s="110" t="s">
        <v>2505</v>
      </c>
      <c r="B324" s="16">
        <f>J312/2</f>
        <v>0</v>
      </c>
      <c r="H324" s="2"/>
      <c r="I324" s="2"/>
      <c r="J324" s="2"/>
      <c r="K324" s="2"/>
      <c r="L324" s="274"/>
    </row>
    <row r="325" spans="1:13" x14ac:dyDescent="0.3">
      <c r="A325" s="139" t="s">
        <v>1683</v>
      </c>
      <c r="H325" s="2"/>
      <c r="I325" s="2"/>
      <c r="J325" s="2"/>
      <c r="K325" s="2"/>
    </row>
    <row r="326" spans="1:13" x14ac:dyDescent="0.3">
      <c r="A326" s="367" t="s">
        <v>2475</v>
      </c>
      <c r="B326" s="367"/>
      <c r="C326" s="367"/>
      <c r="D326" s="367"/>
      <c r="E326" s="367"/>
      <c r="F326" s="367"/>
      <c r="G326" s="367"/>
      <c r="H326" s="367"/>
      <c r="I326" s="367"/>
      <c r="J326" s="120"/>
      <c r="K326" s="120"/>
      <c r="M326" s="61" t="s">
        <v>1686</v>
      </c>
    </row>
    <row r="327" spans="1:13" x14ac:dyDescent="0.3">
      <c r="A327" s="47"/>
      <c r="H327" s="2"/>
      <c r="I327" s="2"/>
      <c r="J327" s="2"/>
      <c r="K327" s="2"/>
    </row>
    <row r="328" spans="1:13" x14ac:dyDescent="0.3">
      <c r="A328" s="1" t="s">
        <v>2454</v>
      </c>
      <c r="H328" s="2"/>
      <c r="I328" s="2"/>
      <c r="J328" s="2"/>
      <c r="K328" s="2"/>
    </row>
    <row r="329" spans="1:13" ht="28.8" x14ac:dyDescent="0.3">
      <c r="A329" s="48"/>
      <c r="B329" s="60" t="s">
        <v>2456</v>
      </c>
      <c r="H329" s="2"/>
      <c r="I329" s="2"/>
      <c r="J329" s="2"/>
      <c r="K329" s="2"/>
      <c r="L329" s="273"/>
    </row>
    <row r="330" spans="1:13" x14ac:dyDescent="0.3">
      <c r="A330" s="13" t="s">
        <v>1685</v>
      </c>
      <c r="B330" s="16">
        <v>0</v>
      </c>
      <c r="H330" s="2"/>
      <c r="I330" s="2"/>
      <c r="J330" s="2"/>
      <c r="K330" s="2"/>
      <c r="L330" s="282"/>
    </row>
    <row r="331" spans="1:13" x14ac:dyDescent="0.3">
      <c r="A331" s="13" t="s">
        <v>2505</v>
      </c>
      <c r="B331" s="16">
        <v>0</v>
      </c>
      <c r="L331" s="272"/>
    </row>
    <row r="332" spans="1:13" x14ac:dyDescent="0.3">
      <c r="A332" s="47" t="s">
        <v>2458</v>
      </c>
    </row>
    <row r="333" spans="1:13" x14ac:dyDescent="0.3">
      <c r="A333" s="354" t="s">
        <v>2539</v>
      </c>
      <c r="B333" s="354"/>
      <c r="C333" s="354"/>
      <c r="D333" s="354"/>
      <c r="E333" s="354"/>
      <c r="F333" s="354"/>
      <c r="G333" s="354"/>
      <c r="H333" s="354"/>
      <c r="I333" s="354"/>
      <c r="J333" s="120"/>
      <c r="K333" s="120"/>
      <c r="M333" s="42" t="str">
        <f>A318</f>
        <v>Source: California HCD, 5th Cycle Annual Progress Report Permit Summary (2020)</v>
      </c>
    </row>
    <row r="334" spans="1:13" x14ac:dyDescent="0.3">
      <c r="A334" s="367" t="s">
        <v>2476</v>
      </c>
      <c r="B334" s="367"/>
      <c r="C334" s="367"/>
      <c r="D334" s="367"/>
      <c r="E334" s="367"/>
      <c r="F334" s="367"/>
      <c r="G334" s="367"/>
      <c r="H334" s="367"/>
      <c r="I334" s="367"/>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1687</v>
      </c>
      <c r="M338" s="61" t="s">
        <v>2507</v>
      </c>
    </row>
    <row r="339" spans="1:13" ht="28.95" customHeight="1" x14ac:dyDescent="0.3">
      <c r="A339" s="80"/>
      <c r="B339" s="60" t="str">
        <f>B3</f>
        <v>City of Exeter</v>
      </c>
      <c r="C339" s="60"/>
      <c r="D339" s="60" t="str">
        <f>B4</f>
        <v>Tulare County</v>
      </c>
      <c r="E339" s="60" t="s">
        <v>1441</v>
      </c>
      <c r="F339" s="60" t="s">
        <v>171</v>
      </c>
      <c r="G339" s="60" t="s">
        <v>1442</v>
      </c>
      <c r="H339" s="58"/>
      <c r="I339" s="58"/>
      <c r="J339" s="58"/>
      <c r="K339" s="58"/>
    </row>
    <row r="340" spans="1:13" x14ac:dyDescent="0.3">
      <c r="A340" t="s">
        <v>1688</v>
      </c>
      <c r="B340" s="10">
        <f>'Ref. ACS-5-YR'!H1205</f>
        <v>224000</v>
      </c>
      <c r="C340" s="55"/>
      <c r="D340" s="10">
        <f>'Ref. ACS-5-YR'!R1205</f>
        <v>223600</v>
      </c>
      <c r="E340" s="55">
        <f>B340/D340</f>
        <v>1.0017889087656529</v>
      </c>
      <c r="F340" s="10">
        <f>'Ref. ACS-5-YR'!AB1205</f>
        <v>538500</v>
      </c>
      <c r="G340" s="55">
        <f>B340/F340</f>
        <v>0.41597028783658307</v>
      </c>
      <c r="H340" s="54"/>
      <c r="I340" s="54"/>
      <c r="J340" s="54"/>
      <c r="K340" s="54"/>
    </row>
    <row r="341" spans="1:13" x14ac:dyDescent="0.3">
      <c r="A341" t="s">
        <v>1689</v>
      </c>
    </row>
    <row r="342" spans="1:13" x14ac:dyDescent="0.3">
      <c r="A342" s="357" t="s">
        <v>2536</v>
      </c>
      <c r="B342" s="357"/>
      <c r="C342" s="357"/>
      <c r="D342" s="357"/>
      <c r="E342" s="357"/>
      <c r="F342" s="357"/>
      <c r="G342" s="357"/>
      <c r="H342" s="362"/>
      <c r="I342" s="362"/>
    </row>
    <row r="345" spans="1:13" x14ac:dyDescent="0.3">
      <c r="A345" s="88" t="s">
        <v>1690</v>
      </c>
    </row>
    <row r="346" spans="1:13" x14ac:dyDescent="0.3">
      <c r="A346" s="80"/>
      <c r="B346" s="51">
        <v>1980</v>
      </c>
      <c r="C346" s="51">
        <v>1990</v>
      </c>
      <c r="D346" s="51">
        <v>2000</v>
      </c>
      <c r="E346" s="51">
        <v>2010</v>
      </c>
      <c r="F346" s="51">
        <v>2020</v>
      </c>
      <c r="H346" s="52"/>
      <c r="I346" s="52"/>
      <c r="J346" s="52"/>
      <c r="K346" s="52"/>
    </row>
    <row r="347" spans="1:13" x14ac:dyDescent="0.3">
      <c r="A347" s="13" t="s">
        <v>1691</v>
      </c>
      <c r="B347" s="10">
        <f>'Ref. DC-1980'!B18</f>
        <v>44300</v>
      </c>
      <c r="C347" s="10">
        <f>'Ref. DC-1990'!B95</f>
        <v>67900</v>
      </c>
      <c r="D347" s="10">
        <f>'Ref. DC-2000'!B64</f>
        <v>94800</v>
      </c>
      <c r="E347" s="10">
        <f>'Ref. ACS-5-YR'!B1205</f>
        <v>211400</v>
      </c>
      <c r="F347" s="10">
        <f>'Ref. ACS-5-YR'!H1205</f>
        <v>224000</v>
      </c>
      <c r="H347" s="24"/>
      <c r="I347" s="24"/>
      <c r="J347" s="24"/>
      <c r="K347" s="24"/>
    </row>
    <row r="348" spans="1:13" x14ac:dyDescent="0.3">
      <c r="A348" s="13" t="s">
        <v>175</v>
      </c>
      <c r="B348" s="3"/>
      <c r="C348" s="4">
        <f>(C347-B347)/B347</f>
        <v>0.53273137697516926</v>
      </c>
      <c r="D348" s="4">
        <f t="shared" ref="D348:F348" si="10">(D347-C347)/C347</f>
        <v>0.39617083946980852</v>
      </c>
      <c r="E348" s="4">
        <f t="shared" si="10"/>
        <v>1.229957805907173</v>
      </c>
      <c r="F348" s="4">
        <f t="shared" si="10"/>
        <v>5.9602649006622516E-2</v>
      </c>
      <c r="H348" s="19"/>
      <c r="I348" s="19"/>
      <c r="J348" s="19"/>
      <c r="K348" s="19"/>
    </row>
    <row r="349" spans="1:13" x14ac:dyDescent="0.3">
      <c r="A349" t="s">
        <v>1692</v>
      </c>
    </row>
    <row r="350" spans="1:13" x14ac:dyDescent="0.3">
      <c r="A350" s="357" t="s">
        <v>2536</v>
      </c>
      <c r="B350" s="357"/>
      <c r="C350" s="357"/>
      <c r="D350" s="357"/>
      <c r="E350" s="357"/>
      <c r="F350" s="357"/>
      <c r="G350" s="357"/>
      <c r="H350" s="365"/>
      <c r="I350" s="365"/>
    </row>
    <row r="351" spans="1:13" x14ac:dyDescent="0.3">
      <c r="A351" s="358" t="s">
        <v>2469</v>
      </c>
      <c r="B351" s="358"/>
      <c r="C351" s="358"/>
      <c r="D351" s="358"/>
      <c r="E351" s="358"/>
      <c r="F351" s="358"/>
      <c r="G351" s="358"/>
    </row>
    <row r="354" spans="13:14" ht="28.8" x14ac:dyDescent="0.3">
      <c r="M354" s="42" t="str">
        <f>A349</f>
        <v>Source: U.S. Census Bureau, Census 1980(ORG STF1), 1990(STF3), 2000(SF3); ACS 06-10, 16-20 (5-year Estimates), Table B25077</v>
      </c>
    </row>
    <row r="355" spans="13:14" ht="63" customHeight="1" x14ac:dyDescent="0.3">
      <c r="M355" s="84" t="s">
        <v>2483</v>
      </c>
    </row>
    <row r="356" spans="13:14" x14ac:dyDescent="0.3">
      <c r="M356"/>
    </row>
    <row r="357" spans="13:14" x14ac:dyDescent="0.3">
      <c r="M357" s="88" t="s">
        <v>144</v>
      </c>
      <c r="N357" s="1" t="s">
        <v>2540</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1693</v>
      </c>
    </row>
    <row r="383" spans="13:13" ht="57.6" x14ac:dyDescent="0.3">
      <c r="M383" s="294" t="s">
        <v>1694</v>
      </c>
    </row>
    <row r="384" spans="13:13" ht="28.8" x14ac:dyDescent="0.3">
      <c r="M384" s="295" t="s">
        <v>2541</v>
      </c>
    </row>
    <row r="385" spans="13:13" x14ac:dyDescent="0.3">
      <c r="M385"/>
    </row>
    <row r="386" spans="13:13" x14ac:dyDescent="0.3">
      <c r="M386" s="88" t="s">
        <v>145</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1693</v>
      </c>
    </row>
    <row r="416" spans="13:13" x14ac:dyDescent="0.3">
      <c r="M416" s="294" t="s">
        <v>1695</v>
      </c>
    </row>
    <row r="417" spans="13:13" ht="28.8" x14ac:dyDescent="0.3">
      <c r="M417" s="295" t="s">
        <v>2541</v>
      </c>
    </row>
    <row r="419" spans="13:13" x14ac:dyDescent="0.3">
      <c r="M419" s="88" t="s">
        <v>146</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1693</v>
      </c>
    </row>
    <row r="451" spans="13:13" ht="43.2" x14ac:dyDescent="0.3">
      <c r="M451" s="294" t="s">
        <v>1696</v>
      </c>
    </row>
    <row r="452" spans="13:13" ht="28.8" x14ac:dyDescent="0.3">
      <c r="M452" s="295" t="s">
        <v>2541</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N1:N4"/>
    <mergeCell ref="A333:I333"/>
    <mergeCell ref="A131:G131"/>
    <mergeCell ref="A143:G143"/>
    <mergeCell ref="A319:I319"/>
    <mergeCell ref="A326:I326"/>
    <mergeCell ref="A1:M1"/>
    <mergeCell ref="A2:L2"/>
    <mergeCell ref="A342:I342"/>
    <mergeCell ref="A350:I350"/>
    <mergeCell ref="A117:G117"/>
    <mergeCell ref="A174:K181"/>
    <mergeCell ref="A351:G351"/>
    <mergeCell ref="A334:I334"/>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2512</v>
      </c>
    </row>
    <row r="2" spans="1:18" x14ac:dyDescent="0.3">
      <c r="A2" t="s">
        <v>2526</v>
      </c>
    </row>
    <row r="4" spans="1:18" ht="43.95" customHeight="1" x14ac:dyDescent="0.3">
      <c r="A4" s="369" t="s">
        <v>2527</v>
      </c>
      <c r="B4" s="369"/>
      <c r="C4" s="369"/>
      <c r="D4" s="369"/>
      <c r="E4" s="369"/>
      <c r="F4" s="369"/>
      <c r="G4" s="369"/>
      <c r="H4" s="369"/>
      <c r="I4" s="369"/>
      <c r="J4" s="369"/>
      <c r="K4" s="369"/>
      <c r="L4" s="369"/>
      <c r="M4" s="369"/>
      <c r="N4" s="369"/>
      <c r="O4" s="369"/>
      <c r="P4" s="369"/>
      <c r="Q4" s="369"/>
      <c r="R4" s="369"/>
    </row>
    <row r="6" spans="1:18" ht="30" customHeight="1" x14ac:dyDescent="0.3">
      <c r="A6" s="369" t="s">
        <v>2528</v>
      </c>
      <c r="B6" s="369"/>
      <c r="C6" s="369"/>
      <c r="D6" s="369"/>
      <c r="E6" s="369"/>
      <c r="F6" s="369"/>
      <c r="G6" s="369"/>
      <c r="H6" s="369"/>
      <c r="I6" s="369"/>
      <c r="J6" s="369"/>
      <c r="K6" s="369"/>
      <c r="L6" s="369"/>
      <c r="M6" s="369"/>
      <c r="N6" s="369"/>
      <c r="O6" s="369"/>
      <c r="P6" s="369"/>
      <c r="Q6" s="369"/>
      <c r="R6" s="369"/>
    </row>
    <row r="8" spans="1:18" ht="44.4" customHeight="1" x14ac:dyDescent="0.3">
      <c r="A8" s="369" t="s">
        <v>2529</v>
      </c>
      <c r="B8" s="369"/>
      <c r="C8" s="369"/>
      <c r="D8" s="369"/>
      <c r="E8" s="369"/>
      <c r="F8" s="369"/>
      <c r="G8" s="369"/>
      <c r="H8" s="369"/>
      <c r="I8" s="369"/>
      <c r="J8" s="369"/>
      <c r="K8" s="369"/>
      <c r="L8" s="369"/>
      <c r="M8" s="369"/>
      <c r="N8" s="369"/>
      <c r="O8" s="369"/>
      <c r="P8" s="369"/>
      <c r="Q8" s="369"/>
      <c r="R8" s="369"/>
    </row>
    <row r="10" spans="1:18" ht="43.2" customHeight="1" x14ac:dyDescent="0.3">
      <c r="A10" s="369" t="s">
        <v>2530</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2531</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2532</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1697</v>
      </c>
      <c r="C1" s="370"/>
      <c r="D1" s="370"/>
      <c r="E1" s="370"/>
      <c r="F1" s="370"/>
      <c r="G1" s="370"/>
    </row>
    <row r="2" spans="1:31" x14ac:dyDescent="0.3">
      <c r="A2" t="s">
        <v>170</v>
      </c>
      <c r="B2" s="371" t="str">
        <f>Population!B3</f>
        <v>City of Exeter</v>
      </c>
      <c r="C2" s="371"/>
      <c r="D2" s="371"/>
      <c r="E2" s="371"/>
      <c r="F2" s="371"/>
      <c r="G2" s="371"/>
      <c r="H2" s="371"/>
      <c r="I2" s="371"/>
      <c r="J2" s="371"/>
      <c r="K2" s="371"/>
      <c r="L2" s="371" t="str">
        <f>Population!B4</f>
        <v>Tulare County</v>
      </c>
      <c r="M2" s="371"/>
      <c r="N2" s="371"/>
      <c r="O2" s="371"/>
      <c r="P2" s="371"/>
      <c r="Q2" s="371"/>
      <c r="R2" s="371"/>
      <c r="S2" s="371"/>
      <c r="T2" s="371"/>
      <c r="U2" s="371"/>
      <c r="V2" s="371" t="s">
        <v>171</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1698</v>
      </c>
      <c r="L3" s="372">
        <v>2010</v>
      </c>
      <c r="M3" s="372"/>
      <c r="N3" s="372"/>
      <c r="O3" s="372">
        <v>2015</v>
      </c>
      <c r="P3" s="372"/>
      <c r="Q3" s="372"/>
      <c r="R3" s="372">
        <v>2020</v>
      </c>
      <c r="S3" s="372"/>
      <c r="T3" s="372"/>
      <c r="U3" s="21" t="s">
        <v>1698</v>
      </c>
      <c r="V3" s="372">
        <v>2010</v>
      </c>
      <c r="W3" s="372"/>
      <c r="X3" s="372"/>
      <c r="Y3" s="372">
        <v>2015</v>
      </c>
      <c r="Z3" s="372"/>
      <c r="AA3" s="372"/>
      <c r="AB3" s="372">
        <v>2020</v>
      </c>
      <c r="AC3" s="372"/>
      <c r="AD3" s="372"/>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1699</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1700</v>
      </c>
      <c r="C6" s="211"/>
      <c r="D6" s="211" t="s">
        <v>1701</v>
      </c>
      <c r="E6" s="211" t="s">
        <v>1700</v>
      </c>
      <c r="F6" s="211"/>
      <c r="G6" s="211" t="s">
        <v>1701</v>
      </c>
      <c r="H6" s="211" t="s">
        <v>1700</v>
      </c>
      <c r="I6" s="211"/>
      <c r="J6" s="211" t="s">
        <v>1701</v>
      </c>
      <c r="K6" t="s">
        <v>170</v>
      </c>
      <c r="L6" s="211" t="s">
        <v>1700</v>
      </c>
      <c r="M6" s="211"/>
      <c r="N6" s="211" t="s">
        <v>1701</v>
      </c>
      <c r="O6" s="211" t="s">
        <v>1700</v>
      </c>
      <c r="P6" s="211"/>
      <c r="Q6" s="211" t="s">
        <v>1701</v>
      </c>
      <c r="R6" s="211" t="s">
        <v>1700</v>
      </c>
      <c r="S6" s="211"/>
      <c r="T6" s="211" t="s">
        <v>1701</v>
      </c>
      <c r="U6" t="s">
        <v>170</v>
      </c>
      <c r="V6" s="211" t="s">
        <v>1700</v>
      </c>
      <c r="W6" s="211"/>
      <c r="X6" s="211" t="s">
        <v>1701</v>
      </c>
      <c r="Y6" s="211" t="s">
        <v>1700</v>
      </c>
      <c r="Z6" s="211"/>
      <c r="AA6" s="211" t="s">
        <v>1701</v>
      </c>
      <c r="AB6" s="211" t="s">
        <v>1700</v>
      </c>
      <c r="AC6" s="211"/>
      <c r="AD6" s="211" t="s">
        <v>1701</v>
      </c>
      <c r="AE6" t="s">
        <v>170</v>
      </c>
    </row>
    <row r="7" spans="1:31" x14ac:dyDescent="0.3">
      <c r="A7" t="s">
        <v>172</v>
      </c>
      <c r="B7" s="2">
        <v>10139</v>
      </c>
      <c r="C7" s="27" t="s">
        <v>170</v>
      </c>
      <c r="D7" s="2">
        <v>15.151515151515101</v>
      </c>
      <c r="E7" s="2">
        <v>10481</v>
      </c>
      <c r="F7" s="27" t="s">
        <v>170</v>
      </c>
      <c r="G7" s="14">
        <v>21.818181818181799</v>
      </c>
      <c r="H7" s="2">
        <v>10433</v>
      </c>
      <c r="I7" s="27" t="s">
        <v>170</v>
      </c>
      <c r="J7" s="14">
        <v>34.5454559</v>
      </c>
      <c r="K7" s="27">
        <v>2.8996942499260284E-2</v>
      </c>
      <c r="L7" s="2">
        <v>429404</v>
      </c>
      <c r="M7" s="27" t="s">
        <v>170</v>
      </c>
      <c r="N7" s="2">
        <v>0</v>
      </c>
      <c r="O7" s="2">
        <v>454033</v>
      </c>
      <c r="P7" s="27" t="s">
        <v>170</v>
      </c>
      <c r="Q7" s="14">
        <v>0</v>
      </c>
      <c r="R7" s="2">
        <v>463955</v>
      </c>
      <c r="S7" s="27" t="s">
        <v>170</v>
      </c>
      <c r="T7" s="14">
        <v>0</v>
      </c>
      <c r="U7" s="27">
        <v>8.0462687818464662E-2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5167</v>
      </c>
      <c r="C8" s="27">
        <v>0.50961633297169351</v>
      </c>
      <c r="D8" s="2">
        <v>166.06060606060601</v>
      </c>
      <c r="E8" s="2">
        <v>5214</v>
      </c>
      <c r="F8" s="27">
        <v>0.49747161530388323</v>
      </c>
      <c r="G8" s="14">
        <v>135.75757575757501</v>
      </c>
      <c r="H8" s="2">
        <v>4760</v>
      </c>
      <c r="I8" s="27">
        <v>0.45624460845394421</v>
      </c>
      <c r="J8" s="14">
        <v>210.909088</v>
      </c>
      <c r="K8" s="27">
        <v>-7.8769111670214831E-2</v>
      </c>
      <c r="L8" s="2">
        <v>215004</v>
      </c>
      <c r="M8" s="27">
        <v>0.50070330038844535</v>
      </c>
      <c r="N8" s="2">
        <v>65.454545454545396</v>
      </c>
      <c r="O8" s="2">
        <v>227426</v>
      </c>
      <c r="P8" s="27">
        <v>0.50090191682102403</v>
      </c>
      <c r="Q8" s="14">
        <v>42.424242424242401</v>
      </c>
      <c r="R8" s="2">
        <v>231958</v>
      </c>
      <c r="S8" s="27">
        <v>0.49995797006175169</v>
      </c>
      <c r="T8" s="14">
        <v>110.303032</v>
      </c>
      <c r="U8" s="27">
        <v>7.8854346895871702E-2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326</v>
      </c>
      <c r="C9" s="27">
        <v>3.2153072295098138E-2</v>
      </c>
      <c r="D9" s="2">
        <v>88.484848484848399</v>
      </c>
      <c r="E9" s="2">
        <v>307</v>
      </c>
      <c r="F9" s="27">
        <v>2.9291098177654806E-2</v>
      </c>
      <c r="G9" s="14">
        <v>58.181818181818201</v>
      </c>
      <c r="H9" s="2">
        <v>404</v>
      </c>
      <c r="I9" s="27">
        <v>3.872328189399022E-2</v>
      </c>
      <c r="J9" s="14">
        <v>84.848489999999998</v>
      </c>
      <c r="K9" s="27">
        <v>0.2392638036809816</v>
      </c>
      <c r="L9" s="2">
        <v>20553</v>
      </c>
      <c r="M9" s="27">
        <v>4.7864016171251314E-2</v>
      </c>
      <c r="N9" s="2">
        <v>27.272727272727199</v>
      </c>
      <c r="O9" s="2">
        <v>20758</v>
      </c>
      <c r="P9" s="27">
        <v>4.5719143762678043E-2</v>
      </c>
      <c r="Q9" s="14">
        <v>23.030303030302999</v>
      </c>
      <c r="R9" s="2">
        <v>19024</v>
      </c>
      <c r="S9" s="27">
        <v>4.1003976678772723E-2</v>
      </c>
      <c r="T9" s="14">
        <v>86.060609999999997</v>
      </c>
      <c r="U9" s="27">
        <v>-7.4393032647302099E-2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346</v>
      </c>
      <c r="C10" s="27">
        <v>3.4125653417496793E-2</v>
      </c>
      <c r="D10" s="2">
        <v>65.454545454545396</v>
      </c>
      <c r="E10" s="2">
        <v>590</v>
      </c>
      <c r="F10" s="27">
        <v>5.6292338517317048E-2</v>
      </c>
      <c r="G10" s="14">
        <v>76.969696969696898</v>
      </c>
      <c r="H10" s="2">
        <v>376</v>
      </c>
      <c r="I10" s="27">
        <v>3.6039490079555259E-2</v>
      </c>
      <c r="J10" s="14">
        <v>90.909090000000006</v>
      </c>
      <c r="K10" s="27">
        <v>8.6705202312138727E-2</v>
      </c>
      <c r="L10" s="2">
        <v>18120</v>
      </c>
      <c r="M10" s="27">
        <v>4.2198023306722808E-2</v>
      </c>
      <c r="N10" s="2">
        <v>365.45454545454498</v>
      </c>
      <c r="O10" s="2">
        <v>20954</v>
      </c>
      <c r="P10" s="27">
        <v>4.6150830446245093E-2</v>
      </c>
      <c r="Q10" s="14">
        <v>504.84848484848402</v>
      </c>
      <c r="R10" s="2">
        <v>20756</v>
      </c>
      <c r="S10" s="27">
        <v>4.473709734780313E-2</v>
      </c>
      <c r="T10" s="14">
        <v>576.96969999999999</v>
      </c>
      <c r="U10" s="27">
        <v>0.14547461368653422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629</v>
      </c>
      <c r="C11" s="27">
        <v>6.2037676299437815E-2</v>
      </c>
      <c r="D11" s="2">
        <v>98.787878787878796</v>
      </c>
      <c r="E11" s="2">
        <v>594</v>
      </c>
      <c r="F11" s="27">
        <v>5.6673981490315807E-2</v>
      </c>
      <c r="G11" s="14">
        <v>89.090909090909093</v>
      </c>
      <c r="H11" s="2">
        <v>414</v>
      </c>
      <c r="I11" s="27">
        <v>3.9681778970574143E-2</v>
      </c>
      <c r="J11" s="14">
        <v>86.060609999999997</v>
      </c>
      <c r="K11" s="27">
        <v>-0.34181240063593005</v>
      </c>
      <c r="L11" s="2">
        <v>20846</v>
      </c>
      <c r="M11" s="27">
        <v>4.8546357276597334E-2</v>
      </c>
      <c r="N11" s="2">
        <v>374.54545454545399</v>
      </c>
      <c r="O11" s="2">
        <v>20010</v>
      </c>
      <c r="P11" s="27">
        <v>4.4071686419269084E-2</v>
      </c>
      <c r="Q11" s="14">
        <v>504.84848484848402</v>
      </c>
      <c r="R11" s="2">
        <v>21274</v>
      </c>
      <c r="S11" s="27">
        <v>4.5853584938194435E-2</v>
      </c>
      <c r="T11" s="14">
        <v>580</v>
      </c>
      <c r="U11" s="27">
        <v>2.053151683776264E-2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447</v>
      </c>
      <c r="C12" s="27">
        <v>4.4087188085610018E-2</v>
      </c>
      <c r="D12" s="2">
        <v>87.272727272727195</v>
      </c>
      <c r="E12" s="2">
        <v>254</v>
      </c>
      <c r="F12" s="27">
        <v>2.4234328785421238E-2</v>
      </c>
      <c r="G12" s="14">
        <v>53.939393939393902</v>
      </c>
      <c r="H12" s="2">
        <v>307</v>
      </c>
      <c r="I12" s="27">
        <v>2.9425860251126233E-2</v>
      </c>
      <c r="J12" s="14">
        <v>85.454544100000007</v>
      </c>
      <c r="K12" s="27">
        <v>-0.31319910514541388</v>
      </c>
      <c r="L12" s="2">
        <v>12279</v>
      </c>
      <c r="M12" s="27">
        <v>2.8595448575234512E-2</v>
      </c>
      <c r="N12" s="2">
        <v>67.272727272727195</v>
      </c>
      <c r="O12" s="2">
        <v>11819</v>
      </c>
      <c r="P12" s="27">
        <v>2.6031147515709209E-2</v>
      </c>
      <c r="Q12" s="14">
        <v>4.8484848484848397</v>
      </c>
      <c r="R12" s="2">
        <v>12017</v>
      </c>
      <c r="S12" s="27">
        <v>2.5901218868209203E-2</v>
      </c>
      <c r="T12" s="14">
        <v>53.939392099999999</v>
      </c>
      <c r="U12" s="27">
        <v>-2.1337242446453294E-2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262</v>
      </c>
      <c r="C13" s="27">
        <v>2.5840812703422429E-2</v>
      </c>
      <c r="D13" s="2">
        <v>65.454545454545396</v>
      </c>
      <c r="E13" s="2">
        <v>125</v>
      </c>
      <c r="F13" s="27">
        <v>1.1926342906211239E-2</v>
      </c>
      <c r="G13" s="14">
        <v>33.3333333333333</v>
      </c>
      <c r="H13" s="2">
        <v>125</v>
      </c>
      <c r="I13" s="27">
        <v>1.1981213457298955E-2</v>
      </c>
      <c r="J13" s="14">
        <v>38.181820000000002</v>
      </c>
      <c r="K13" s="27">
        <v>-0.52290076335877866</v>
      </c>
      <c r="L13" s="2">
        <v>7534</v>
      </c>
      <c r="M13" s="27">
        <v>1.7545248763402296E-2</v>
      </c>
      <c r="N13" s="2">
        <v>69.696969696969703</v>
      </c>
      <c r="O13" s="2">
        <v>7405</v>
      </c>
      <c r="P13" s="27">
        <v>1.6309387203132811E-2</v>
      </c>
      <c r="Q13" s="14">
        <v>74.545454545454504</v>
      </c>
      <c r="R13" s="2">
        <v>7099</v>
      </c>
      <c r="S13" s="27">
        <v>1.5301052903837657E-2</v>
      </c>
      <c r="T13" s="14">
        <v>71.515150000000006</v>
      </c>
      <c r="U13" s="27">
        <v>-5.7738253251924609E-2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83</v>
      </c>
      <c r="C14" s="27">
        <v>8.1862116579544328E-3</v>
      </c>
      <c r="D14" s="2">
        <v>30.909090909090899</v>
      </c>
      <c r="E14" s="2">
        <v>76</v>
      </c>
      <c r="F14" s="27">
        <v>7.2512164869764336E-3</v>
      </c>
      <c r="G14" s="14">
        <v>37.5757575757575</v>
      </c>
      <c r="H14" s="2">
        <v>165</v>
      </c>
      <c r="I14" s="27">
        <v>1.5815201763634622E-2</v>
      </c>
      <c r="J14" s="14">
        <v>60</v>
      </c>
      <c r="K14" s="27">
        <v>0.98795180722891562</v>
      </c>
      <c r="L14" s="2">
        <v>3521</v>
      </c>
      <c r="M14" s="27">
        <v>8.1997373103184883E-3</v>
      </c>
      <c r="N14" s="2">
        <v>263.030303030303</v>
      </c>
      <c r="O14" s="2">
        <v>4072</v>
      </c>
      <c r="P14" s="27">
        <v>8.9685110994134794E-3</v>
      </c>
      <c r="Q14" s="14">
        <v>288.48484848484799</v>
      </c>
      <c r="R14" s="2">
        <v>3296</v>
      </c>
      <c r="S14" s="27">
        <v>7.1041372546906487E-3</v>
      </c>
      <c r="T14" s="14">
        <v>270.30304000000001</v>
      </c>
      <c r="U14" s="27">
        <v>-6.3902300482817379E-2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70</v>
      </c>
      <c r="C15" s="27">
        <v>6.9040339283953055E-3</v>
      </c>
      <c r="D15" s="2">
        <v>42.424242424242401</v>
      </c>
      <c r="E15" s="2">
        <v>68</v>
      </c>
      <c r="F15" s="27">
        <v>6.4879305409789138E-3</v>
      </c>
      <c r="G15" s="14">
        <v>33.3333333333333</v>
      </c>
      <c r="H15" s="2">
        <v>35</v>
      </c>
      <c r="I15" s="27">
        <v>3.3547397680437074E-3</v>
      </c>
      <c r="J15" s="14">
        <v>29.69697</v>
      </c>
      <c r="K15" s="27">
        <v>-0.5</v>
      </c>
      <c r="L15" s="2">
        <v>3759</v>
      </c>
      <c r="M15" s="27">
        <v>8.7539939078350466E-3</v>
      </c>
      <c r="N15" s="2">
        <v>264.24242424242402</v>
      </c>
      <c r="O15" s="2">
        <v>3542</v>
      </c>
      <c r="P15" s="27">
        <v>7.8011950673188956E-3</v>
      </c>
      <c r="Q15" s="14">
        <v>241.81818181818099</v>
      </c>
      <c r="R15" s="2">
        <v>3615</v>
      </c>
      <c r="S15" s="27">
        <v>7.7917039368042163E-3</v>
      </c>
      <c r="T15" s="14">
        <v>273.93939999999998</v>
      </c>
      <c r="U15" s="27">
        <v>-3.830806065442937E-2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325</v>
      </c>
      <c r="C16" s="27">
        <v>3.20544432389782E-2</v>
      </c>
      <c r="D16" s="2">
        <v>69.696969696969703</v>
      </c>
      <c r="E16" s="2">
        <v>241</v>
      </c>
      <c r="F16" s="27">
        <v>2.2993989123175268E-2</v>
      </c>
      <c r="G16" s="14">
        <v>76.363636363636303</v>
      </c>
      <c r="H16" s="2">
        <v>258</v>
      </c>
      <c r="I16" s="27">
        <v>2.4729224575865044E-2</v>
      </c>
      <c r="J16" s="14">
        <v>65.454544100000007</v>
      </c>
      <c r="K16" s="27">
        <v>-0.20615384615384616</v>
      </c>
      <c r="L16" s="2">
        <v>9128</v>
      </c>
      <c r="M16" s="27">
        <v>2.1257370681223277E-2</v>
      </c>
      <c r="N16" s="2">
        <v>284.24242424242402</v>
      </c>
      <c r="O16" s="2">
        <v>10353</v>
      </c>
      <c r="P16" s="27">
        <v>2.2802307321274005E-2</v>
      </c>
      <c r="Q16" s="14">
        <v>327.27272727272702</v>
      </c>
      <c r="R16" s="2">
        <v>9861</v>
      </c>
      <c r="S16" s="27">
        <v>2.1254216464958887E-2</v>
      </c>
      <c r="T16" s="14">
        <v>338.18182400000001</v>
      </c>
      <c r="U16" s="27">
        <v>8.0302366345311127E-2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397</v>
      </c>
      <c r="C17" s="27">
        <v>3.9155735279613371E-2</v>
      </c>
      <c r="D17" s="2">
        <v>93.939393939393895</v>
      </c>
      <c r="E17" s="2">
        <v>459</v>
      </c>
      <c r="F17" s="27">
        <v>4.3793531151607674E-2</v>
      </c>
      <c r="G17" s="14">
        <v>80</v>
      </c>
      <c r="H17" s="2">
        <v>344</v>
      </c>
      <c r="I17" s="27">
        <v>3.2972299434486728E-2</v>
      </c>
      <c r="J17" s="14">
        <v>92.121215800000002</v>
      </c>
      <c r="K17" s="27">
        <v>-0.13350125944584382</v>
      </c>
      <c r="L17" s="2">
        <v>16194</v>
      </c>
      <c r="M17" s="27">
        <v>3.7712736723458561E-2</v>
      </c>
      <c r="N17" s="2">
        <v>83.636363636363598</v>
      </c>
      <c r="O17" s="2">
        <v>16403</v>
      </c>
      <c r="P17" s="27">
        <v>3.6127329951787648E-2</v>
      </c>
      <c r="Q17" s="14">
        <v>39.393939393939398</v>
      </c>
      <c r="R17" s="2">
        <v>17486</v>
      </c>
      <c r="S17" s="27">
        <v>3.7689000010776907E-2</v>
      </c>
      <c r="T17" s="14">
        <v>16.363636</v>
      </c>
      <c r="U17" s="27">
        <v>7.9782635544028646E-2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261</v>
      </c>
      <c r="C18" s="27">
        <v>2.5742183647302495E-2</v>
      </c>
      <c r="D18" s="2">
        <v>70.909090909090907</v>
      </c>
      <c r="E18" s="2">
        <v>384</v>
      </c>
      <c r="F18" s="27">
        <v>3.6637725407880926E-2</v>
      </c>
      <c r="G18" s="14">
        <v>70.303030303030297</v>
      </c>
      <c r="H18" s="2">
        <v>305</v>
      </c>
      <c r="I18" s="27">
        <v>2.9234160835809452E-2</v>
      </c>
      <c r="J18" s="14">
        <v>91.515150000000006</v>
      </c>
      <c r="K18" s="27">
        <v>0.16858237547892721</v>
      </c>
      <c r="L18" s="2">
        <v>14424</v>
      </c>
      <c r="M18" s="27">
        <v>3.3590744380583321E-2</v>
      </c>
      <c r="N18" s="2">
        <v>76.363636363636303</v>
      </c>
      <c r="O18" s="2">
        <v>16014</v>
      </c>
      <c r="P18" s="27">
        <v>3.527056403389181E-2</v>
      </c>
      <c r="Q18" s="14">
        <v>30.909090909090899</v>
      </c>
      <c r="R18" s="2">
        <v>16131</v>
      </c>
      <c r="S18" s="27">
        <v>3.4768458147880724E-2</v>
      </c>
      <c r="T18" s="14">
        <v>7.8787880000000001</v>
      </c>
      <c r="U18" s="27">
        <v>0.11834442595673877</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270</v>
      </c>
      <c r="C19" s="27">
        <v>2.6629845152381891E-2</v>
      </c>
      <c r="D19" s="2">
        <v>56.969696969696898</v>
      </c>
      <c r="E19" s="2">
        <v>319</v>
      </c>
      <c r="F19" s="27">
        <v>3.0436027096651084E-2</v>
      </c>
      <c r="G19" s="14">
        <v>74.545454545454504</v>
      </c>
      <c r="H19" s="2">
        <v>171</v>
      </c>
      <c r="I19" s="27">
        <v>1.6390300009584972E-2</v>
      </c>
      <c r="J19" s="14">
        <v>59.393940000000001</v>
      </c>
      <c r="K19" s="27">
        <v>-0.36666666666666664</v>
      </c>
      <c r="L19" s="2">
        <v>14863</v>
      </c>
      <c r="M19" s="27">
        <v>3.461309163398571E-2</v>
      </c>
      <c r="N19" s="2">
        <v>353.93939393939303</v>
      </c>
      <c r="O19" s="2">
        <v>13805</v>
      </c>
      <c r="P19" s="27">
        <v>3.0405278911444764E-2</v>
      </c>
      <c r="Q19" s="14">
        <v>423.030303030303</v>
      </c>
      <c r="R19" s="2">
        <v>16020</v>
      </c>
      <c r="S19" s="27">
        <v>3.4529210807082586E-2</v>
      </c>
      <c r="T19" s="14">
        <v>508.48486300000002</v>
      </c>
      <c r="U19" s="27">
        <v>7.7844311377245512E-2</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342</v>
      </c>
      <c r="C20" s="27">
        <v>3.3731137193017062E-2</v>
      </c>
      <c r="D20" s="2">
        <v>67.272727272727195</v>
      </c>
      <c r="E20" s="2">
        <v>238</v>
      </c>
      <c r="F20" s="27">
        <v>2.27077568934262E-2</v>
      </c>
      <c r="G20" s="14">
        <v>66.6666666666666</v>
      </c>
      <c r="H20" s="2">
        <v>298</v>
      </c>
      <c r="I20" s="27">
        <v>2.8563212882200709E-2</v>
      </c>
      <c r="J20" s="14">
        <v>70.909090000000006</v>
      </c>
      <c r="K20" s="27">
        <v>-0.12865497076023391</v>
      </c>
      <c r="L20" s="2">
        <v>12559</v>
      </c>
      <c r="M20" s="27">
        <v>2.9247515160548108E-2</v>
      </c>
      <c r="N20" s="2">
        <v>346.666666666666</v>
      </c>
      <c r="O20" s="2">
        <v>14392</v>
      </c>
      <c r="P20" s="27">
        <v>3.1698136479066497E-2</v>
      </c>
      <c r="Q20" s="14">
        <v>423.030303030303</v>
      </c>
      <c r="R20" s="2">
        <v>13678</v>
      </c>
      <c r="S20" s="27">
        <v>2.9481307454386742E-2</v>
      </c>
      <c r="T20" s="14">
        <v>523.63635299999999</v>
      </c>
      <c r="U20" s="27">
        <v>8.9099450593200097E-2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313</v>
      </c>
      <c r="C21" s="27">
        <v>3.0870894565539007E-2</v>
      </c>
      <c r="D21" s="2">
        <v>68.484848484848399</v>
      </c>
      <c r="E21" s="2">
        <v>318</v>
      </c>
      <c r="F21" s="27">
        <v>3.0340616353401392E-2</v>
      </c>
      <c r="G21" s="14">
        <v>61.818181818181799</v>
      </c>
      <c r="H21" s="2">
        <v>193</v>
      </c>
      <c r="I21" s="27">
        <v>1.8498993578069587E-2</v>
      </c>
      <c r="J21" s="14">
        <v>59.393940000000001</v>
      </c>
      <c r="K21" s="27">
        <v>-0.38338658146964855</v>
      </c>
      <c r="L21" s="2">
        <v>13218</v>
      </c>
      <c r="M21" s="27">
        <v>3.0782200445268325E-2</v>
      </c>
      <c r="N21" s="2">
        <v>39.393939393939398</v>
      </c>
      <c r="O21" s="2">
        <v>13271</v>
      </c>
      <c r="P21" s="27">
        <v>2.9229152947032485E-2</v>
      </c>
      <c r="Q21" s="14">
        <v>13.9393939393939</v>
      </c>
      <c r="R21" s="2">
        <v>12987</v>
      </c>
      <c r="S21" s="27">
        <v>2.7991938873382118E-2</v>
      </c>
      <c r="T21" s="14">
        <v>70.303030000000007</v>
      </c>
      <c r="U21" s="27">
        <v>-1.7476168860644577E-2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364</v>
      </c>
      <c r="C22" s="27">
        <v>3.5900976427655586E-2</v>
      </c>
      <c r="D22" s="2">
        <v>63.636363636363598</v>
      </c>
      <c r="E22" s="2">
        <v>281</v>
      </c>
      <c r="F22" s="27">
        <v>2.6810418853162866E-2</v>
      </c>
      <c r="G22" s="14">
        <v>64.848484848484802</v>
      </c>
      <c r="H22" s="2">
        <v>220</v>
      </c>
      <c r="I22" s="27">
        <v>2.108693568484616E-2</v>
      </c>
      <c r="J22" s="14">
        <v>57.5757561</v>
      </c>
      <c r="K22" s="27">
        <v>-0.39560439560439559</v>
      </c>
      <c r="L22" s="2">
        <v>12080</v>
      </c>
      <c r="M22" s="27">
        <v>2.8132015537815205E-2</v>
      </c>
      <c r="N22" s="2">
        <v>14.545454545454501</v>
      </c>
      <c r="O22" s="2">
        <v>12885</v>
      </c>
      <c r="P22" s="27">
        <v>2.8378994478374921E-2</v>
      </c>
      <c r="Q22" s="14">
        <v>4.2424242424242404</v>
      </c>
      <c r="R22" s="2">
        <v>12505</v>
      </c>
      <c r="S22" s="27">
        <v>2.6953045015141553E-2</v>
      </c>
      <c r="T22" s="14">
        <v>92.727270000000004</v>
      </c>
      <c r="U22" s="27">
        <v>3.5182119205298013E-2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170</v>
      </c>
      <c r="C23" s="27">
        <v>1.67669395403886E-2</v>
      </c>
      <c r="D23" s="2">
        <v>37.5757575757575</v>
      </c>
      <c r="E23" s="2">
        <v>373</v>
      </c>
      <c r="F23" s="27">
        <v>3.5588207232134336E-2</v>
      </c>
      <c r="G23" s="14">
        <v>73.939393939393895</v>
      </c>
      <c r="H23" s="2">
        <v>230</v>
      </c>
      <c r="I23" s="27">
        <v>2.2045432761430079E-2</v>
      </c>
      <c r="J23" s="14">
        <v>49.696968099999999</v>
      </c>
      <c r="K23" s="27">
        <v>0.35294117647058826</v>
      </c>
      <c r="L23" s="2">
        <v>10431</v>
      </c>
      <c r="M23" s="27">
        <v>2.4291809112164768E-2</v>
      </c>
      <c r="N23" s="2">
        <v>306.666666666666</v>
      </c>
      <c r="O23" s="2">
        <v>11363</v>
      </c>
      <c r="P23" s="27">
        <v>2.5026815231491983E-2</v>
      </c>
      <c r="Q23" s="14">
        <v>295.75757575757501</v>
      </c>
      <c r="R23" s="2">
        <v>11558</v>
      </c>
      <c r="S23" s="27">
        <v>2.4911898783287173E-2</v>
      </c>
      <c r="T23" s="14">
        <v>390.30304000000001</v>
      </c>
      <c r="U23" s="27">
        <v>0.10804333237465248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77</v>
      </c>
      <c r="C24" s="27">
        <v>7.5944373212348355E-3</v>
      </c>
      <c r="D24" s="2">
        <v>26.6666666666666</v>
      </c>
      <c r="E24" s="2">
        <v>88</v>
      </c>
      <c r="F24" s="27">
        <v>8.3961454059727127E-3</v>
      </c>
      <c r="G24" s="14">
        <v>29.090909090909101</v>
      </c>
      <c r="H24" s="2">
        <v>158</v>
      </c>
      <c r="I24" s="27">
        <v>1.514425381002588E-2</v>
      </c>
      <c r="J24" s="14">
        <v>50.303031900000001</v>
      </c>
      <c r="K24" s="27">
        <v>1.051948051948052</v>
      </c>
      <c r="L24" s="2">
        <v>3673</v>
      </c>
      <c r="M24" s="27">
        <v>8.5537163137744416E-3</v>
      </c>
      <c r="N24" s="2">
        <v>198.18181818181799</v>
      </c>
      <c r="O24" s="2">
        <v>4068</v>
      </c>
      <c r="P24" s="27">
        <v>8.9597011670957839E-3</v>
      </c>
      <c r="Q24" s="14">
        <v>208.48484848484799</v>
      </c>
      <c r="R24" s="2">
        <v>4814</v>
      </c>
      <c r="S24" s="27">
        <v>1.0376006293713829E-2</v>
      </c>
      <c r="T24" s="14">
        <v>313.93939999999998</v>
      </c>
      <c r="U24" s="27">
        <v>0.31064524911516472</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89</v>
      </c>
      <c r="C25" s="27">
        <v>8.7779859946740309E-3</v>
      </c>
      <c r="D25" s="2">
        <v>37.5757575757575</v>
      </c>
      <c r="E25" s="2">
        <v>65</v>
      </c>
      <c r="F25" s="27">
        <v>6.2016983112298443E-3</v>
      </c>
      <c r="G25" s="14">
        <v>26.060606060605998</v>
      </c>
      <c r="H25" s="2">
        <v>139</v>
      </c>
      <c r="I25" s="27">
        <v>1.3323109364516438E-2</v>
      </c>
      <c r="J25" s="14">
        <v>41.212119999999999</v>
      </c>
      <c r="K25" s="27">
        <v>0.5617977528089888</v>
      </c>
      <c r="L25" s="2">
        <v>4133</v>
      </c>
      <c r="M25" s="27">
        <v>9.6249685610753505E-3</v>
      </c>
      <c r="N25" s="2">
        <v>246.666666666666</v>
      </c>
      <c r="O25" s="2">
        <v>5579</v>
      </c>
      <c r="P25" s="27">
        <v>1.2287653100105059E-2</v>
      </c>
      <c r="Q25" s="14">
        <v>252.12121212121201</v>
      </c>
      <c r="R25" s="2">
        <v>5951</v>
      </c>
      <c r="S25" s="27">
        <v>1.2826675000808268E-2</v>
      </c>
      <c r="T25" s="14">
        <v>326.66665599999999</v>
      </c>
      <c r="U25" s="27">
        <v>0.43987418340188728</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39</v>
      </c>
      <c r="C26" s="27">
        <v>3.8465331886773846E-3</v>
      </c>
      <c r="D26" s="2">
        <v>18.7878787878787</v>
      </c>
      <c r="E26" s="2">
        <v>47</v>
      </c>
      <c r="F26" s="27">
        <v>4.4843049327354259E-3</v>
      </c>
      <c r="G26" s="14">
        <v>18.181818181818102</v>
      </c>
      <c r="H26" s="2">
        <v>87</v>
      </c>
      <c r="I26" s="27">
        <v>8.3389245662800725E-3</v>
      </c>
      <c r="J26" s="14">
        <v>33.939392099999999</v>
      </c>
      <c r="K26" s="27">
        <v>1.2307692307692308</v>
      </c>
      <c r="L26" s="2">
        <v>2617</v>
      </c>
      <c r="M26" s="27">
        <v>6.094493763448873E-3</v>
      </c>
      <c r="N26" s="2">
        <v>151.51515151515099</v>
      </c>
      <c r="O26" s="2">
        <v>3128</v>
      </c>
      <c r="P26" s="27">
        <v>6.8893670724374662E-3</v>
      </c>
      <c r="Q26" s="14">
        <v>176.969696969696</v>
      </c>
      <c r="R26" s="2">
        <v>3897</v>
      </c>
      <c r="S26" s="27">
        <v>8.3995215053184035E-3</v>
      </c>
      <c r="T26" s="14">
        <v>272.72726399999999</v>
      </c>
      <c r="U26" s="27">
        <v>0.48910966755827284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62</v>
      </c>
      <c r="C27" s="27">
        <v>6.1150014794358418E-3</v>
      </c>
      <c r="D27" s="2">
        <v>23.030303030302999</v>
      </c>
      <c r="E27" s="2">
        <v>55</v>
      </c>
      <c r="F27" s="27">
        <v>5.2475908787329457E-3</v>
      </c>
      <c r="G27" s="14">
        <v>22.424242424242401</v>
      </c>
      <c r="H27" s="2">
        <v>78</v>
      </c>
      <c r="I27" s="27">
        <v>7.4762771973545484E-3</v>
      </c>
      <c r="J27" s="14">
        <v>24.848483999999999</v>
      </c>
      <c r="K27" s="27">
        <v>0.25806451612903225</v>
      </c>
      <c r="L27" s="2">
        <v>3211</v>
      </c>
      <c r="M27" s="27">
        <v>7.4778064480070048E-3</v>
      </c>
      <c r="N27" s="2">
        <v>178.18181818181799</v>
      </c>
      <c r="O27" s="2">
        <v>4190</v>
      </c>
      <c r="P27" s="27">
        <v>9.2284041027854806E-3</v>
      </c>
      <c r="Q27" s="14">
        <v>193.939393939393</v>
      </c>
      <c r="R27" s="2">
        <v>4078</v>
      </c>
      <c r="S27" s="27">
        <v>8.7896455475207722E-3</v>
      </c>
      <c r="T27" s="14">
        <v>264.84848</v>
      </c>
      <c r="U27" s="27">
        <v>0.27000934288383682</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85</v>
      </c>
      <c r="C28" s="27">
        <v>8.3834697701943E-3</v>
      </c>
      <c r="D28" s="2">
        <v>25.4545454545454</v>
      </c>
      <c r="E28" s="2">
        <v>99</v>
      </c>
      <c r="F28" s="27">
        <v>9.4456635817193012E-3</v>
      </c>
      <c r="G28" s="14">
        <v>31.515151515151501</v>
      </c>
      <c r="H28" s="2">
        <v>183</v>
      </c>
      <c r="I28" s="27">
        <v>1.7540496501485672E-2</v>
      </c>
      <c r="J28" s="14">
        <v>40</v>
      </c>
      <c r="K28" s="27">
        <v>1.1529411764705881</v>
      </c>
      <c r="L28" s="2">
        <v>4376</v>
      </c>
      <c r="M28" s="27">
        <v>1.0190869204758222E-2</v>
      </c>
      <c r="N28" s="2">
        <v>183.030303030303</v>
      </c>
      <c r="O28" s="2">
        <v>5200</v>
      </c>
      <c r="P28" s="27">
        <v>1.145291201300346E-2</v>
      </c>
      <c r="Q28" s="14">
        <v>186.666666666666</v>
      </c>
      <c r="R28" s="2">
        <v>6743</v>
      </c>
      <c r="S28" s="27">
        <v>1.453373710812471E-2</v>
      </c>
      <c r="T28" s="14">
        <v>267.878784</v>
      </c>
      <c r="U28" s="27">
        <v>0.54090493601462519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83</v>
      </c>
      <c r="C29" s="27">
        <v>8.1862116579544328E-3</v>
      </c>
      <c r="D29" s="2">
        <v>27.272727272727199</v>
      </c>
      <c r="E29" s="2">
        <v>68</v>
      </c>
      <c r="F29" s="27">
        <v>6.4879305409789138E-3</v>
      </c>
      <c r="G29" s="14">
        <v>23.030303030302999</v>
      </c>
      <c r="H29" s="2">
        <v>82</v>
      </c>
      <c r="I29" s="27">
        <v>7.8596760279881148E-3</v>
      </c>
      <c r="J29" s="14">
        <v>24.242424</v>
      </c>
      <c r="K29" s="27">
        <v>-1.2048192771084338E-2</v>
      </c>
      <c r="L29" s="2">
        <v>3297</v>
      </c>
      <c r="M29" s="27">
        <v>7.6780840420676098E-3</v>
      </c>
      <c r="N29" s="2">
        <v>159.39393939393901</v>
      </c>
      <c r="O29" s="2">
        <v>3486</v>
      </c>
      <c r="P29" s="27">
        <v>7.6778560148711653E-3</v>
      </c>
      <c r="Q29" s="14">
        <v>169.09090909090901</v>
      </c>
      <c r="R29" s="2">
        <v>4065</v>
      </c>
      <c r="S29" s="27">
        <v>8.7616255886885583E-3</v>
      </c>
      <c r="T29" s="14">
        <v>263.63635299999999</v>
      </c>
      <c r="U29" s="27">
        <v>0.2329390354868062</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88</v>
      </c>
      <c r="C30" s="27">
        <v>8.6793569385540982E-3</v>
      </c>
      <c r="D30" s="2">
        <v>32.121212121212103</v>
      </c>
      <c r="E30" s="2">
        <v>87</v>
      </c>
      <c r="F30" s="27">
        <v>8.3007346627230229E-3</v>
      </c>
      <c r="G30" s="14">
        <v>27.878787878787801</v>
      </c>
      <c r="H30" s="2">
        <v>128</v>
      </c>
      <c r="I30" s="27">
        <v>1.226876258027413E-2</v>
      </c>
      <c r="J30" s="14">
        <v>53.939392099999999</v>
      </c>
      <c r="K30" s="27">
        <v>0.45454545454545453</v>
      </c>
      <c r="L30" s="2">
        <v>2335</v>
      </c>
      <c r="M30" s="27">
        <v>5.43776955966875E-3</v>
      </c>
      <c r="N30" s="2">
        <v>143.636363636363</v>
      </c>
      <c r="O30" s="2">
        <v>2601</v>
      </c>
      <c r="P30" s="27">
        <v>5.7286584895811536E-3</v>
      </c>
      <c r="Q30" s="14">
        <v>160</v>
      </c>
      <c r="R30" s="2">
        <v>2284</v>
      </c>
      <c r="S30" s="27">
        <v>4.9228912286751947E-3</v>
      </c>
      <c r="T30" s="14">
        <v>255.75756799999999</v>
      </c>
      <c r="U30" s="27">
        <v>-2.1841541755888649E-2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39</v>
      </c>
      <c r="C31" s="27">
        <v>3.8465331886773846E-3</v>
      </c>
      <c r="D31" s="2">
        <v>18.181818181818102</v>
      </c>
      <c r="E31" s="2">
        <v>78</v>
      </c>
      <c r="F31" s="27">
        <v>7.4420379734758133E-3</v>
      </c>
      <c r="G31" s="14">
        <v>25.4545454545454</v>
      </c>
      <c r="H31" s="2">
        <v>60</v>
      </c>
      <c r="I31" s="27">
        <v>5.7509824595034986E-3</v>
      </c>
      <c r="J31" s="14">
        <v>27.878788</v>
      </c>
      <c r="K31" s="27">
        <v>0.53846153846153844</v>
      </c>
      <c r="L31" s="2">
        <v>1853</v>
      </c>
      <c r="M31" s="27">
        <v>4.3152835092360575E-3</v>
      </c>
      <c r="N31" s="2">
        <v>124.84848484848401</v>
      </c>
      <c r="O31" s="2">
        <v>2128</v>
      </c>
      <c r="P31" s="27">
        <v>4.6868839930137235E-3</v>
      </c>
      <c r="Q31" s="14">
        <v>157.575757575757</v>
      </c>
      <c r="R31" s="2">
        <v>2819</v>
      </c>
      <c r="S31" s="27">
        <v>6.0760203036932465E-3</v>
      </c>
      <c r="T31" s="14">
        <v>338.78787199999999</v>
      </c>
      <c r="U31" s="27">
        <v>0.52131678359417166</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4972</v>
      </c>
      <c r="C32" s="27">
        <v>0.49038366702830655</v>
      </c>
      <c r="D32" s="2">
        <v>165.45454545454501</v>
      </c>
      <c r="E32" s="2">
        <v>5267</v>
      </c>
      <c r="F32" s="27">
        <v>0.50252838469611683</v>
      </c>
      <c r="G32" s="14">
        <v>139.39393939393901</v>
      </c>
      <c r="H32" s="2">
        <v>5673</v>
      </c>
      <c r="I32" s="27">
        <v>0.54375539154605579</v>
      </c>
      <c r="J32" s="14">
        <v>213.33332799999999</v>
      </c>
      <c r="K32" s="27">
        <v>0.14098954143201931</v>
      </c>
      <c r="L32" s="2">
        <v>214400</v>
      </c>
      <c r="M32" s="27">
        <v>0.4992966996115546</v>
      </c>
      <c r="N32" s="2">
        <v>65.454545454545396</v>
      </c>
      <c r="O32" s="2">
        <v>226607</v>
      </c>
      <c r="P32" s="27">
        <v>0.49909808317897597</v>
      </c>
      <c r="Q32" s="14">
        <v>42.424242424242401</v>
      </c>
      <c r="R32" s="2">
        <v>231997</v>
      </c>
      <c r="S32" s="27">
        <v>0.50004202993824831</v>
      </c>
      <c r="T32" s="14">
        <v>110.303032</v>
      </c>
      <c r="U32" s="27">
        <v>8.2075559701492537E-2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429</v>
      </c>
      <c r="C33" s="27">
        <v>4.2311865075451226E-2</v>
      </c>
      <c r="D33" s="2">
        <v>103.030303030303</v>
      </c>
      <c r="E33" s="2">
        <v>440</v>
      </c>
      <c r="F33" s="27">
        <v>4.1980727029863565E-2</v>
      </c>
      <c r="G33" s="14">
        <v>65.454545454545396</v>
      </c>
      <c r="H33" s="2">
        <v>402</v>
      </c>
      <c r="I33" s="27">
        <v>3.8531582478673443E-2</v>
      </c>
      <c r="J33" s="14">
        <v>96.969695999999999</v>
      </c>
      <c r="K33" s="27">
        <v>-6.2937062937062943E-2</v>
      </c>
      <c r="L33" s="2">
        <v>19805</v>
      </c>
      <c r="M33" s="27">
        <v>4.6122066864770703E-2</v>
      </c>
      <c r="N33" s="2">
        <v>23.030303030302999</v>
      </c>
      <c r="O33" s="2">
        <v>19566</v>
      </c>
      <c r="P33" s="27">
        <v>4.3093783932004942E-2</v>
      </c>
      <c r="Q33" s="14">
        <v>1.8181818181818099</v>
      </c>
      <c r="R33" s="2">
        <v>17918</v>
      </c>
      <c r="S33" s="27">
        <v>3.8620124796585872E-2</v>
      </c>
      <c r="T33" s="14">
        <v>83.636359999999996</v>
      </c>
      <c r="U33" s="27">
        <v>-9.5278969957081544E-2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407</v>
      </c>
      <c r="C34" s="27">
        <v>4.0142025840812702E-2</v>
      </c>
      <c r="D34" s="2">
        <v>69.696969696969703</v>
      </c>
      <c r="E34" s="2">
        <v>310</v>
      </c>
      <c r="F34" s="27">
        <v>2.9577330407403873E-2</v>
      </c>
      <c r="G34" s="14">
        <v>62.424242424242401</v>
      </c>
      <c r="H34" s="2">
        <v>647</v>
      </c>
      <c r="I34" s="27">
        <v>6.2014760854979395E-2</v>
      </c>
      <c r="J34" s="14">
        <v>107.272728</v>
      </c>
      <c r="K34" s="27">
        <v>0.58968058968058967</v>
      </c>
      <c r="L34" s="2">
        <v>18477</v>
      </c>
      <c r="M34" s="27">
        <v>4.3029408202997645E-2</v>
      </c>
      <c r="N34" s="2">
        <v>362.42424242424198</v>
      </c>
      <c r="O34" s="2">
        <v>20505</v>
      </c>
      <c r="P34" s="27">
        <v>4.5161915543583835E-2</v>
      </c>
      <c r="Q34" s="14">
        <v>488.48484848484799</v>
      </c>
      <c r="R34" s="2">
        <v>20069</v>
      </c>
      <c r="S34" s="27">
        <v>4.3256350292593032E-2</v>
      </c>
      <c r="T34" s="14">
        <v>530.30304000000001</v>
      </c>
      <c r="U34" s="27">
        <v>8.6161173350652168E-2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504</v>
      </c>
      <c r="C35" s="27">
        <v>4.9709044284446197E-2</v>
      </c>
      <c r="D35" s="2">
        <v>69.696969696969703</v>
      </c>
      <c r="E35" s="2">
        <v>452</v>
      </c>
      <c r="F35" s="27">
        <v>4.3125655948859844E-2</v>
      </c>
      <c r="G35" s="14">
        <v>76.363636363636303</v>
      </c>
      <c r="H35" s="2">
        <v>597</v>
      </c>
      <c r="I35" s="27">
        <v>5.7222275472059811E-2</v>
      </c>
      <c r="J35" s="14">
        <v>169.69697600000001</v>
      </c>
      <c r="K35" s="27">
        <v>0.18452380952380953</v>
      </c>
      <c r="L35" s="2">
        <v>18932</v>
      </c>
      <c r="M35" s="27">
        <v>4.4089016404132236E-2</v>
      </c>
      <c r="N35" s="2">
        <v>362.42424242424198</v>
      </c>
      <c r="O35" s="2">
        <v>18971</v>
      </c>
      <c r="P35" s="27">
        <v>4.1783306499747819E-2</v>
      </c>
      <c r="Q35" s="14">
        <v>486.666666666666</v>
      </c>
      <c r="R35" s="2">
        <v>20077</v>
      </c>
      <c r="S35" s="27">
        <v>4.3273593344182085E-2</v>
      </c>
      <c r="T35" s="14">
        <v>530.90909999999997</v>
      </c>
      <c r="U35" s="27">
        <v>6.0479611240228187E-2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251</v>
      </c>
      <c r="C36" s="27">
        <v>2.4755893086103167E-2</v>
      </c>
      <c r="D36" s="2">
        <v>67.878787878787804</v>
      </c>
      <c r="E36" s="2">
        <v>348</v>
      </c>
      <c r="F36" s="27">
        <v>3.3202938650892092E-2</v>
      </c>
      <c r="G36" s="14">
        <v>73.939393939393895</v>
      </c>
      <c r="H36" s="2">
        <v>72</v>
      </c>
      <c r="I36" s="27">
        <v>6.9011789514041985E-3</v>
      </c>
      <c r="J36" s="14">
        <v>30.30303</v>
      </c>
      <c r="K36" s="27">
        <v>-0.71314741035856577</v>
      </c>
      <c r="L36" s="2">
        <v>11811</v>
      </c>
      <c r="M36" s="27">
        <v>2.75055658540675E-2</v>
      </c>
      <c r="N36" s="2">
        <v>41.212121212121197</v>
      </c>
      <c r="O36" s="2">
        <v>11430</v>
      </c>
      <c r="P36" s="27">
        <v>2.5174381597813374E-2</v>
      </c>
      <c r="Q36" s="14">
        <v>2.4242424242424199</v>
      </c>
      <c r="R36" s="2">
        <v>11642</v>
      </c>
      <c r="S36" s="27">
        <v>2.509295082497225E-2</v>
      </c>
      <c r="T36" s="14">
        <v>56.969695999999999</v>
      </c>
      <c r="U36" s="27">
        <v>-1.4308695284057234E-2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218</v>
      </c>
      <c r="C37" s="27">
        <v>2.1501134234145378E-2</v>
      </c>
      <c r="D37" s="2">
        <v>73.939393939393895</v>
      </c>
      <c r="E37" s="2">
        <v>114</v>
      </c>
      <c r="F37" s="27">
        <v>1.0876824730464651E-2</v>
      </c>
      <c r="G37" s="14">
        <v>39.393939393939398</v>
      </c>
      <c r="H37" s="2">
        <v>35</v>
      </c>
      <c r="I37" s="27">
        <v>3.3547397680437074E-3</v>
      </c>
      <c r="J37" s="14">
        <v>19.393940000000001</v>
      </c>
      <c r="K37" s="27">
        <v>-0.83944954128440363</v>
      </c>
      <c r="L37" s="2">
        <v>6674</v>
      </c>
      <c r="M37" s="27">
        <v>1.5542472822796248E-2</v>
      </c>
      <c r="N37" s="2">
        <v>47.878787878787797</v>
      </c>
      <c r="O37" s="2">
        <v>6670</v>
      </c>
      <c r="P37" s="27">
        <v>1.4690562139756362E-2</v>
      </c>
      <c r="Q37" s="14">
        <v>89.696969696969703</v>
      </c>
      <c r="R37" s="2">
        <v>6751</v>
      </c>
      <c r="S37" s="27">
        <v>1.4550980159713765E-2</v>
      </c>
      <c r="T37" s="14">
        <v>92.121215800000002</v>
      </c>
      <c r="U37" s="27">
        <v>1.1537308960143842E-2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54</v>
      </c>
      <c r="C38" s="27">
        <v>5.3259690304763782E-3</v>
      </c>
      <c r="D38" s="2">
        <v>33.3333333333333</v>
      </c>
      <c r="E38" s="2">
        <v>56</v>
      </c>
      <c r="F38" s="27">
        <v>5.3430016219826355E-3</v>
      </c>
      <c r="G38" s="14">
        <v>30.909090909090899</v>
      </c>
      <c r="H38" s="2">
        <v>79</v>
      </c>
      <c r="I38" s="27">
        <v>7.5721269050129398E-3</v>
      </c>
      <c r="J38" s="14">
        <v>42.4242439</v>
      </c>
      <c r="K38" s="27">
        <v>0.46296296296296297</v>
      </c>
      <c r="L38" s="2">
        <v>2795</v>
      </c>
      <c r="M38" s="27">
        <v>6.5090218069696606E-3</v>
      </c>
      <c r="N38" s="2">
        <v>190.30303030303</v>
      </c>
      <c r="O38" s="2">
        <v>3645</v>
      </c>
      <c r="P38" s="27">
        <v>8.0280508244995399E-3</v>
      </c>
      <c r="Q38" s="14">
        <v>246.06060606060601</v>
      </c>
      <c r="R38" s="2">
        <v>3229</v>
      </c>
      <c r="S38" s="27">
        <v>6.9597266976323133E-3</v>
      </c>
      <c r="T38" s="14">
        <v>266.66665599999999</v>
      </c>
      <c r="U38" s="27">
        <v>0.1552772808586762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91</v>
      </c>
      <c r="C39" s="27">
        <v>8.9752441069138964E-3</v>
      </c>
      <c r="D39" s="2">
        <v>39.393939393939398</v>
      </c>
      <c r="E39" s="2">
        <v>63</v>
      </c>
      <c r="F39" s="27">
        <v>6.0108768247304645E-3</v>
      </c>
      <c r="G39" s="14">
        <v>30.909090909090899</v>
      </c>
      <c r="H39" s="2">
        <v>0</v>
      </c>
      <c r="I39" s="27">
        <v>0</v>
      </c>
      <c r="J39" s="14">
        <v>12.727273</v>
      </c>
      <c r="K39" s="27">
        <v>-1</v>
      </c>
      <c r="L39" s="2">
        <v>3266</v>
      </c>
      <c r="M39" s="27">
        <v>7.6058909558364618E-3</v>
      </c>
      <c r="N39" s="2">
        <v>204.84848484848399</v>
      </c>
      <c r="O39" s="2">
        <v>3499</v>
      </c>
      <c r="P39" s="27">
        <v>7.7064882949036745E-3</v>
      </c>
      <c r="Q39" s="14">
        <v>252.72727272727201</v>
      </c>
      <c r="R39" s="2">
        <v>3330</v>
      </c>
      <c r="S39" s="27">
        <v>7.1774202239441327E-3</v>
      </c>
      <c r="T39" s="14">
        <v>364.24243200000001</v>
      </c>
      <c r="U39" s="27">
        <v>1.9595835884874464E-2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177</v>
      </c>
      <c r="C40" s="27">
        <v>1.7457342933228127E-2</v>
      </c>
      <c r="D40" s="2">
        <v>53.939393939393902</v>
      </c>
      <c r="E40" s="2">
        <v>218</v>
      </c>
      <c r="F40" s="27">
        <v>2.0799542028432403E-2</v>
      </c>
      <c r="G40" s="14">
        <v>49.090909090909101</v>
      </c>
      <c r="H40" s="2">
        <v>228</v>
      </c>
      <c r="I40" s="27">
        <v>2.1853733346113294E-2</v>
      </c>
      <c r="J40" s="14">
        <v>69.090909999999994</v>
      </c>
      <c r="K40" s="27">
        <v>0.28813559322033899</v>
      </c>
      <c r="L40" s="2">
        <v>9091</v>
      </c>
      <c r="M40" s="27">
        <v>2.1171204739592553E-2</v>
      </c>
      <c r="N40" s="2">
        <v>230.90909090909</v>
      </c>
      <c r="O40" s="2">
        <v>9870</v>
      </c>
      <c r="P40" s="27">
        <v>2.1738507993912335E-2</v>
      </c>
      <c r="Q40" s="14">
        <v>294.54545454545399</v>
      </c>
      <c r="R40" s="2">
        <v>9796</v>
      </c>
      <c r="S40" s="27">
        <v>2.1114116670797815E-2</v>
      </c>
      <c r="T40" s="14">
        <v>387.878784</v>
      </c>
      <c r="U40" s="27">
        <v>7.7549224507754921E-2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176</v>
      </c>
      <c r="C41" s="27">
        <v>1.7358713877108196E-2</v>
      </c>
      <c r="D41" s="2">
        <v>43.030303030303003</v>
      </c>
      <c r="E41" s="2">
        <v>333</v>
      </c>
      <c r="F41" s="27">
        <v>3.1771777502146742E-2</v>
      </c>
      <c r="G41" s="14">
        <v>70.303030303030297</v>
      </c>
      <c r="H41" s="2">
        <v>338</v>
      </c>
      <c r="I41" s="27">
        <v>3.2397201188536374E-2</v>
      </c>
      <c r="J41" s="14">
        <v>75.757576</v>
      </c>
      <c r="K41" s="27">
        <v>0.92045454545454541</v>
      </c>
      <c r="L41" s="2">
        <v>15411</v>
      </c>
      <c r="M41" s="27">
        <v>3.5889279093813752E-2</v>
      </c>
      <c r="N41" s="2">
        <v>71.515151515151501</v>
      </c>
      <c r="O41" s="2">
        <v>15701</v>
      </c>
      <c r="P41" s="27">
        <v>3.4581186830032182E-2</v>
      </c>
      <c r="Q41" s="14">
        <v>46.6666666666666</v>
      </c>
      <c r="R41" s="2">
        <v>16735</v>
      </c>
      <c r="S41" s="27">
        <v>3.6070308542854375E-2</v>
      </c>
      <c r="T41" s="14">
        <v>96.363640000000004</v>
      </c>
      <c r="U41" s="27">
        <v>8.5912659788462784E-2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309</v>
      </c>
      <c r="C42" s="27">
        <v>3.0476378341059276E-2</v>
      </c>
      <c r="D42" s="2">
        <v>60.606060606060602</v>
      </c>
      <c r="E42" s="2">
        <v>524</v>
      </c>
      <c r="F42" s="27">
        <v>4.9995229462837514E-2</v>
      </c>
      <c r="G42" s="14">
        <v>73.3333333333333</v>
      </c>
      <c r="H42" s="2">
        <v>452</v>
      </c>
      <c r="I42" s="27">
        <v>4.332406786159302E-2</v>
      </c>
      <c r="J42" s="14">
        <v>101.818184</v>
      </c>
      <c r="K42" s="27">
        <v>0.4627831715210356</v>
      </c>
      <c r="L42" s="2">
        <v>13800</v>
      </c>
      <c r="M42" s="27">
        <v>3.2137567419027305E-2</v>
      </c>
      <c r="N42" s="2">
        <v>26.6666666666666</v>
      </c>
      <c r="O42" s="2">
        <v>15499</v>
      </c>
      <c r="P42" s="27">
        <v>3.4136285247988583E-2</v>
      </c>
      <c r="Q42" s="14">
        <v>6.0606060606060597</v>
      </c>
      <c r="R42" s="2">
        <v>15666</v>
      </c>
      <c r="S42" s="27">
        <v>3.3766205774266901E-2</v>
      </c>
      <c r="T42" s="14">
        <v>21.212122000000001</v>
      </c>
      <c r="U42" s="27">
        <v>0.13521739130434782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400</v>
      </c>
      <c r="C43" s="27">
        <v>3.9451622447973171E-2</v>
      </c>
      <c r="D43" s="2">
        <v>83.030303030303003</v>
      </c>
      <c r="E43" s="2">
        <v>247</v>
      </c>
      <c r="F43" s="27">
        <v>2.3566453582673411E-2</v>
      </c>
      <c r="G43" s="14">
        <v>56.363636363636303</v>
      </c>
      <c r="H43" s="2">
        <v>257</v>
      </c>
      <c r="I43" s="27">
        <v>2.4633374868206652E-2</v>
      </c>
      <c r="J43" s="14">
        <v>52.121212</v>
      </c>
      <c r="K43" s="27">
        <v>-0.35749999999999998</v>
      </c>
      <c r="L43" s="2">
        <v>13760</v>
      </c>
      <c r="M43" s="27">
        <v>3.2044415049696788E-2</v>
      </c>
      <c r="N43" s="2">
        <v>346.06060606060601</v>
      </c>
      <c r="O43" s="2">
        <v>13419</v>
      </c>
      <c r="P43" s="27">
        <v>2.95551204427872E-2</v>
      </c>
      <c r="Q43" s="14">
        <v>370.90909090909003</v>
      </c>
      <c r="R43" s="2">
        <v>15244</v>
      </c>
      <c r="S43" s="27">
        <v>3.2856634802944248E-2</v>
      </c>
      <c r="T43" s="14">
        <v>486.66665599999999</v>
      </c>
      <c r="U43" s="27">
        <v>0.10784883720930233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350</v>
      </c>
      <c r="C44" s="27">
        <v>3.4520169641976524E-2</v>
      </c>
      <c r="D44" s="2">
        <v>71.515151515151501</v>
      </c>
      <c r="E44" s="2">
        <v>239</v>
      </c>
      <c r="F44" s="27">
        <v>2.2803167636675888E-2</v>
      </c>
      <c r="G44" s="14">
        <v>51.515151515151501</v>
      </c>
      <c r="H44" s="2">
        <v>465</v>
      </c>
      <c r="I44" s="27">
        <v>4.4570114061152112E-2</v>
      </c>
      <c r="J44" s="14">
        <v>83.636359999999996</v>
      </c>
      <c r="K44" s="27">
        <v>0.32857142857142857</v>
      </c>
      <c r="L44" s="2">
        <v>13375</v>
      </c>
      <c r="M44" s="27">
        <v>3.1147823494890592E-2</v>
      </c>
      <c r="N44" s="2">
        <v>346.06060606060601</v>
      </c>
      <c r="O44" s="2">
        <v>14252</v>
      </c>
      <c r="P44" s="27">
        <v>3.1389788847947173E-2</v>
      </c>
      <c r="Q44" s="14">
        <v>370.30303030303003</v>
      </c>
      <c r="R44" s="2">
        <v>13862</v>
      </c>
      <c r="S44" s="27">
        <v>2.9877897640935003E-2</v>
      </c>
      <c r="T44" s="14">
        <v>501.21212800000001</v>
      </c>
      <c r="U44" s="27">
        <v>3.6411214953271029E-2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349</v>
      </c>
      <c r="C45" s="27">
        <v>3.4421540585856593E-2</v>
      </c>
      <c r="D45" s="2">
        <v>52.727272727272698</v>
      </c>
      <c r="E45" s="2">
        <v>262</v>
      </c>
      <c r="F45" s="27">
        <v>2.4997614731418757E-2</v>
      </c>
      <c r="G45" s="14">
        <v>43.636363636363598</v>
      </c>
      <c r="H45" s="2">
        <v>262</v>
      </c>
      <c r="I45" s="27">
        <v>2.511262340649861E-2</v>
      </c>
      <c r="J45" s="14">
        <v>58.181820000000002</v>
      </c>
      <c r="K45" s="27">
        <v>-0.24928366762177651</v>
      </c>
      <c r="L45" s="2">
        <v>13348</v>
      </c>
      <c r="M45" s="27">
        <v>3.1084945645592495E-2</v>
      </c>
      <c r="N45" s="2">
        <v>20</v>
      </c>
      <c r="O45" s="2">
        <v>13207</v>
      </c>
      <c r="P45" s="27">
        <v>2.9088194029949364E-2</v>
      </c>
      <c r="Q45" s="14">
        <v>27.272727272727199</v>
      </c>
      <c r="R45" s="2">
        <v>12867</v>
      </c>
      <c r="S45" s="27">
        <v>2.773329309954629E-2</v>
      </c>
      <c r="T45" s="14">
        <v>64.848489999999998</v>
      </c>
      <c r="U45" s="27">
        <v>-3.6035361102786934E-2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255</v>
      </c>
      <c r="C46" s="27">
        <v>2.5150409310582898E-2</v>
      </c>
      <c r="D46" s="2">
        <v>49.696969696969703</v>
      </c>
      <c r="E46" s="2">
        <v>384</v>
      </c>
      <c r="F46" s="27">
        <v>3.6637725407880926E-2</v>
      </c>
      <c r="G46" s="14">
        <v>73.3333333333333</v>
      </c>
      <c r="H46" s="2">
        <v>351</v>
      </c>
      <c r="I46" s="27">
        <v>3.3643247388095467E-2</v>
      </c>
      <c r="J46" s="14">
        <v>83.030304000000001</v>
      </c>
      <c r="K46" s="27">
        <v>0.37647058823529411</v>
      </c>
      <c r="L46" s="2">
        <v>12289</v>
      </c>
      <c r="M46" s="27">
        <v>2.8618736667567139E-2</v>
      </c>
      <c r="N46" s="2">
        <v>15.757575757575699</v>
      </c>
      <c r="O46" s="2">
        <v>13003</v>
      </c>
      <c r="P46" s="27">
        <v>2.8638887481746922E-2</v>
      </c>
      <c r="Q46" s="14">
        <v>19.393939393939299</v>
      </c>
      <c r="R46" s="2">
        <v>12459</v>
      </c>
      <c r="S46" s="27">
        <v>2.685389746850449E-2</v>
      </c>
      <c r="T46" s="14">
        <v>4.2424239999999998</v>
      </c>
      <c r="U46" s="27">
        <v>1.3833509642769956E-2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205</v>
      </c>
      <c r="C47" s="27">
        <v>2.0218956504586251E-2</v>
      </c>
      <c r="D47" s="2">
        <v>41.818181818181799</v>
      </c>
      <c r="E47" s="2">
        <v>258</v>
      </c>
      <c r="F47" s="27">
        <v>2.4615971758419997E-2</v>
      </c>
      <c r="G47" s="14">
        <v>58.787878787878803</v>
      </c>
      <c r="H47" s="2">
        <v>402</v>
      </c>
      <c r="I47" s="27">
        <v>3.8531582478673443E-2</v>
      </c>
      <c r="J47" s="14">
        <v>70.909090000000006</v>
      </c>
      <c r="K47" s="27">
        <v>0.96097560975609753</v>
      </c>
      <c r="L47" s="2">
        <v>10673</v>
      </c>
      <c r="M47" s="27">
        <v>2.4855380946614377E-2</v>
      </c>
      <c r="N47" s="2">
        <v>264.24242424242402</v>
      </c>
      <c r="O47" s="2">
        <v>11424</v>
      </c>
      <c r="P47" s="27">
        <v>2.5161166699336834E-2</v>
      </c>
      <c r="Q47" s="14">
        <v>278.18181818181802</v>
      </c>
      <c r="R47" s="2">
        <v>12858</v>
      </c>
      <c r="S47" s="27">
        <v>2.7713894666508605E-2</v>
      </c>
      <c r="T47" s="14">
        <v>366.66665599999999</v>
      </c>
      <c r="U47" s="27">
        <v>0.20472219619600862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70</v>
      </c>
      <c r="C48" s="27">
        <v>6.9040339283953055E-3</v>
      </c>
      <c r="D48" s="2">
        <v>33.939393939393902</v>
      </c>
      <c r="E48" s="2">
        <v>115</v>
      </c>
      <c r="F48" s="27">
        <v>1.0972235473714341E-2</v>
      </c>
      <c r="G48" s="14">
        <v>35.757575757575701</v>
      </c>
      <c r="H48" s="2">
        <v>161</v>
      </c>
      <c r="I48" s="27">
        <v>1.5431802933001055E-2</v>
      </c>
      <c r="J48" s="14">
        <v>51.515152</v>
      </c>
      <c r="K48" s="27">
        <v>1.3</v>
      </c>
      <c r="L48" s="2">
        <v>3820</v>
      </c>
      <c r="M48" s="27">
        <v>8.8960512710640795E-3</v>
      </c>
      <c r="N48" s="2">
        <v>220.60606060606</v>
      </c>
      <c r="O48" s="2">
        <v>4558</v>
      </c>
      <c r="P48" s="27">
        <v>1.0038917876013418E-2</v>
      </c>
      <c r="Q48" s="14">
        <v>242.42424242424201</v>
      </c>
      <c r="R48" s="2">
        <v>4634</v>
      </c>
      <c r="S48" s="27">
        <v>9.9880376329600923E-3</v>
      </c>
      <c r="T48" s="14">
        <v>318.78787199999999</v>
      </c>
      <c r="U48" s="27">
        <v>0.21308900523560209</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99</v>
      </c>
      <c r="C49" s="27">
        <v>9.76427655587336E-3</v>
      </c>
      <c r="D49" s="2">
        <v>35.757575757575701</v>
      </c>
      <c r="E49" s="2">
        <v>98</v>
      </c>
      <c r="F49" s="27">
        <v>9.3502528384696113E-3</v>
      </c>
      <c r="G49" s="14">
        <v>28.484848484848399</v>
      </c>
      <c r="H49" s="2">
        <v>201</v>
      </c>
      <c r="I49" s="27">
        <v>1.9265791239336721E-2</v>
      </c>
      <c r="J49" s="14">
        <v>55.757576</v>
      </c>
      <c r="K49" s="27">
        <v>1.0303030303030303</v>
      </c>
      <c r="L49" s="2">
        <v>4689</v>
      </c>
      <c r="M49" s="27">
        <v>1.0919786494769495E-2</v>
      </c>
      <c r="N49" s="2">
        <v>225.45454545454501</v>
      </c>
      <c r="O49" s="2">
        <v>6009</v>
      </c>
      <c r="P49" s="27">
        <v>1.3234720824257269E-2</v>
      </c>
      <c r="Q49" s="14">
        <v>249.69696969696901</v>
      </c>
      <c r="R49" s="2">
        <v>5920</v>
      </c>
      <c r="S49" s="27">
        <v>1.275985817590068E-2</v>
      </c>
      <c r="T49" s="14">
        <v>293.33334400000001</v>
      </c>
      <c r="U49" s="27">
        <v>0.26252932394966944</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56</v>
      </c>
      <c r="C50" s="27">
        <v>5.5232271427162445E-3</v>
      </c>
      <c r="D50" s="2">
        <v>31.515151515151501</v>
      </c>
      <c r="E50" s="2">
        <v>91</v>
      </c>
      <c r="F50" s="27">
        <v>8.6823776357217823E-3</v>
      </c>
      <c r="G50" s="14">
        <v>35.151515151515099</v>
      </c>
      <c r="H50" s="2">
        <v>63</v>
      </c>
      <c r="I50" s="27">
        <v>6.0385315824786736E-3</v>
      </c>
      <c r="J50" s="14">
        <v>28.484848</v>
      </c>
      <c r="K50" s="27">
        <v>0.125</v>
      </c>
      <c r="L50" s="2">
        <v>2781</v>
      </c>
      <c r="M50" s="27">
        <v>6.4764184777039808E-3</v>
      </c>
      <c r="N50" s="2">
        <v>172.12121212121201</v>
      </c>
      <c r="O50" s="2">
        <v>4030</v>
      </c>
      <c r="P50" s="27">
        <v>8.8760068100776808E-3</v>
      </c>
      <c r="Q50" s="14">
        <v>202.42424242424201</v>
      </c>
      <c r="R50" s="2">
        <v>3844</v>
      </c>
      <c r="S50" s="27">
        <v>8.2852862885409145E-3</v>
      </c>
      <c r="T50" s="14">
        <v>250.30302399999999</v>
      </c>
      <c r="U50" s="27">
        <v>0.38223660553757643</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98</v>
      </c>
      <c r="C51" s="27">
        <v>9.6656474997534273E-3</v>
      </c>
      <c r="D51" s="2">
        <v>36.969696969696898</v>
      </c>
      <c r="E51" s="2">
        <v>206</v>
      </c>
      <c r="F51" s="27">
        <v>1.9654613109436121E-2</v>
      </c>
      <c r="G51" s="14">
        <v>43.030303030303003</v>
      </c>
      <c r="H51" s="2">
        <v>133</v>
      </c>
      <c r="I51" s="27">
        <v>1.2748011118566088E-2</v>
      </c>
      <c r="J51" s="14">
        <v>31.515152</v>
      </c>
      <c r="K51" s="27">
        <v>0.35714285714285715</v>
      </c>
      <c r="L51" s="2">
        <v>3560</v>
      </c>
      <c r="M51" s="27">
        <v>8.2905608704157384E-3</v>
      </c>
      <c r="N51" s="2">
        <v>191.51515151515099</v>
      </c>
      <c r="O51" s="2">
        <v>4531</v>
      </c>
      <c r="P51" s="27">
        <v>9.979450832868976E-3</v>
      </c>
      <c r="Q51" s="14">
        <v>221.21212121212099</v>
      </c>
      <c r="R51" s="2">
        <v>4857</v>
      </c>
      <c r="S51" s="27">
        <v>1.0468687696005001E-2</v>
      </c>
      <c r="T51" s="14">
        <v>284.84848</v>
      </c>
      <c r="U51" s="27">
        <v>0.36432584269662921</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163</v>
      </c>
      <c r="C52" s="27">
        <v>1.6076536147549069E-2</v>
      </c>
      <c r="D52" s="2">
        <v>46.060606060605998</v>
      </c>
      <c r="E52" s="2">
        <v>174</v>
      </c>
      <c r="F52" s="27">
        <v>1.6601469325446046E-2</v>
      </c>
      <c r="G52" s="14">
        <v>43.636363636363598</v>
      </c>
      <c r="H52" s="2">
        <v>202</v>
      </c>
      <c r="I52" s="27">
        <v>1.936164094699511E-2</v>
      </c>
      <c r="J52" s="14">
        <v>63.636364</v>
      </c>
      <c r="K52" s="27">
        <v>0.2392638036809816</v>
      </c>
      <c r="L52" s="2">
        <v>5142</v>
      </c>
      <c r="M52" s="27">
        <v>1.1974737077437564E-2</v>
      </c>
      <c r="N52" s="2">
        <v>181.81818181818099</v>
      </c>
      <c r="O52" s="2">
        <v>5317</v>
      </c>
      <c r="P52" s="27">
        <v>1.1710602533296038E-2</v>
      </c>
      <c r="Q52" s="14">
        <v>209.09090909090901</v>
      </c>
      <c r="R52" s="2">
        <v>7614</v>
      </c>
      <c r="S52" s="27">
        <v>1.6411074349883072E-2</v>
      </c>
      <c r="T52" s="14">
        <v>274.54544099999998</v>
      </c>
      <c r="U52" s="27">
        <v>0.48074679113185531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106</v>
      </c>
      <c r="C53" s="27">
        <v>1.0454679948712891E-2</v>
      </c>
      <c r="D53" s="2">
        <v>28.484848484848399</v>
      </c>
      <c r="E53" s="2">
        <v>166</v>
      </c>
      <c r="F53" s="27">
        <v>1.5838183379448527E-2</v>
      </c>
      <c r="G53" s="14">
        <v>41.818181818181799</v>
      </c>
      <c r="H53" s="2">
        <v>93</v>
      </c>
      <c r="I53" s="27">
        <v>8.9140228122304224E-3</v>
      </c>
      <c r="J53" s="14">
        <v>27.272728000000001</v>
      </c>
      <c r="K53" s="27">
        <v>-0.12264150943396226</v>
      </c>
      <c r="L53" s="2">
        <v>4148</v>
      </c>
      <c r="M53" s="27">
        <v>9.6599006995742934E-3</v>
      </c>
      <c r="N53" s="2">
        <v>166.666666666666</v>
      </c>
      <c r="O53" s="2">
        <v>4263</v>
      </c>
      <c r="P53" s="27">
        <v>9.3891853675834129E-3</v>
      </c>
      <c r="Q53" s="14">
        <v>207.272727272727</v>
      </c>
      <c r="R53" s="2">
        <v>4633</v>
      </c>
      <c r="S53" s="27">
        <v>9.9858822515114607E-3</v>
      </c>
      <c r="T53" s="14">
        <v>303.03030000000001</v>
      </c>
      <c r="U53" s="27">
        <v>0.11692381870781099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109</v>
      </c>
      <c r="C54" s="27">
        <v>1.0750567117072689E-2</v>
      </c>
      <c r="D54" s="2">
        <v>39.393939393939398</v>
      </c>
      <c r="E54" s="2">
        <v>61</v>
      </c>
      <c r="F54" s="27">
        <v>5.8200553382310848E-3</v>
      </c>
      <c r="G54" s="14">
        <v>23.030303030302999</v>
      </c>
      <c r="H54" s="2">
        <v>158</v>
      </c>
      <c r="I54" s="27">
        <v>1.514425381002588E-2</v>
      </c>
      <c r="J54" s="14">
        <v>54.5454559</v>
      </c>
      <c r="K54" s="27">
        <v>0.44954128440366975</v>
      </c>
      <c r="L54" s="2">
        <v>3343</v>
      </c>
      <c r="M54" s="27">
        <v>7.7852092667977007E-3</v>
      </c>
      <c r="N54" s="2">
        <v>172.72727272727201</v>
      </c>
      <c r="O54" s="2">
        <v>3281</v>
      </c>
      <c r="P54" s="27">
        <v>7.2263469835892984E-3</v>
      </c>
      <c r="Q54" s="14">
        <v>198.78787878787799</v>
      </c>
      <c r="R54" s="2">
        <v>3238</v>
      </c>
      <c r="S54" s="27">
        <v>6.9791251306700001E-3</v>
      </c>
      <c r="T54" s="14">
        <v>232.72728000000001</v>
      </c>
      <c r="U54" s="27">
        <v>-3.1408914148967994E-2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96</v>
      </c>
      <c r="C55" s="27">
        <v>9.4683893875135618E-3</v>
      </c>
      <c r="D55" s="2">
        <v>29.090909090909101</v>
      </c>
      <c r="E55" s="2">
        <v>108</v>
      </c>
      <c r="F55" s="27">
        <v>1.0304360270966512E-2</v>
      </c>
      <c r="G55" s="14">
        <v>32.121212121212103</v>
      </c>
      <c r="H55" s="2">
        <v>75</v>
      </c>
      <c r="I55" s="27">
        <v>7.1887280743793735E-3</v>
      </c>
      <c r="J55" s="14">
        <v>35.757576</v>
      </c>
      <c r="K55" s="27">
        <v>-0.21875</v>
      </c>
      <c r="L55" s="2">
        <v>3410</v>
      </c>
      <c r="M55" s="27">
        <v>7.9412394854263112E-3</v>
      </c>
      <c r="N55" s="2">
        <v>167.272727272727</v>
      </c>
      <c r="O55" s="2">
        <v>3957</v>
      </c>
      <c r="P55" s="27">
        <v>8.7152255452797485E-3</v>
      </c>
      <c r="Q55" s="14">
        <v>194.54545454545399</v>
      </c>
      <c r="R55" s="2">
        <v>4754</v>
      </c>
      <c r="S55" s="27">
        <v>1.0246683406795918E-2</v>
      </c>
      <c r="T55" s="14">
        <v>307.27273600000001</v>
      </c>
      <c r="U55" s="27">
        <v>0.39413489736070384</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1722</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1700</v>
      </c>
      <c r="C58" s="211"/>
      <c r="D58" s="211" t="s">
        <v>1701</v>
      </c>
      <c r="E58" s="211" t="s">
        <v>1700</v>
      </c>
      <c r="F58" s="211"/>
      <c r="G58" s="211" t="s">
        <v>1701</v>
      </c>
      <c r="H58" s="211" t="s">
        <v>1700</v>
      </c>
      <c r="I58" s="211"/>
      <c r="J58" s="211" t="s">
        <v>1701</v>
      </c>
      <c r="K58" t="s">
        <v>170</v>
      </c>
      <c r="L58" s="211" t="s">
        <v>1700</v>
      </c>
      <c r="M58" s="211"/>
      <c r="N58" s="211" t="s">
        <v>1701</v>
      </c>
      <c r="O58" s="211" t="s">
        <v>1700</v>
      </c>
      <c r="P58" s="211"/>
      <c r="Q58" s="211" t="s">
        <v>1701</v>
      </c>
      <c r="R58" s="211" t="s">
        <v>1700</v>
      </c>
      <c r="S58" s="211"/>
      <c r="T58" s="211" t="s">
        <v>1701</v>
      </c>
      <c r="U58" t="s">
        <v>170</v>
      </c>
      <c r="V58" s="211" t="s">
        <v>1700</v>
      </c>
      <c r="W58" s="211"/>
      <c r="X58" s="211" t="s">
        <v>1701</v>
      </c>
      <c r="Y58" s="211" t="s">
        <v>1700</v>
      </c>
      <c r="Z58" s="211"/>
      <c r="AA58" s="211" t="s">
        <v>1701</v>
      </c>
      <c r="AB58" s="211" t="s">
        <v>1700</v>
      </c>
      <c r="AC58" s="211"/>
      <c r="AD58" s="211" t="s">
        <v>1701</v>
      </c>
      <c r="AE58" t="s">
        <v>170</v>
      </c>
    </row>
    <row r="59" spans="1:31" x14ac:dyDescent="0.3">
      <c r="A59" t="s">
        <v>1723</v>
      </c>
      <c r="B59" s="14">
        <v>29.1</v>
      </c>
      <c r="C59" s="27" t="s">
        <v>170</v>
      </c>
      <c r="D59" s="14">
        <v>2.1818181818181799</v>
      </c>
      <c r="E59" s="14">
        <v>31</v>
      </c>
      <c r="F59" s="27" t="s">
        <v>170</v>
      </c>
      <c r="G59" s="14">
        <v>1.0909090909090899</v>
      </c>
      <c r="H59" s="14">
        <v>32</v>
      </c>
      <c r="I59" s="27" t="s">
        <v>170</v>
      </c>
      <c r="J59" s="14">
        <v>1.63636363</v>
      </c>
      <c r="K59" s="27">
        <v>9.9656357388316102E-2</v>
      </c>
      <c r="L59" s="14">
        <v>29.4</v>
      </c>
      <c r="M59" s="27" t="s">
        <v>170</v>
      </c>
      <c r="N59" s="14">
        <v>6.0606060606059997E-2</v>
      </c>
      <c r="O59" s="14">
        <v>30.3</v>
      </c>
      <c r="P59" s="27" t="s">
        <v>170</v>
      </c>
      <c r="Q59" s="14">
        <v>0.12121212121211999</v>
      </c>
      <c r="R59" s="14">
        <v>31.2</v>
      </c>
      <c r="S59" s="27" t="s">
        <v>170</v>
      </c>
      <c r="T59" s="14">
        <v>6.0606062400000001E-2</v>
      </c>
      <c r="U59" s="27">
        <v>6.1224489795918394E-2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25.8</v>
      </c>
      <c r="C60" s="27" t="s">
        <v>170</v>
      </c>
      <c r="D60" s="14">
        <v>1.4545454545454499</v>
      </c>
      <c r="E60" s="14">
        <v>29</v>
      </c>
      <c r="F60" s="27" t="s">
        <v>170</v>
      </c>
      <c r="G60" s="14">
        <v>1.4545454545454499</v>
      </c>
      <c r="H60" s="14">
        <v>29.5</v>
      </c>
      <c r="I60" s="27" t="s">
        <v>170</v>
      </c>
      <c r="J60" s="14">
        <v>1.8181818700000001</v>
      </c>
      <c r="K60" s="27">
        <v>0.14341085271317827</v>
      </c>
      <c r="L60" s="14">
        <v>28.5</v>
      </c>
      <c r="M60" s="27" t="s">
        <v>170</v>
      </c>
      <c r="N60" s="14">
        <v>0.12121212121211999</v>
      </c>
      <c r="O60" s="14">
        <v>29.6</v>
      </c>
      <c r="P60" s="27" t="s">
        <v>170</v>
      </c>
      <c r="Q60" s="14">
        <v>6.0606060606059997E-2</v>
      </c>
      <c r="R60" s="14">
        <v>30.5</v>
      </c>
      <c r="S60" s="27" t="s">
        <v>170</v>
      </c>
      <c r="T60" s="14">
        <v>6.0606062400000001E-2</v>
      </c>
      <c r="U60" s="27">
        <v>7.0175438596491224E-2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34</v>
      </c>
      <c r="C61" s="27" t="s">
        <v>170</v>
      </c>
      <c r="D61" s="14">
        <v>1.6969696969696899</v>
      </c>
      <c r="E61" s="14">
        <v>33</v>
      </c>
      <c r="F61" s="27" t="s">
        <v>170</v>
      </c>
      <c r="G61" s="14">
        <v>1.3333333333333299</v>
      </c>
      <c r="H61" s="14">
        <v>34</v>
      </c>
      <c r="I61" s="27" t="s">
        <v>170</v>
      </c>
      <c r="J61" s="14">
        <v>3.75757575</v>
      </c>
      <c r="K61" s="27">
        <v>0</v>
      </c>
      <c r="L61" s="14">
        <v>30.3</v>
      </c>
      <c r="M61" s="27" t="s">
        <v>170</v>
      </c>
      <c r="N61" s="14">
        <v>6.0606060606059997E-2</v>
      </c>
      <c r="O61" s="14">
        <v>30.9</v>
      </c>
      <c r="P61" s="27" t="s">
        <v>170</v>
      </c>
      <c r="Q61" s="14">
        <v>6.0606060606059997E-2</v>
      </c>
      <c r="R61" s="14">
        <v>31.9</v>
      </c>
      <c r="S61" s="27" t="s">
        <v>170</v>
      </c>
      <c r="T61" s="14">
        <v>0.121212125</v>
      </c>
      <c r="U61" s="27">
        <v>5.2805280528052737E-2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1726</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1700</v>
      </c>
      <c r="C64" s="211"/>
      <c r="D64" s="211" t="s">
        <v>1701</v>
      </c>
      <c r="E64" s="211" t="s">
        <v>1700</v>
      </c>
      <c r="F64" s="211"/>
      <c r="G64" s="211" t="s">
        <v>1701</v>
      </c>
      <c r="H64" s="211" t="s">
        <v>1700</v>
      </c>
      <c r="I64" s="211"/>
      <c r="J64" s="211" t="s">
        <v>1701</v>
      </c>
      <c r="K64" t="s">
        <v>170</v>
      </c>
      <c r="L64" s="211" t="s">
        <v>1700</v>
      </c>
      <c r="M64" s="211"/>
      <c r="N64" s="211" t="s">
        <v>1701</v>
      </c>
      <c r="O64" s="211" t="s">
        <v>1700</v>
      </c>
      <c r="P64" s="211"/>
      <c r="Q64" s="211" t="s">
        <v>1701</v>
      </c>
      <c r="R64" s="211" t="s">
        <v>1700</v>
      </c>
      <c r="S64" s="211"/>
      <c r="T64" s="211" t="s">
        <v>1701</v>
      </c>
      <c r="U64" t="s">
        <v>170</v>
      </c>
      <c r="V64" s="211" t="s">
        <v>1700</v>
      </c>
      <c r="W64" s="211"/>
      <c r="X64" s="211" t="s">
        <v>1701</v>
      </c>
      <c r="Y64" s="211" t="s">
        <v>1700</v>
      </c>
      <c r="Z64" s="211"/>
      <c r="AA64" s="211" t="s">
        <v>1701</v>
      </c>
      <c r="AB64" s="211" t="s">
        <v>1700</v>
      </c>
      <c r="AC64" s="211"/>
      <c r="AD64" s="211" t="s">
        <v>1701</v>
      </c>
      <c r="AE64" t="s">
        <v>170</v>
      </c>
    </row>
    <row r="65" spans="1:31" x14ac:dyDescent="0.3">
      <c r="A65" t="s">
        <v>172</v>
      </c>
      <c r="B65" s="2">
        <v>10139</v>
      </c>
      <c r="C65" s="27" t="s">
        <v>170</v>
      </c>
      <c r="D65" s="2">
        <v>15.151515151515101</v>
      </c>
      <c r="E65" s="2">
        <v>10481</v>
      </c>
      <c r="F65" s="27" t="s">
        <v>170</v>
      </c>
      <c r="G65" s="14">
        <v>21.818181818181799</v>
      </c>
      <c r="H65" s="2">
        <v>10433</v>
      </c>
      <c r="I65" s="27" t="s">
        <v>170</v>
      </c>
      <c r="J65" s="14">
        <v>34.5454559</v>
      </c>
      <c r="K65" s="27">
        <v>2.8996942499260284E-2</v>
      </c>
      <c r="L65" s="2">
        <v>429404</v>
      </c>
      <c r="M65" s="27" t="s">
        <v>170</v>
      </c>
      <c r="N65" s="2">
        <v>0</v>
      </c>
      <c r="O65" s="2">
        <v>454033</v>
      </c>
      <c r="P65" s="27" t="s">
        <v>170</v>
      </c>
      <c r="Q65" s="14">
        <v>0</v>
      </c>
      <c r="R65" s="2">
        <v>463955</v>
      </c>
      <c r="S65" s="27" t="s">
        <v>170</v>
      </c>
      <c r="T65" s="14">
        <v>0</v>
      </c>
      <c r="U65" s="27">
        <v>8.0462687818464662E-2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1727</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1700</v>
      </c>
      <c r="C68" s="211"/>
      <c r="D68" s="211" t="s">
        <v>1701</v>
      </c>
      <c r="E68" s="211" t="s">
        <v>1700</v>
      </c>
      <c r="F68" s="211"/>
      <c r="G68" s="211" t="s">
        <v>1701</v>
      </c>
      <c r="H68" s="211" t="s">
        <v>1700</v>
      </c>
      <c r="I68" s="211"/>
      <c r="J68" s="211" t="s">
        <v>1701</v>
      </c>
      <c r="K68" t="s">
        <v>170</v>
      </c>
      <c r="L68" s="211" t="s">
        <v>1700</v>
      </c>
      <c r="M68" s="211"/>
      <c r="N68" s="211" t="s">
        <v>1701</v>
      </c>
      <c r="O68" s="211" t="s">
        <v>1700</v>
      </c>
      <c r="P68" s="211"/>
      <c r="Q68" s="211" t="s">
        <v>1701</v>
      </c>
      <c r="R68" s="211" t="s">
        <v>1700</v>
      </c>
      <c r="S68" s="211"/>
      <c r="T68" s="211" t="s">
        <v>1701</v>
      </c>
      <c r="U68" t="s">
        <v>170</v>
      </c>
      <c r="V68" s="211" t="s">
        <v>1700</v>
      </c>
      <c r="W68" s="211"/>
      <c r="X68" s="211" t="s">
        <v>1701</v>
      </c>
      <c r="Y68" s="211" t="s">
        <v>1700</v>
      </c>
      <c r="Z68" s="211"/>
      <c r="AA68" s="211" t="s">
        <v>1701</v>
      </c>
      <c r="AB68" s="211" t="s">
        <v>1700</v>
      </c>
      <c r="AC68" s="211"/>
      <c r="AD68" s="211" t="s">
        <v>1701</v>
      </c>
      <c r="AE68" t="s">
        <v>170</v>
      </c>
    </row>
    <row r="69" spans="1:31" x14ac:dyDescent="0.3">
      <c r="A69" t="s">
        <v>172</v>
      </c>
      <c r="B69" s="2">
        <v>10139</v>
      </c>
      <c r="C69" s="27" t="s">
        <v>170</v>
      </c>
      <c r="D69" s="2">
        <v>15.151515151515101</v>
      </c>
      <c r="E69" s="2">
        <v>10481</v>
      </c>
      <c r="F69" s="27" t="s">
        <v>170</v>
      </c>
      <c r="G69" s="14">
        <v>21.818181818181799</v>
      </c>
      <c r="H69" s="2">
        <v>10433</v>
      </c>
      <c r="I69" s="27" t="s">
        <v>170</v>
      </c>
      <c r="J69" s="14">
        <v>34.5454559</v>
      </c>
      <c r="K69" s="27">
        <v>2.8996942499260284E-2</v>
      </c>
      <c r="L69" s="2">
        <v>429404</v>
      </c>
      <c r="M69" s="27" t="s">
        <v>170</v>
      </c>
      <c r="N69" s="2">
        <v>0</v>
      </c>
      <c r="O69" s="2">
        <v>454033</v>
      </c>
      <c r="P69" s="27" t="s">
        <v>170</v>
      </c>
      <c r="Q69" s="14">
        <v>0</v>
      </c>
      <c r="R69" s="2">
        <v>463955</v>
      </c>
      <c r="S69" s="27" t="s">
        <v>170</v>
      </c>
      <c r="T69" s="14">
        <v>0</v>
      </c>
      <c r="U69" s="27">
        <v>8.0462687818464662E-2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8874</v>
      </c>
      <c r="C70" s="27">
        <v>0.87523424400828487</v>
      </c>
      <c r="D70" s="2">
        <v>236.969696969697</v>
      </c>
      <c r="E70" s="2">
        <v>8973</v>
      </c>
      <c r="F70" s="27">
        <v>0.85612059917946759</v>
      </c>
      <c r="G70" s="14">
        <v>183.030303030303</v>
      </c>
      <c r="H70" s="2">
        <v>7142</v>
      </c>
      <c r="I70" s="27">
        <v>0.68455861209623314</v>
      </c>
      <c r="J70" s="14">
        <v>383.63635299999999</v>
      </c>
      <c r="K70" s="27">
        <v>-0.19517692134324993</v>
      </c>
      <c r="L70" s="2">
        <v>332169</v>
      </c>
      <c r="M70" s="27">
        <v>0.77355823420368697</v>
      </c>
      <c r="N70" s="2">
        <v>1894.54545454545</v>
      </c>
      <c r="O70" s="2">
        <v>367167</v>
      </c>
      <c r="P70" s="27">
        <v>0.80867910482277716</v>
      </c>
      <c r="Q70" s="14">
        <v>1889.69696969697</v>
      </c>
      <c r="R70" s="2">
        <v>309798</v>
      </c>
      <c r="S70" s="27">
        <v>0.66773286202325655</v>
      </c>
      <c r="T70" s="14">
        <v>3009.0908199999999</v>
      </c>
      <c r="U70" s="27">
        <v>-6.7348247428266936E-2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8</v>
      </c>
      <c r="C71" s="27">
        <v>7.8903244895946341E-4</v>
      </c>
      <c r="D71" s="2">
        <v>7.8787878787878798</v>
      </c>
      <c r="E71" s="2">
        <v>185</v>
      </c>
      <c r="F71" s="27">
        <v>1.7650987501192636E-2</v>
      </c>
      <c r="G71" s="14">
        <v>78.787878787878796</v>
      </c>
      <c r="H71" s="2">
        <v>150</v>
      </c>
      <c r="I71" s="27">
        <v>1.4377456148758747E-2</v>
      </c>
      <c r="J71" s="14">
        <v>72.121215800000002</v>
      </c>
      <c r="K71" s="27">
        <v>17.75</v>
      </c>
      <c r="L71" s="2">
        <v>6294</v>
      </c>
      <c r="M71" s="27">
        <v>1.4657525314156365E-2</v>
      </c>
      <c r="N71" s="2">
        <v>253.333333333333</v>
      </c>
      <c r="O71" s="2">
        <v>7846</v>
      </c>
      <c r="P71" s="27">
        <v>1.7280682241158682E-2</v>
      </c>
      <c r="Q71" s="14">
        <v>384.84848484848402</v>
      </c>
      <c r="R71" s="2">
        <v>7606</v>
      </c>
      <c r="S71" s="27">
        <v>1.6393831298294016E-2</v>
      </c>
      <c r="T71" s="14">
        <v>423.03030000000001</v>
      </c>
      <c r="U71" s="27">
        <v>0.2084524944391484</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94</v>
      </c>
      <c r="C72" s="27">
        <v>9.2711312752736964E-3</v>
      </c>
      <c r="D72" s="2">
        <v>40.606060606060602</v>
      </c>
      <c r="E72" s="2">
        <v>209</v>
      </c>
      <c r="F72" s="27">
        <v>1.9940845339185193E-2</v>
      </c>
      <c r="G72" s="14">
        <v>116.969696969697</v>
      </c>
      <c r="H72" s="2">
        <v>138</v>
      </c>
      <c r="I72" s="27">
        <v>1.3227259656858047E-2</v>
      </c>
      <c r="J72" s="14">
        <v>61.212119999999999</v>
      </c>
      <c r="K72" s="27">
        <v>0.46808510638297873</v>
      </c>
      <c r="L72" s="2">
        <v>5062</v>
      </c>
      <c r="M72" s="27">
        <v>1.1788432338776536E-2</v>
      </c>
      <c r="N72" s="2">
        <v>359.39393939393898</v>
      </c>
      <c r="O72" s="2">
        <v>6089</v>
      </c>
      <c r="P72" s="27">
        <v>1.3410919470611167E-2</v>
      </c>
      <c r="Q72" s="14">
        <v>471.51515151515099</v>
      </c>
      <c r="R72" s="2">
        <v>5955</v>
      </c>
      <c r="S72" s="27">
        <v>1.2835296526602796E-2</v>
      </c>
      <c r="T72" s="14">
        <v>560</v>
      </c>
      <c r="U72" s="27">
        <v>0.17641248518372185</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0</v>
      </c>
      <c r="C73" s="27">
        <v>0</v>
      </c>
      <c r="D73" s="2">
        <v>80</v>
      </c>
      <c r="E73" s="2">
        <v>77</v>
      </c>
      <c r="F73" s="27">
        <v>7.3466272302261234E-3</v>
      </c>
      <c r="G73" s="14">
        <v>51.515151515151501</v>
      </c>
      <c r="H73" s="2">
        <v>327</v>
      </c>
      <c r="I73" s="27">
        <v>3.1342854404294067E-2</v>
      </c>
      <c r="J73" s="14">
        <v>192.72728000000001</v>
      </c>
      <c r="K73" s="27"/>
      <c r="L73" s="2">
        <v>14669</v>
      </c>
      <c r="M73" s="27">
        <v>3.4161302642732719E-2</v>
      </c>
      <c r="N73" s="2">
        <v>320.60606060606</v>
      </c>
      <c r="O73" s="2">
        <v>15427</v>
      </c>
      <c r="P73" s="27">
        <v>3.3977706466270075E-2</v>
      </c>
      <c r="Q73" s="14">
        <v>449.09090909090901</v>
      </c>
      <c r="R73" s="2">
        <v>17310</v>
      </c>
      <c r="S73" s="27">
        <v>3.7309652875817695E-2</v>
      </c>
      <c r="T73" s="14">
        <v>581.21209999999996</v>
      </c>
      <c r="U73" s="27">
        <v>0.18003953916422388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0</v>
      </c>
      <c r="C74" s="27">
        <v>0</v>
      </c>
      <c r="D74" s="2">
        <v>80</v>
      </c>
      <c r="E74" s="2">
        <v>27</v>
      </c>
      <c r="F74" s="27">
        <v>2.5760900677416279E-3</v>
      </c>
      <c r="G74" s="14">
        <v>22.424242424242401</v>
      </c>
      <c r="H74" s="2">
        <v>0</v>
      </c>
      <c r="I74" s="27">
        <v>0</v>
      </c>
      <c r="J74" s="14">
        <v>12.727273</v>
      </c>
      <c r="K74" s="27"/>
      <c r="L74" s="2">
        <v>354</v>
      </c>
      <c r="M74" s="27">
        <v>8.2439846857504818E-4</v>
      </c>
      <c r="N74" s="2">
        <v>89.696969696969703</v>
      </c>
      <c r="O74" s="2">
        <v>615</v>
      </c>
      <c r="P74" s="27">
        <v>1.3545270938456015E-3</v>
      </c>
      <c r="Q74" s="14">
        <v>79.393939393939405</v>
      </c>
      <c r="R74" s="2">
        <v>618</v>
      </c>
      <c r="S74" s="27">
        <v>1.3320257352544967E-3</v>
      </c>
      <c r="T74" s="14">
        <v>92.121215800000002</v>
      </c>
      <c r="U74" s="27">
        <v>0.74576271186440679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983</v>
      </c>
      <c r="C75" s="27">
        <v>9.6952362165894077E-2</v>
      </c>
      <c r="D75" s="2">
        <v>219.39393939393901</v>
      </c>
      <c r="E75" s="2">
        <v>675</v>
      </c>
      <c r="F75" s="27">
        <v>6.4402251693540691E-2</v>
      </c>
      <c r="G75" s="14">
        <v>144.84848484848399</v>
      </c>
      <c r="H75" s="2">
        <v>2228</v>
      </c>
      <c r="I75" s="27">
        <v>0.21355314866289657</v>
      </c>
      <c r="J75" s="14">
        <v>346.66665599999999</v>
      </c>
      <c r="K75" s="27">
        <v>1.2665310274669379</v>
      </c>
      <c r="L75" s="2">
        <v>58352</v>
      </c>
      <c r="M75" s="27">
        <v>0.1358906763793537</v>
      </c>
      <c r="N75" s="2">
        <v>1827.27272727272</v>
      </c>
      <c r="O75" s="2">
        <v>41342</v>
      </c>
      <c r="P75" s="27">
        <v>9.105505546953635E-2</v>
      </c>
      <c r="Q75" s="14">
        <v>1716.9696969696899</v>
      </c>
      <c r="R75" s="2">
        <v>85508</v>
      </c>
      <c r="S75" s="27">
        <v>0.18430235690961408</v>
      </c>
      <c r="T75" s="14">
        <v>2903.6364699999999</v>
      </c>
      <c r="U75" s="27">
        <v>0.46538250616945437</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180</v>
      </c>
      <c r="C76" s="27">
        <v>1.7753230101587927E-2</v>
      </c>
      <c r="D76" s="2">
        <v>62.424242424242401</v>
      </c>
      <c r="E76" s="2">
        <v>335</v>
      </c>
      <c r="F76" s="27">
        <v>3.1962598988646118E-2</v>
      </c>
      <c r="G76" s="14">
        <v>88.484848484848399</v>
      </c>
      <c r="H76" s="2">
        <v>448</v>
      </c>
      <c r="I76" s="27">
        <v>4.2940669030959458E-2</v>
      </c>
      <c r="J76" s="14">
        <v>116.969696</v>
      </c>
      <c r="K76" s="27">
        <v>1.4888888888888889</v>
      </c>
      <c r="L76" s="2">
        <v>12504</v>
      </c>
      <c r="M76" s="27">
        <v>2.9119430652718652E-2</v>
      </c>
      <c r="N76" s="2">
        <v>706.66666666666595</v>
      </c>
      <c r="O76" s="2">
        <v>15547</v>
      </c>
      <c r="P76" s="27">
        <v>3.4242004435800923E-2</v>
      </c>
      <c r="Q76" s="14">
        <v>880</v>
      </c>
      <c r="R76" s="2">
        <v>37160</v>
      </c>
      <c r="S76" s="27">
        <v>8.0093974631160345E-2</v>
      </c>
      <c r="T76" s="14">
        <v>2133.3332500000001</v>
      </c>
      <c r="U76" s="27">
        <v>1.9718490083173386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28</v>
      </c>
      <c r="C77" s="27">
        <v>2.7616135713581223E-3</v>
      </c>
      <c r="D77" s="2">
        <v>26.060606060605998</v>
      </c>
      <c r="E77" s="2">
        <v>123</v>
      </c>
      <c r="F77" s="27">
        <v>1.173552141971186E-2</v>
      </c>
      <c r="G77" s="14">
        <v>52.727272727272698</v>
      </c>
      <c r="H77" s="2">
        <v>267</v>
      </c>
      <c r="I77" s="27">
        <v>2.5591871944790567E-2</v>
      </c>
      <c r="J77" s="14">
        <v>103.030304</v>
      </c>
      <c r="K77" s="27">
        <v>8.5357142857142865</v>
      </c>
      <c r="L77" s="2">
        <v>4656</v>
      </c>
      <c r="M77" s="27">
        <v>1.084293579007182E-2</v>
      </c>
      <c r="N77" s="2">
        <v>523.63636363636294</v>
      </c>
      <c r="O77" s="2">
        <v>4794</v>
      </c>
      <c r="P77" s="27">
        <v>1.055870388275742E-2</v>
      </c>
      <c r="Q77" s="14">
        <v>495.15151515151501</v>
      </c>
      <c r="R77" s="2">
        <v>26889</v>
      </c>
      <c r="S77" s="27">
        <v>5.7956051772262394E-2</v>
      </c>
      <c r="T77" s="14">
        <v>1927.87878</v>
      </c>
      <c r="U77" s="27">
        <v>4.7751288659793811</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152</v>
      </c>
      <c r="C78" s="27">
        <v>1.4991616530229806E-2</v>
      </c>
      <c r="D78" s="2">
        <v>58.181818181818201</v>
      </c>
      <c r="E78" s="2">
        <v>212</v>
      </c>
      <c r="F78" s="27">
        <v>2.022707756893426E-2</v>
      </c>
      <c r="G78" s="14">
        <v>69.696969696969703</v>
      </c>
      <c r="H78" s="2">
        <v>181</v>
      </c>
      <c r="I78" s="27">
        <v>1.7348797086168887E-2</v>
      </c>
      <c r="J78" s="14">
        <v>70.909090000000006</v>
      </c>
      <c r="K78" s="27">
        <v>0.19078947368421054</v>
      </c>
      <c r="L78" s="2">
        <v>7848</v>
      </c>
      <c r="M78" s="27">
        <v>1.827649486264683E-2</v>
      </c>
      <c r="N78" s="2">
        <v>455.15151515151501</v>
      </c>
      <c r="O78" s="2">
        <v>10753</v>
      </c>
      <c r="P78" s="27">
        <v>2.3683300553043501E-2</v>
      </c>
      <c r="Q78" s="14">
        <v>704.84848484848396</v>
      </c>
      <c r="R78" s="2">
        <v>10271</v>
      </c>
      <c r="S78" s="27">
        <v>2.2137922858897954E-2</v>
      </c>
      <c r="T78" s="14">
        <v>669.69695999999999</v>
      </c>
      <c r="U78" s="27">
        <v>0.30874108053007138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1733</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1700</v>
      </c>
      <c r="C81" s="211"/>
      <c r="D81" s="211" t="s">
        <v>1701</v>
      </c>
      <c r="E81" s="211" t="s">
        <v>1700</v>
      </c>
      <c r="F81" s="211"/>
      <c r="G81" s="211" t="s">
        <v>1701</v>
      </c>
      <c r="H81" s="211" t="s">
        <v>1700</v>
      </c>
      <c r="I81" s="211"/>
      <c r="J81" s="211" t="s">
        <v>1701</v>
      </c>
      <c r="K81" t="s">
        <v>170</v>
      </c>
      <c r="L81" s="211" t="s">
        <v>1700</v>
      </c>
      <c r="M81" s="211"/>
      <c r="N81" s="211" t="s">
        <v>1701</v>
      </c>
      <c r="O81" s="211" t="s">
        <v>1700</v>
      </c>
      <c r="P81" s="211"/>
      <c r="Q81" s="211" t="s">
        <v>1701</v>
      </c>
      <c r="R81" s="211" t="s">
        <v>1700</v>
      </c>
      <c r="S81" s="211"/>
      <c r="T81" s="211" t="s">
        <v>1701</v>
      </c>
      <c r="U81" t="s">
        <v>170</v>
      </c>
      <c r="V81" s="211" t="s">
        <v>1700</v>
      </c>
      <c r="W81" s="211"/>
      <c r="X81" s="211" t="s">
        <v>1701</v>
      </c>
      <c r="Y81" s="211" t="s">
        <v>1700</v>
      </c>
      <c r="Z81" s="211"/>
      <c r="AA81" s="211" t="s">
        <v>1701</v>
      </c>
      <c r="AB81" s="211" t="s">
        <v>1700</v>
      </c>
      <c r="AC81" s="211"/>
      <c r="AD81" s="211" t="s">
        <v>1701</v>
      </c>
      <c r="AE81" t="s">
        <v>170</v>
      </c>
    </row>
    <row r="82" spans="1:31" x14ac:dyDescent="0.3">
      <c r="A82" t="s">
        <v>172</v>
      </c>
      <c r="B82" s="2">
        <v>10139</v>
      </c>
      <c r="C82" s="27" t="s">
        <v>170</v>
      </c>
      <c r="D82" s="2">
        <v>15.151515151515101</v>
      </c>
      <c r="E82" s="2">
        <v>10481</v>
      </c>
      <c r="F82" s="27" t="s">
        <v>170</v>
      </c>
      <c r="G82" s="14">
        <v>21.818181818181799</v>
      </c>
      <c r="H82" s="2">
        <v>10433</v>
      </c>
      <c r="I82" s="27" t="s">
        <v>170</v>
      </c>
      <c r="J82" s="14">
        <v>34.5454559</v>
      </c>
      <c r="K82" s="27">
        <v>2.8996942499260284E-2</v>
      </c>
      <c r="L82" s="2">
        <v>429404</v>
      </c>
      <c r="M82" s="27" t="s">
        <v>170</v>
      </c>
      <c r="N82" s="2">
        <v>0</v>
      </c>
      <c r="O82" s="2">
        <v>454033</v>
      </c>
      <c r="P82" s="27" t="s">
        <v>170</v>
      </c>
      <c r="Q82" s="14">
        <v>0</v>
      </c>
      <c r="R82" s="2">
        <v>463955</v>
      </c>
      <c r="S82" s="27" t="s">
        <v>170</v>
      </c>
      <c r="T82" s="14">
        <v>0</v>
      </c>
      <c r="U82" s="27">
        <v>8.0462687818464662E-2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5190</v>
      </c>
      <c r="C83" s="27">
        <v>0.51188480126245195</v>
      </c>
      <c r="D83" s="2">
        <v>342.42424242424198</v>
      </c>
      <c r="E83" s="2">
        <v>6007</v>
      </c>
      <c r="F83" s="27">
        <v>0.57313233470088731</v>
      </c>
      <c r="G83" s="14">
        <v>275.15151515151501</v>
      </c>
      <c r="H83" s="2">
        <v>5517</v>
      </c>
      <c r="I83" s="27">
        <v>0.52880283715134668</v>
      </c>
      <c r="J83" s="14">
        <v>442.42425500000002</v>
      </c>
      <c r="K83" s="27">
        <v>6.3005780346820806E-2</v>
      </c>
      <c r="L83" s="2">
        <v>176346</v>
      </c>
      <c r="M83" s="27">
        <v>0.41067619304897018</v>
      </c>
      <c r="N83" s="2">
        <v>0</v>
      </c>
      <c r="O83" s="2">
        <v>170500</v>
      </c>
      <c r="P83" s="27">
        <v>0.37552336504174805</v>
      </c>
      <c r="Q83" s="14">
        <v>0</v>
      </c>
      <c r="R83" s="2">
        <v>162036</v>
      </c>
      <c r="S83" s="27">
        <v>0.34924938841051395</v>
      </c>
      <c r="T83" s="14">
        <v>0</v>
      </c>
      <c r="U83" s="27">
        <v>-8.1147289986730625E-2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4997</v>
      </c>
      <c r="C84" s="27">
        <v>0.49284939343130485</v>
      </c>
      <c r="D84" s="2">
        <v>345.45454545454498</v>
      </c>
      <c r="E84" s="2">
        <v>5570</v>
      </c>
      <c r="F84" s="27">
        <v>0.53143783990077287</v>
      </c>
      <c r="G84" s="14">
        <v>277.575757575757</v>
      </c>
      <c r="H84" s="2">
        <v>4846</v>
      </c>
      <c r="I84" s="27">
        <v>0.4644876833125659</v>
      </c>
      <c r="J84" s="14">
        <v>416.96969999999999</v>
      </c>
      <c r="K84" s="27">
        <v>-3.0218130878527115E-2</v>
      </c>
      <c r="L84" s="2">
        <v>146711</v>
      </c>
      <c r="M84" s="27">
        <v>0.3416619314212257</v>
      </c>
      <c r="N84" s="2">
        <v>144.24242424242399</v>
      </c>
      <c r="O84" s="2">
        <v>139581</v>
      </c>
      <c r="P84" s="27">
        <v>0.30742479070904538</v>
      </c>
      <c r="Q84" s="14">
        <v>138.18181818181799</v>
      </c>
      <c r="R84" s="2">
        <v>128751</v>
      </c>
      <c r="S84" s="27">
        <v>0.27750751689280212</v>
      </c>
      <c r="T84" s="14">
        <v>502.42425500000002</v>
      </c>
      <c r="U84" s="27">
        <v>-0.12241754197026808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0</v>
      </c>
      <c r="C85" s="27">
        <v>0</v>
      </c>
      <c r="D85" s="2">
        <v>80</v>
      </c>
      <c r="E85" s="2">
        <v>134</v>
      </c>
      <c r="F85" s="27">
        <v>1.2785039595458448E-2</v>
      </c>
      <c r="G85" s="14">
        <v>69.090909090909093</v>
      </c>
      <c r="H85" s="2">
        <v>81</v>
      </c>
      <c r="I85" s="27">
        <v>7.7638263203297234E-3</v>
      </c>
      <c r="J85" s="14">
        <v>50.9090919</v>
      </c>
      <c r="K85" s="27"/>
      <c r="L85" s="2">
        <v>5362</v>
      </c>
      <c r="M85" s="27">
        <v>1.248707510875539E-2</v>
      </c>
      <c r="N85" s="2">
        <v>177.575757575757</v>
      </c>
      <c r="O85" s="2">
        <v>6021</v>
      </c>
      <c r="P85" s="27">
        <v>1.3261150621210353E-2</v>
      </c>
      <c r="Q85" s="14">
        <v>153.939393939393</v>
      </c>
      <c r="R85" s="2">
        <v>5923</v>
      </c>
      <c r="S85" s="27">
        <v>1.2766324320246575E-2</v>
      </c>
      <c r="T85" s="14">
        <v>239.393936</v>
      </c>
      <c r="U85" s="27">
        <v>0.10462513987318164</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42</v>
      </c>
      <c r="C86" s="27">
        <v>4.1424203570371828E-3</v>
      </c>
      <c r="D86" s="2">
        <v>26.060606060605998</v>
      </c>
      <c r="E86" s="2">
        <v>17</v>
      </c>
      <c r="F86" s="27">
        <v>1.6219826352447285E-3</v>
      </c>
      <c r="G86" s="14">
        <v>17.5757575757575</v>
      </c>
      <c r="H86" s="2">
        <v>112</v>
      </c>
      <c r="I86" s="27">
        <v>1.0735167257739864E-2</v>
      </c>
      <c r="J86" s="14">
        <v>53.939392099999999</v>
      </c>
      <c r="K86" s="27">
        <v>1.6666666666666667</v>
      </c>
      <c r="L86" s="2">
        <v>3251</v>
      </c>
      <c r="M86" s="27">
        <v>7.5709588173375189E-3</v>
      </c>
      <c r="N86" s="2">
        <v>209.69696969696901</v>
      </c>
      <c r="O86" s="2">
        <v>3069</v>
      </c>
      <c r="P86" s="27">
        <v>6.7594205707514655E-3</v>
      </c>
      <c r="Q86" s="14">
        <v>187.272727272727</v>
      </c>
      <c r="R86" s="2">
        <v>2592</v>
      </c>
      <c r="S86" s="27">
        <v>5.5867487148538114E-3</v>
      </c>
      <c r="T86" s="14">
        <v>191.515152</v>
      </c>
      <c r="U86" s="27">
        <v>-0.20270685942786834</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0</v>
      </c>
      <c r="C87" s="27">
        <v>0</v>
      </c>
      <c r="D87" s="2">
        <v>80</v>
      </c>
      <c r="E87" s="2">
        <v>77</v>
      </c>
      <c r="F87" s="27">
        <v>7.3466272302261234E-3</v>
      </c>
      <c r="G87" s="14">
        <v>51.515151515151501</v>
      </c>
      <c r="H87" s="2">
        <v>320</v>
      </c>
      <c r="I87" s="27">
        <v>3.0671906450685325E-2</v>
      </c>
      <c r="J87" s="14">
        <v>192.72728000000001</v>
      </c>
      <c r="K87" s="27"/>
      <c r="L87" s="2">
        <v>13894</v>
      </c>
      <c r="M87" s="27">
        <v>3.2356475486954007E-2</v>
      </c>
      <c r="N87" s="2">
        <v>248.48484848484799</v>
      </c>
      <c r="O87" s="2">
        <v>14542</v>
      </c>
      <c r="P87" s="27">
        <v>3.2028508940980062E-2</v>
      </c>
      <c r="Q87" s="14">
        <v>413.93939393939399</v>
      </c>
      <c r="R87" s="2">
        <v>15857</v>
      </c>
      <c r="S87" s="27">
        <v>3.4177883630955586E-2</v>
      </c>
      <c r="T87" s="14">
        <v>301.81817599999999</v>
      </c>
      <c r="U87" s="27">
        <v>0.14128400748524542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0</v>
      </c>
      <c r="C88" s="27">
        <v>0</v>
      </c>
      <c r="D88" s="2">
        <v>80</v>
      </c>
      <c r="E88" s="2">
        <v>27</v>
      </c>
      <c r="F88" s="27">
        <v>2.5760900677416279E-3</v>
      </c>
      <c r="G88" s="14">
        <v>22.424242424242401</v>
      </c>
      <c r="H88" s="2">
        <v>0</v>
      </c>
      <c r="I88" s="27">
        <v>0</v>
      </c>
      <c r="J88" s="14">
        <v>12.727273</v>
      </c>
      <c r="K88" s="27"/>
      <c r="L88" s="2">
        <v>336</v>
      </c>
      <c r="M88" s="27">
        <v>7.8247990237631699E-4</v>
      </c>
      <c r="N88" s="2">
        <v>84.242424242424207</v>
      </c>
      <c r="O88" s="2">
        <v>551</v>
      </c>
      <c r="P88" s="27">
        <v>1.213568176762482E-3</v>
      </c>
      <c r="Q88" s="14">
        <v>72.727272727272705</v>
      </c>
      <c r="R88" s="2">
        <v>528</v>
      </c>
      <c r="S88" s="27">
        <v>1.1380414048776282E-3</v>
      </c>
      <c r="T88" s="14">
        <v>72.727270000000004</v>
      </c>
      <c r="U88" s="27">
        <v>0.5714285714285714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0</v>
      </c>
      <c r="C89" s="27">
        <v>0</v>
      </c>
      <c r="D89" s="2">
        <v>80</v>
      </c>
      <c r="E89" s="2">
        <v>0</v>
      </c>
      <c r="F89" s="27">
        <v>0</v>
      </c>
      <c r="G89" s="14">
        <v>11.5151515151515</v>
      </c>
      <c r="H89" s="2">
        <v>0</v>
      </c>
      <c r="I89" s="27">
        <v>0</v>
      </c>
      <c r="J89" s="14">
        <v>12.727273</v>
      </c>
      <c r="K89" s="27"/>
      <c r="L89" s="2">
        <v>726</v>
      </c>
      <c r="M89" s="27">
        <v>1.6907155033488276E-3</v>
      </c>
      <c r="N89" s="2">
        <v>175.75757575757501</v>
      </c>
      <c r="O89" s="2">
        <v>288</v>
      </c>
      <c r="P89" s="27">
        <v>6.3431512687403774E-4</v>
      </c>
      <c r="Q89" s="14">
        <v>134.54545454545399</v>
      </c>
      <c r="R89" s="2">
        <v>1472</v>
      </c>
      <c r="S89" s="27">
        <v>3.1727214923861148E-3</v>
      </c>
      <c r="T89" s="14">
        <v>524.24243200000001</v>
      </c>
      <c r="U89" s="27">
        <v>1.0275482093663912</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151</v>
      </c>
      <c r="C90" s="27">
        <v>1.4892987474109873E-2</v>
      </c>
      <c r="D90" s="2">
        <v>48.484848484848399</v>
      </c>
      <c r="E90" s="2">
        <v>182</v>
      </c>
      <c r="F90" s="27">
        <v>1.7364755271443565E-2</v>
      </c>
      <c r="G90" s="14">
        <v>61.818181818181799</v>
      </c>
      <c r="H90" s="2">
        <v>158</v>
      </c>
      <c r="I90" s="27">
        <v>1.514425381002588E-2</v>
      </c>
      <c r="J90" s="14">
        <v>66.666664100000006</v>
      </c>
      <c r="K90" s="27">
        <v>4.6357615894039736E-2</v>
      </c>
      <c r="L90" s="2">
        <v>6066</v>
      </c>
      <c r="M90" s="27">
        <v>1.4126556808972436E-2</v>
      </c>
      <c r="N90" s="2">
        <v>377.575757575757</v>
      </c>
      <c r="O90" s="2">
        <v>6448</v>
      </c>
      <c r="P90" s="27">
        <v>1.4201610896124291E-2</v>
      </c>
      <c r="Q90" s="14">
        <v>498.18181818181802</v>
      </c>
      <c r="R90" s="2">
        <v>6913</v>
      </c>
      <c r="S90" s="27">
        <v>1.4900151954392128E-2</v>
      </c>
      <c r="T90" s="14">
        <v>487.27273600000001</v>
      </c>
      <c r="U90" s="27">
        <v>0.13963072865150017</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28</v>
      </c>
      <c r="C91" s="27">
        <v>2.7616135713581223E-3</v>
      </c>
      <c r="D91" s="2">
        <v>26.060606060605998</v>
      </c>
      <c r="E91" s="2">
        <v>0</v>
      </c>
      <c r="F91" s="27">
        <v>0</v>
      </c>
      <c r="G91" s="14">
        <v>11.5151515151515</v>
      </c>
      <c r="H91" s="2">
        <v>18</v>
      </c>
      <c r="I91" s="27">
        <v>1.7252947378510496E-3</v>
      </c>
      <c r="J91" s="14">
        <v>16.363636</v>
      </c>
      <c r="K91" s="27">
        <v>-0.35714285714285715</v>
      </c>
      <c r="L91" s="2">
        <v>524</v>
      </c>
      <c r="M91" s="27">
        <v>1.2202960382297324E-3</v>
      </c>
      <c r="N91" s="2">
        <v>118.181818181818</v>
      </c>
      <c r="O91" s="2">
        <v>144</v>
      </c>
      <c r="P91" s="27">
        <v>3.1715756343701887E-4</v>
      </c>
      <c r="Q91" s="14">
        <v>56.363636363636303</v>
      </c>
      <c r="R91" s="2">
        <v>455</v>
      </c>
      <c r="S91" s="27">
        <v>9.8069855912750158E-4</v>
      </c>
      <c r="T91" s="14">
        <v>110.303032</v>
      </c>
      <c r="U91" s="27">
        <v>-0.1316793893129771</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123</v>
      </c>
      <c r="C92" s="27">
        <v>1.2131373902751751E-2</v>
      </c>
      <c r="D92" s="2">
        <v>43.030303030303003</v>
      </c>
      <c r="E92" s="2">
        <v>182</v>
      </c>
      <c r="F92" s="27">
        <v>1.7364755271443565E-2</v>
      </c>
      <c r="G92" s="14">
        <v>61.818181818181799</v>
      </c>
      <c r="H92" s="2">
        <v>140</v>
      </c>
      <c r="I92" s="27">
        <v>1.341895907217483E-2</v>
      </c>
      <c r="J92" s="14">
        <v>63.030304000000001</v>
      </c>
      <c r="K92" s="27">
        <v>0.13821138211382114</v>
      </c>
      <c r="L92" s="2">
        <v>5542</v>
      </c>
      <c r="M92" s="27">
        <v>1.2906260770742703E-2</v>
      </c>
      <c r="N92" s="2">
        <v>363.030303030303</v>
      </c>
      <c r="O92" s="2">
        <v>6304</v>
      </c>
      <c r="P92" s="27">
        <v>1.3884453332687272E-2</v>
      </c>
      <c r="Q92" s="14">
        <v>503.030303030303</v>
      </c>
      <c r="R92" s="2">
        <v>6458</v>
      </c>
      <c r="S92" s="27">
        <v>1.3919453395264627E-2</v>
      </c>
      <c r="T92" s="14">
        <v>462.42425500000002</v>
      </c>
      <c r="U92" s="27">
        <v>0.16528329123060267</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4949</v>
      </c>
      <c r="C93" s="27">
        <v>0.48811519873754811</v>
      </c>
      <c r="D93" s="2">
        <v>343.030303030303</v>
      </c>
      <c r="E93" s="2">
        <v>4474</v>
      </c>
      <c r="F93" s="27">
        <v>0.42686766529911269</v>
      </c>
      <c r="G93" s="14">
        <v>276.36363636363598</v>
      </c>
      <c r="H93" s="2">
        <v>4916</v>
      </c>
      <c r="I93" s="27">
        <v>0.47119716284865332</v>
      </c>
      <c r="J93" s="14">
        <v>443.03030000000001</v>
      </c>
      <c r="K93" s="27">
        <v>-6.6680137401495254E-3</v>
      </c>
      <c r="L93" s="2">
        <v>253058</v>
      </c>
      <c r="M93" s="27">
        <v>0.58932380695102982</v>
      </c>
      <c r="N93" s="2">
        <v>0</v>
      </c>
      <c r="O93" s="2">
        <v>283533</v>
      </c>
      <c r="P93" s="27">
        <v>0.6244766349582519</v>
      </c>
      <c r="Q93" s="14">
        <v>0</v>
      </c>
      <c r="R93" s="2">
        <v>301919</v>
      </c>
      <c r="S93" s="27">
        <v>0.65075061158948599</v>
      </c>
      <c r="T93" s="14">
        <v>0</v>
      </c>
      <c r="U93" s="27">
        <v>0.19308221830568487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3877</v>
      </c>
      <c r="C94" s="27">
        <v>0.38238485057697996</v>
      </c>
      <c r="D94" s="2">
        <v>360.60606060606</v>
      </c>
      <c r="E94" s="2">
        <v>3403</v>
      </c>
      <c r="F94" s="27">
        <v>0.32468275927869478</v>
      </c>
      <c r="G94" s="14">
        <v>297.575757575757</v>
      </c>
      <c r="H94" s="2">
        <v>2296</v>
      </c>
      <c r="I94" s="27">
        <v>0.22007092878366721</v>
      </c>
      <c r="J94" s="14">
        <v>427.878784</v>
      </c>
      <c r="K94" s="27">
        <v>-0.40778952798555584</v>
      </c>
      <c r="L94" s="2">
        <v>185458</v>
      </c>
      <c r="M94" s="27">
        <v>0.43189630278246127</v>
      </c>
      <c r="N94" s="2">
        <v>1895.15151515151</v>
      </c>
      <c r="O94" s="2">
        <v>227586</v>
      </c>
      <c r="P94" s="27">
        <v>0.50125431411373178</v>
      </c>
      <c r="Q94" s="14">
        <v>1891.5151515151499</v>
      </c>
      <c r="R94" s="2">
        <v>181047</v>
      </c>
      <c r="S94" s="27">
        <v>0.39022534513045448</v>
      </c>
      <c r="T94" s="14">
        <v>2942.4243200000001</v>
      </c>
      <c r="U94" s="27">
        <v>-2.3784360879552244E-2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8</v>
      </c>
      <c r="C95" s="27">
        <v>7.8903244895946341E-4</v>
      </c>
      <c r="D95" s="2">
        <v>7.8787878787878798</v>
      </c>
      <c r="E95" s="2">
        <v>51</v>
      </c>
      <c r="F95" s="27">
        <v>4.8659479057341854E-3</v>
      </c>
      <c r="G95" s="14">
        <v>36.363636363636303</v>
      </c>
      <c r="H95" s="2">
        <v>69</v>
      </c>
      <c r="I95" s="27">
        <v>6.6136298284290235E-3</v>
      </c>
      <c r="J95" s="14">
        <v>40</v>
      </c>
      <c r="K95" s="27">
        <v>7.625</v>
      </c>
      <c r="L95" s="2">
        <v>932</v>
      </c>
      <c r="M95" s="27">
        <v>2.1704502054009744E-3</v>
      </c>
      <c r="N95" s="2">
        <v>190.90909090909</v>
      </c>
      <c r="O95" s="2">
        <v>1825</v>
      </c>
      <c r="P95" s="27">
        <v>4.0195316199483294E-3</v>
      </c>
      <c r="Q95" s="14">
        <v>353.33333333333297</v>
      </c>
      <c r="R95" s="2">
        <v>1683</v>
      </c>
      <c r="S95" s="27">
        <v>3.6275069780474399E-3</v>
      </c>
      <c r="T95" s="14">
        <v>360</v>
      </c>
      <c r="U95" s="27">
        <v>0.80579399141630903</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52</v>
      </c>
      <c r="C96" s="27">
        <v>5.1287109182365127E-3</v>
      </c>
      <c r="D96" s="2">
        <v>31.515151515151501</v>
      </c>
      <c r="E96" s="2">
        <v>192</v>
      </c>
      <c r="F96" s="27">
        <v>1.8318862703940463E-2</v>
      </c>
      <c r="G96" s="14">
        <v>113.333333333333</v>
      </c>
      <c r="H96" s="2">
        <v>26</v>
      </c>
      <c r="I96" s="27">
        <v>2.4920923991181825E-3</v>
      </c>
      <c r="J96" s="14">
        <v>16.363636</v>
      </c>
      <c r="K96" s="27">
        <v>-0.5</v>
      </c>
      <c r="L96" s="2">
        <v>1811</v>
      </c>
      <c r="M96" s="27">
        <v>4.2174735214390181E-3</v>
      </c>
      <c r="N96" s="2">
        <v>323.030303030303</v>
      </c>
      <c r="O96" s="2">
        <v>3020</v>
      </c>
      <c r="P96" s="27">
        <v>6.651498899859702E-3</v>
      </c>
      <c r="Q96" s="14">
        <v>402.42424242424198</v>
      </c>
      <c r="R96" s="2">
        <v>3363</v>
      </c>
      <c r="S96" s="27">
        <v>7.2485478117489842E-3</v>
      </c>
      <c r="T96" s="14">
        <v>512.12120000000004</v>
      </c>
      <c r="U96" s="27">
        <v>0.85698509110988408</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0</v>
      </c>
      <c r="C97" s="27">
        <v>0</v>
      </c>
      <c r="D97" s="2">
        <v>80</v>
      </c>
      <c r="E97" s="2">
        <v>0</v>
      </c>
      <c r="F97" s="27">
        <v>0</v>
      </c>
      <c r="G97" s="14">
        <v>11.5151515151515</v>
      </c>
      <c r="H97" s="2">
        <v>7</v>
      </c>
      <c r="I97" s="27">
        <v>6.7094795360874153E-4</v>
      </c>
      <c r="J97" s="14">
        <v>7.2727274900000003</v>
      </c>
      <c r="K97" s="27"/>
      <c r="L97" s="2">
        <v>775</v>
      </c>
      <c r="M97" s="27">
        <v>1.8048271557787072E-3</v>
      </c>
      <c r="N97" s="2">
        <v>176.969696969696</v>
      </c>
      <c r="O97" s="2">
        <v>885</v>
      </c>
      <c r="P97" s="27">
        <v>1.949197525290012E-3</v>
      </c>
      <c r="Q97" s="14">
        <v>229.69696969696901</v>
      </c>
      <c r="R97" s="2">
        <v>1453</v>
      </c>
      <c r="S97" s="27">
        <v>3.1317692448621093E-3</v>
      </c>
      <c r="T97" s="14">
        <v>490.90910000000002</v>
      </c>
      <c r="U97" s="27">
        <v>0.87483870967741939</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0</v>
      </c>
      <c r="C98" s="27">
        <v>0</v>
      </c>
      <c r="D98" s="2">
        <v>80</v>
      </c>
      <c r="E98" s="2">
        <v>0</v>
      </c>
      <c r="F98" s="27">
        <v>0</v>
      </c>
      <c r="G98" s="14">
        <v>11.5151515151515</v>
      </c>
      <c r="H98" s="2">
        <v>0</v>
      </c>
      <c r="I98" s="27">
        <v>0</v>
      </c>
      <c r="J98" s="14">
        <v>12.727273</v>
      </c>
      <c r="K98" s="27"/>
      <c r="L98" s="2">
        <v>18</v>
      </c>
      <c r="M98" s="27">
        <v>4.1918566198731266E-5</v>
      </c>
      <c r="N98" s="2">
        <v>22.424242424242401</v>
      </c>
      <c r="O98" s="2">
        <v>64</v>
      </c>
      <c r="P98" s="27">
        <v>1.4095891708311952E-4</v>
      </c>
      <c r="Q98" s="14">
        <v>33.3333333333333</v>
      </c>
      <c r="R98" s="2">
        <v>90</v>
      </c>
      <c r="S98" s="27">
        <v>1.9398433037686846E-4</v>
      </c>
      <c r="T98" s="14">
        <v>49.696968099999999</v>
      </c>
      <c r="U98" s="27">
        <v>4</v>
      </c>
      <c r="V98" s="2">
        <v>8924</v>
      </c>
      <c r="W98" s="27">
        <v>0</v>
      </c>
      <c r="X98" s="2">
        <v>710</v>
      </c>
      <c r="Y98" s="2">
        <v>11361</v>
      </c>
      <c r="Z98" s="27">
        <v>0</v>
      </c>
      <c r="AA98" s="14">
        <v>700</v>
      </c>
      <c r="AB98" s="2">
        <v>14112</v>
      </c>
      <c r="AC98" s="27">
        <v>0</v>
      </c>
      <c r="AD98" s="14">
        <v>786.67</v>
      </c>
      <c r="AE98" s="27">
        <v>0.58099999999999996</v>
      </c>
    </row>
    <row r="99" spans="1:31" x14ac:dyDescent="0.3">
      <c r="A99" t="s">
        <v>236</v>
      </c>
      <c r="B99" s="2">
        <v>983</v>
      </c>
      <c r="C99" s="27">
        <v>9.6952362165894077E-2</v>
      </c>
      <c r="D99" s="2">
        <v>219.39393939393901</v>
      </c>
      <c r="E99" s="2">
        <v>675</v>
      </c>
      <c r="F99" s="27">
        <v>6.4402251693540691E-2</v>
      </c>
      <c r="G99" s="14">
        <v>144.84848484848399</v>
      </c>
      <c r="H99" s="2">
        <v>2228</v>
      </c>
      <c r="I99" s="27">
        <v>0.21355314866289657</v>
      </c>
      <c r="J99" s="14">
        <v>346.66665599999999</v>
      </c>
      <c r="K99" s="27">
        <v>1.2665310274669379</v>
      </c>
      <c r="L99" s="2">
        <v>57626</v>
      </c>
      <c r="M99" s="27">
        <v>0.13419996087600489</v>
      </c>
      <c r="N99" s="2">
        <v>1839.3939393939299</v>
      </c>
      <c r="O99" s="2">
        <v>41054</v>
      </c>
      <c r="P99" s="27">
        <v>9.0420740342662315E-2</v>
      </c>
      <c r="Q99" s="14">
        <v>1724.84848484848</v>
      </c>
      <c r="R99" s="2">
        <v>84036</v>
      </c>
      <c r="S99" s="27">
        <v>0.18112963541722796</v>
      </c>
      <c r="T99" s="14">
        <v>2863.0302700000002</v>
      </c>
      <c r="U99" s="27">
        <v>0.45830007288376773</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29</v>
      </c>
      <c r="C100" s="27">
        <v>2.860242627478055E-3</v>
      </c>
      <c r="D100" s="2">
        <v>28.484848484848399</v>
      </c>
      <c r="E100" s="2">
        <v>153</v>
      </c>
      <c r="F100" s="27">
        <v>1.4597843717202557E-2</v>
      </c>
      <c r="G100" s="14">
        <v>61.212121212121197</v>
      </c>
      <c r="H100" s="2">
        <v>290</v>
      </c>
      <c r="I100" s="27">
        <v>2.7796415220933575E-2</v>
      </c>
      <c r="J100" s="14">
        <v>104.848488</v>
      </c>
      <c r="K100" s="27">
        <v>9</v>
      </c>
      <c r="L100" s="2">
        <v>6438</v>
      </c>
      <c r="M100" s="27">
        <v>1.4992873843746216E-2</v>
      </c>
      <c r="N100" s="2">
        <v>587.87878787878697</v>
      </c>
      <c r="O100" s="2">
        <v>9099</v>
      </c>
      <c r="P100" s="27">
        <v>2.004039353967663E-2</v>
      </c>
      <c r="Q100" s="14">
        <v>650.30303030303003</v>
      </c>
      <c r="R100" s="2">
        <v>30247</v>
      </c>
      <c r="S100" s="27">
        <v>6.5193822676768223E-2</v>
      </c>
      <c r="T100" s="14">
        <v>2064.2424299999998</v>
      </c>
      <c r="U100" s="27">
        <v>3.6981981981981984</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0</v>
      </c>
      <c r="C101" s="27">
        <v>0</v>
      </c>
      <c r="D101" s="2">
        <v>80</v>
      </c>
      <c r="E101" s="2">
        <v>123</v>
      </c>
      <c r="F101" s="27">
        <v>1.173552141971186E-2</v>
      </c>
      <c r="G101" s="14">
        <v>52.727272727272698</v>
      </c>
      <c r="H101" s="2">
        <v>249</v>
      </c>
      <c r="I101" s="27">
        <v>2.3866577206939518E-2</v>
      </c>
      <c r="J101" s="14">
        <v>101.21212</v>
      </c>
      <c r="K101" s="27"/>
      <c r="L101" s="2">
        <v>4132</v>
      </c>
      <c r="M101" s="27">
        <v>9.6226397518420874E-3</v>
      </c>
      <c r="N101" s="2">
        <v>477.575757575757</v>
      </c>
      <c r="O101" s="2">
        <v>4650</v>
      </c>
      <c r="P101" s="27">
        <v>1.0241546319320402E-2</v>
      </c>
      <c r="Q101" s="14">
        <v>495.15151515151501</v>
      </c>
      <c r="R101" s="2">
        <v>26434</v>
      </c>
      <c r="S101" s="27">
        <v>5.6975353213134891E-2</v>
      </c>
      <c r="T101" s="14">
        <v>1918.78784</v>
      </c>
      <c r="U101" s="27">
        <v>5.3973862536302031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29</v>
      </c>
      <c r="C102" s="27">
        <v>2.860242627478055E-3</v>
      </c>
      <c r="D102" s="2">
        <v>28.484848484848399</v>
      </c>
      <c r="E102" s="2">
        <v>30</v>
      </c>
      <c r="F102" s="27">
        <v>2.8623222974906975E-3</v>
      </c>
      <c r="G102" s="14">
        <v>27.878787878787801</v>
      </c>
      <c r="H102" s="2">
        <v>41</v>
      </c>
      <c r="I102" s="27">
        <v>3.9298380139940574E-3</v>
      </c>
      <c r="J102" s="14">
        <v>28.484848</v>
      </c>
      <c r="K102" s="27">
        <v>0.41379310344827586</v>
      </c>
      <c r="L102" s="2">
        <v>2306</v>
      </c>
      <c r="M102" s="27">
        <v>5.3702340919041273E-3</v>
      </c>
      <c r="N102" s="2">
        <v>293.33333333333297</v>
      </c>
      <c r="O102" s="2">
        <v>4449</v>
      </c>
      <c r="P102" s="27">
        <v>9.7988472203562292E-3</v>
      </c>
      <c r="Q102" s="14">
        <v>460</v>
      </c>
      <c r="R102" s="2">
        <v>3813</v>
      </c>
      <c r="S102" s="27">
        <v>8.218469463633327E-3</v>
      </c>
      <c r="T102" s="14">
        <v>452.72726399999999</v>
      </c>
      <c r="U102" s="27">
        <v>0.65351257588898526</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1740</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1700</v>
      </c>
      <c r="C105" s="211"/>
      <c r="D105" s="211" t="s">
        <v>1701</v>
      </c>
      <c r="E105" s="211" t="s">
        <v>1700</v>
      </c>
      <c r="F105" s="211"/>
      <c r="G105" s="211" t="s">
        <v>1701</v>
      </c>
      <c r="H105" s="211" t="s">
        <v>1700</v>
      </c>
      <c r="I105" s="211"/>
      <c r="J105" s="211" t="s">
        <v>1701</v>
      </c>
      <c r="K105" t="s">
        <v>170</v>
      </c>
      <c r="L105" s="211" t="s">
        <v>1700</v>
      </c>
      <c r="M105" s="211"/>
      <c r="N105" s="211" t="s">
        <v>1701</v>
      </c>
      <c r="O105" s="211" t="s">
        <v>1700</v>
      </c>
      <c r="P105" s="211"/>
      <c r="Q105" s="211" t="s">
        <v>1701</v>
      </c>
      <c r="R105" s="211" t="s">
        <v>1700</v>
      </c>
      <c r="S105" s="211"/>
      <c r="T105" s="211" t="s">
        <v>1701</v>
      </c>
      <c r="U105" t="s">
        <v>170</v>
      </c>
      <c r="V105" s="211" t="s">
        <v>1700</v>
      </c>
      <c r="W105" s="211"/>
      <c r="X105" s="211" t="s">
        <v>1701</v>
      </c>
      <c r="Y105" s="211" t="s">
        <v>1700</v>
      </c>
      <c r="Z105" s="211"/>
      <c r="AA105" s="211" t="s">
        <v>1701</v>
      </c>
      <c r="AB105" s="211" t="s">
        <v>1700</v>
      </c>
      <c r="AC105" s="211"/>
      <c r="AD105" s="211" t="s">
        <v>1701</v>
      </c>
      <c r="AE105" t="s">
        <v>170</v>
      </c>
    </row>
    <row r="106" spans="1:31" x14ac:dyDescent="0.3">
      <c r="A106" t="s">
        <v>172</v>
      </c>
      <c r="B106" s="2">
        <v>4008</v>
      </c>
      <c r="C106" s="27" t="s">
        <v>170</v>
      </c>
      <c r="D106" s="2">
        <v>180.60606060606</v>
      </c>
      <c r="E106" s="2">
        <v>4228</v>
      </c>
      <c r="F106" s="27" t="s">
        <v>170</v>
      </c>
      <c r="G106" s="14">
        <v>166.06060606060601</v>
      </c>
      <c r="H106" s="2">
        <v>3466</v>
      </c>
      <c r="I106" s="27" t="s">
        <v>170</v>
      </c>
      <c r="J106" s="14">
        <v>261.81817599999999</v>
      </c>
      <c r="K106" s="27">
        <v>-0.13522954091816367</v>
      </c>
      <c r="L106" s="2">
        <v>161697</v>
      </c>
      <c r="M106" s="27" t="s">
        <v>170</v>
      </c>
      <c r="N106" s="2">
        <v>1059.3939393939299</v>
      </c>
      <c r="O106" s="2">
        <v>164760</v>
      </c>
      <c r="P106" s="27" t="s">
        <v>170</v>
      </c>
      <c r="Q106" s="14">
        <v>1272.12121212121</v>
      </c>
      <c r="R106" s="2">
        <v>179001</v>
      </c>
      <c r="S106" s="27" t="s">
        <v>170</v>
      </c>
      <c r="T106" s="14">
        <v>1269.0909999999999</v>
      </c>
      <c r="U106" s="27">
        <v>0.10701497244846843</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3606</v>
      </c>
      <c r="C107" s="27">
        <v>0.89970059880239517</v>
      </c>
      <c r="D107" s="2">
        <v>182.42424242424201</v>
      </c>
      <c r="E107" s="2">
        <v>3983</v>
      </c>
      <c r="F107" s="27">
        <v>0.94205298013245031</v>
      </c>
      <c r="G107" s="14">
        <v>179.39393939393901</v>
      </c>
      <c r="H107" s="2">
        <v>3261</v>
      </c>
      <c r="I107" s="27">
        <v>0.94085401038661276</v>
      </c>
      <c r="J107" s="14">
        <v>254.545456</v>
      </c>
      <c r="K107" s="27">
        <v>-9.5673876871880198E-2</v>
      </c>
      <c r="L107" s="2">
        <v>147050</v>
      </c>
      <c r="M107" s="27">
        <v>0.90941699598632009</v>
      </c>
      <c r="N107" s="2">
        <v>1155.15151515151</v>
      </c>
      <c r="O107" s="2">
        <v>151764</v>
      </c>
      <c r="P107" s="27">
        <v>0.92112163146394754</v>
      </c>
      <c r="Q107" s="14">
        <v>1247.27272727272</v>
      </c>
      <c r="R107" s="2">
        <v>165016</v>
      </c>
      <c r="S107" s="27">
        <v>0.9218719448494701</v>
      </c>
      <c r="T107" s="14">
        <v>1428.48486</v>
      </c>
      <c r="U107" s="27">
        <v>0.12217613056783407</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3169</v>
      </c>
      <c r="C108" s="27">
        <v>0.79066866267465075</v>
      </c>
      <c r="D108" s="2">
        <v>192.12121212121201</v>
      </c>
      <c r="E108" s="2">
        <v>3510</v>
      </c>
      <c r="F108" s="27">
        <v>0.83017975402081368</v>
      </c>
      <c r="G108" s="14">
        <v>190.30303030303</v>
      </c>
      <c r="H108" s="2">
        <v>2771</v>
      </c>
      <c r="I108" s="27">
        <v>0.79948066935949225</v>
      </c>
      <c r="J108" s="14">
        <v>243.636368</v>
      </c>
      <c r="K108" s="27">
        <v>-0.125591669296308</v>
      </c>
      <c r="L108" s="2">
        <v>119552</v>
      </c>
      <c r="M108" s="27">
        <v>0.73935818227920125</v>
      </c>
      <c r="N108" s="2">
        <v>1320</v>
      </c>
      <c r="O108" s="2">
        <v>126056</v>
      </c>
      <c r="P108" s="27">
        <v>0.7650886137411993</v>
      </c>
      <c r="Q108" s="14">
        <v>1186.0606060606001</v>
      </c>
      <c r="R108" s="2">
        <v>140970</v>
      </c>
      <c r="S108" s="27">
        <v>0.78753749979050391</v>
      </c>
      <c r="T108" s="14">
        <v>1409.6969999999999</v>
      </c>
      <c r="U108" s="27">
        <v>0.17915216809421841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437</v>
      </c>
      <c r="C109" s="27">
        <v>0.10903193612774451</v>
      </c>
      <c r="D109" s="2">
        <v>90.909090909090907</v>
      </c>
      <c r="E109" s="2">
        <v>473</v>
      </c>
      <c r="F109" s="27">
        <v>0.11187322611163671</v>
      </c>
      <c r="G109" s="14">
        <v>108.484848484848</v>
      </c>
      <c r="H109" s="2">
        <v>490</v>
      </c>
      <c r="I109" s="27">
        <v>0.1413733410271206</v>
      </c>
      <c r="J109" s="14">
        <v>100.606064</v>
      </c>
      <c r="K109" s="27">
        <v>0.12128146453089245</v>
      </c>
      <c r="L109" s="2">
        <v>27498</v>
      </c>
      <c r="M109" s="27">
        <v>0.17005881370711887</v>
      </c>
      <c r="N109" s="2">
        <v>777.57575757575705</v>
      </c>
      <c r="O109" s="2">
        <v>25708</v>
      </c>
      <c r="P109" s="27">
        <v>0.15603301772274825</v>
      </c>
      <c r="Q109" s="14">
        <v>840</v>
      </c>
      <c r="R109" s="2">
        <v>24046</v>
      </c>
      <c r="S109" s="27">
        <v>0.13433444505896616</v>
      </c>
      <c r="T109" s="14">
        <v>1026.0605499999999</v>
      </c>
      <c r="U109" s="27">
        <v>-0.12553640264746527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250</v>
      </c>
      <c r="C110" s="27">
        <v>6.2375249500998001E-2</v>
      </c>
      <c r="D110" s="2">
        <v>75.757575757575694</v>
      </c>
      <c r="E110" s="2">
        <v>364</v>
      </c>
      <c r="F110" s="27">
        <v>8.6092715231788075E-2</v>
      </c>
      <c r="G110" s="14">
        <v>81.818181818181799</v>
      </c>
      <c r="H110" s="2">
        <v>239</v>
      </c>
      <c r="I110" s="27">
        <v>6.8955568378534338E-2</v>
      </c>
      <c r="J110" s="14">
        <v>78.181816100000006</v>
      </c>
      <c r="K110" s="27">
        <v>-4.3999999999999997E-2</v>
      </c>
      <c r="L110" s="2">
        <v>16616</v>
      </c>
      <c r="M110" s="27">
        <v>0.10276010068214005</v>
      </c>
      <c r="N110" s="2">
        <v>627.87878787878697</v>
      </c>
      <c r="O110" s="2">
        <v>16710</v>
      </c>
      <c r="P110" s="27">
        <v>0.10142024763292061</v>
      </c>
      <c r="Q110" s="14">
        <v>619.39393939393904</v>
      </c>
      <c r="R110" s="2">
        <v>15542</v>
      </c>
      <c r="S110" s="27">
        <v>8.682633057915877E-2</v>
      </c>
      <c r="T110" s="14">
        <v>820</v>
      </c>
      <c r="U110" s="27">
        <v>-6.4636494944631681E-2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71</v>
      </c>
      <c r="C111" s="27">
        <v>1.7714570858283433E-2</v>
      </c>
      <c r="D111" s="2">
        <v>38.787878787878697</v>
      </c>
      <c r="E111" s="2">
        <v>15</v>
      </c>
      <c r="F111" s="27">
        <v>3.5477767265846738E-3</v>
      </c>
      <c r="G111" s="14">
        <v>10.303030303030299</v>
      </c>
      <c r="H111" s="2">
        <v>133</v>
      </c>
      <c r="I111" s="27">
        <v>3.8372763993075591E-2</v>
      </c>
      <c r="J111" s="14">
        <v>54.5454559</v>
      </c>
      <c r="K111" s="27">
        <v>0.87323943661971826</v>
      </c>
      <c r="L111" s="2">
        <v>5360</v>
      </c>
      <c r="M111" s="27">
        <v>3.3148419574883889E-2</v>
      </c>
      <c r="N111" s="2">
        <v>440</v>
      </c>
      <c r="O111" s="2">
        <v>3871</v>
      </c>
      <c r="P111" s="27">
        <v>2.34947802864773E-2</v>
      </c>
      <c r="Q111" s="14">
        <v>355.15151515151501</v>
      </c>
      <c r="R111" s="2">
        <v>4415</v>
      </c>
      <c r="S111" s="27">
        <v>2.466466667783979E-2</v>
      </c>
      <c r="T111" s="14">
        <v>523.63635299999999</v>
      </c>
      <c r="U111" s="27">
        <v>-0.17630597014925373</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12</v>
      </c>
      <c r="C112" s="27">
        <v>2.9940119760479044E-3</v>
      </c>
      <c r="D112" s="2">
        <v>11.5151515151515</v>
      </c>
      <c r="E112" s="2">
        <v>68</v>
      </c>
      <c r="F112" s="27">
        <v>1.6083254493850521E-2</v>
      </c>
      <c r="G112" s="14">
        <v>35.757575757575701</v>
      </c>
      <c r="H112" s="2">
        <v>66</v>
      </c>
      <c r="I112" s="27">
        <v>1.9042123485285632E-2</v>
      </c>
      <c r="J112" s="14">
        <v>35.757576</v>
      </c>
      <c r="K112" s="27">
        <v>4.5</v>
      </c>
      <c r="L112" s="2">
        <v>2404</v>
      </c>
      <c r="M112" s="27">
        <v>1.4867313555600907E-2</v>
      </c>
      <c r="N112" s="2">
        <v>292.72727272727201</v>
      </c>
      <c r="O112" s="2">
        <v>2686</v>
      </c>
      <c r="P112" s="27">
        <v>1.6302500606943434E-2</v>
      </c>
      <c r="Q112" s="14">
        <v>325.45454545454498</v>
      </c>
      <c r="R112" s="2">
        <v>2294</v>
      </c>
      <c r="S112" s="27">
        <v>1.2815570862732611E-2</v>
      </c>
      <c r="T112" s="14">
        <v>313.33334400000001</v>
      </c>
      <c r="U112" s="27">
        <v>-4.5757071547420966E-2</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43</v>
      </c>
      <c r="C113" s="27">
        <v>1.0728542914171657E-2</v>
      </c>
      <c r="D113" s="2">
        <v>26.060606060605998</v>
      </c>
      <c r="E113" s="2">
        <v>7</v>
      </c>
      <c r="F113" s="27">
        <v>1.6556291390728477E-3</v>
      </c>
      <c r="G113" s="14">
        <v>6.6666666666666599</v>
      </c>
      <c r="H113" s="2">
        <v>0</v>
      </c>
      <c r="I113" s="27">
        <v>0</v>
      </c>
      <c r="J113" s="14">
        <v>12.727273</v>
      </c>
      <c r="K113" s="27">
        <v>-1</v>
      </c>
      <c r="L113" s="2">
        <v>1606</v>
      </c>
      <c r="M113" s="27">
        <v>9.9321570591909564E-3</v>
      </c>
      <c r="N113" s="2">
        <v>213.939393939393</v>
      </c>
      <c r="O113" s="2">
        <v>1401</v>
      </c>
      <c r="P113" s="27">
        <v>8.50327749453751E-3</v>
      </c>
      <c r="Q113" s="14">
        <v>239.39393939393901</v>
      </c>
      <c r="R113" s="2">
        <v>1185</v>
      </c>
      <c r="S113" s="27">
        <v>6.6200747481857643E-3</v>
      </c>
      <c r="T113" s="14">
        <v>206.66667200000001</v>
      </c>
      <c r="U113" s="27">
        <v>-0.26214196762141967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61</v>
      </c>
      <c r="C114" s="27">
        <v>1.5219560878243513E-2</v>
      </c>
      <c r="D114" s="2">
        <v>32.121212121212103</v>
      </c>
      <c r="E114" s="2">
        <v>19</v>
      </c>
      <c r="F114" s="27">
        <v>4.4938505203405863E-3</v>
      </c>
      <c r="G114" s="14">
        <v>13.3333333333333</v>
      </c>
      <c r="H114" s="2">
        <v>52</v>
      </c>
      <c r="I114" s="27">
        <v>1.5002885170225043E-2</v>
      </c>
      <c r="J114" s="14">
        <v>30.909089999999999</v>
      </c>
      <c r="K114" s="27">
        <v>-0.14754098360655737</v>
      </c>
      <c r="L114" s="2">
        <v>1512</v>
      </c>
      <c r="M114" s="27">
        <v>9.3508228353030663E-3</v>
      </c>
      <c r="N114" s="2">
        <v>180</v>
      </c>
      <c r="O114" s="2">
        <v>1040</v>
      </c>
      <c r="P114" s="27">
        <v>6.3122117018693854E-3</v>
      </c>
      <c r="Q114" s="14">
        <v>190.30303030303</v>
      </c>
      <c r="R114" s="2">
        <v>610</v>
      </c>
      <c r="S114" s="27">
        <v>3.4078021910492122E-3</v>
      </c>
      <c r="T114" s="14">
        <v>100.606064</v>
      </c>
      <c r="U114" s="27">
        <v>-0.59656084656084651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34</v>
      </c>
      <c r="C115" s="27">
        <v>8.4830339321357289E-3</v>
      </c>
      <c r="D115" s="2">
        <v>23.030303030302999</v>
      </c>
      <c r="E115" s="2">
        <v>19</v>
      </c>
      <c r="F115" s="27">
        <v>4.4938505203405863E-3</v>
      </c>
      <c r="G115" s="14">
        <v>18.181818181818102</v>
      </c>
      <c r="H115" s="2">
        <v>0</v>
      </c>
      <c r="I115" s="27">
        <v>0</v>
      </c>
      <c r="J115" s="14">
        <v>12.727273</v>
      </c>
      <c r="K115" s="27">
        <v>-1</v>
      </c>
      <c r="L115" s="2">
        <v>1358</v>
      </c>
      <c r="M115" s="27">
        <v>8.3984242131888657E-3</v>
      </c>
      <c r="N115" s="2">
        <v>161.21212121212099</v>
      </c>
      <c r="O115" s="2">
        <v>1155</v>
      </c>
      <c r="P115" s="27">
        <v>7.0101966496722507E-3</v>
      </c>
      <c r="Q115" s="14">
        <v>141.21212121212099</v>
      </c>
      <c r="R115" s="2">
        <v>1120</v>
      </c>
      <c r="S115" s="27">
        <v>6.2569482852051104E-3</v>
      </c>
      <c r="T115" s="14">
        <v>149.69697600000001</v>
      </c>
      <c r="U115" s="27">
        <v>-0.17525773195876287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34</v>
      </c>
      <c r="C116" s="27">
        <v>8.4830339321357289E-3</v>
      </c>
      <c r="D116" s="2">
        <v>23.030303030302999</v>
      </c>
      <c r="E116" s="2">
        <v>19</v>
      </c>
      <c r="F116" s="27">
        <v>4.4938505203405863E-3</v>
      </c>
      <c r="G116" s="14">
        <v>18.181818181818102</v>
      </c>
      <c r="H116" s="2">
        <v>0</v>
      </c>
      <c r="I116" s="27">
        <v>0</v>
      </c>
      <c r="J116" s="14">
        <v>12.727273</v>
      </c>
      <c r="K116" s="27">
        <v>-1</v>
      </c>
      <c r="L116" s="2">
        <v>1340</v>
      </c>
      <c r="M116" s="27">
        <v>8.2871048937209722E-3</v>
      </c>
      <c r="N116" s="2">
        <v>160.60606060606</v>
      </c>
      <c r="O116" s="2">
        <v>1131</v>
      </c>
      <c r="P116" s="27">
        <v>6.8645302257829572E-3</v>
      </c>
      <c r="Q116" s="14">
        <v>143.636363636363</v>
      </c>
      <c r="R116" s="2">
        <v>1087</v>
      </c>
      <c r="S116" s="27">
        <v>6.072591773230317E-3</v>
      </c>
      <c r="T116" s="14">
        <v>147.27271999999999</v>
      </c>
      <c r="U116" s="27">
        <v>-0.18880597014925374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27">
        <v>0</v>
      </c>
      <c r="D117" s="2">
        <v>80</v>
      </c>
      <c r="E117" s="2">
        <v>0</v>
      </c>
      <c r="F117" s="27">
        <v>0</v>
      </c>
      <c r="G117" s="14">
        <v>11.5151515151515</v>
      </c>
      <c r="H117" s="2">
        <v>0</v>
      </c>
      <c r="I117" s="27">
        <v>0</v>
      </c>
      <c r="J117" s="14">
        <v>12.727273</v>
      </c>
      <c r="K117" s="27"/>
      <c r="L117" s="2">
        <v>6</v>
      </c>
      <c r="M117" s="27">
        <v>3.7106439822631217E-5</v>
      </c>
      <c r="N117" s="2">
        <v>5.4545454545454497</v>
      </c>
      <c r="O117" s="2">
        <v>24</v>
      </c>
      <c r="P117" s="27">
        <v>1.4566642388929351E-4</v>
      </c>
      <c r="Q117" s="14">
        <v>22.424242424242401</v>
      </c>
      <c r="R117" s="2">
        <v>9</v>
      </c>
      <c r="S117" s="27">
        <v>5.027904872039821E-5</v>
      </c>
      <c r="T117" s="14">
        <v>13.333333</v>
      </c>
      <c r="U117" s="27">
        <v>0.5</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27">
        <v>0</v>
      </c>
      <c r="D118" s="2">
        <v>80</v>
      </c>
      <c r="E118" s="2">
        <v>0</v>
      </c>
      <c r="F118" s="27">
        <v>0</v>
      </c>
      <c r="G118" s="14">
        <v>11.5151515151515</v>
      </c>
      <c r="H118" s="2">
        <v>0</v>
      </c>
      <c r="I118" s="27">
        <v>0</v>
      </c>
      <c r="J118" s="14">
        <v>12.727273</v>
      </c>
      <c r="K118" s="27"/>
      <c r="L118" s="2">
        <v>0</v>
      </c>
      <c r="M118" s="27">
        <v>0</v>
      </c>
      <c r="N118" s="2">
        <v>80</v>
      </c>
      <c r="O118" s="2">
        <v>0</v>
      </c>
      <c r="P118" s="27">
        <v>0</v>
      </c>
      <c r="Q118" s="14">
        <v>16.969696969696901</v>
      </c>
      <c r="R118" s="2">
        <v>16</v>
      </c>
      <c r="S118" s="27">
        <v>8.9384975502930153E-5</v>
      </c>
      <c r="T118" s="14">
        <v>17.575758</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0</v>
      </c>
      <c r="C119" s="27">
        <v>0</v>
      </c>
      <c r="D119" s="2">
        <v>80</v>
      </c>
      <c r="E119" s="2">
        <v>0</v>
      </c>
      <c r="F119" s="27">
        <v>0</v>
      </c>
      <c r="G119" s="14">
        <v>11.5151515151515</v>
      </c>
      <c r="H119" s="2">
        <v>0</v>
      </c>
      <c r="I119" s="27">
        <v>0</v>
      </c>
      <c r="J119" s="14">
        <v>12.727273</v>
      </c>
      <c r="K119" s="27"/>
      <c r="L119" s="2">
        <v>12</v>
      </c>
      <c r="M119" s="27">
        <v>7.4212879645262433E-5</v>
      </c>
      <c r="N119" s="2">
        <v>11.5151515151515</v>
      </c>
      <c r="O119" s="2">
        <v>0</v>
      </c>
      <c r="P119" s="27">
        <v>0</v>
      </c>
      <c r="Q119" s="14">
        <v>16.969696969696901</v>
      </c>
      <c r="R119" s="2">
        <v>8</v>
      </c>
      <c r="S119" s="27">
        <v>4.4692487751465077E-5</v>
      </c>
      <c r="T119" s="14">
        <v>8.4848479999999995</v>
      </c>
      <c r="U119" s="27">
        <v>-0.33333333333333331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27">
        <v>0</v>
      </c>
      <c r="D120" s="2">
        <v>80</v>
      </c>
      <c r="E120" s="2">
        <v>0</v>
      </c>
      <c r="F120" s="27">
        <v>0</v>
      </c>
      <c r="G120" s="14">
        <v>11.5151515151515</v>
      </c>
      <c r="H120" s="2">
        <v>0</v>
      </c>
      <c r="I120" s="27">
        <v>0</v>
      </c>
      <c r="J120" s="14">
        <v>12.727273</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27">
        <v>0</v>
      </c>
      <c r="D121" s="2">
        <v>80</v>
      </c>
      <c r="E121" s="2">
        <v>0</v>
      </c>
      <c r="F121" s="27">
        <v>0</v>
      </c>
      <c r="G121" s="14">
        <v>11.5151515151515</v>
      </c>
      <c r="H121" s="2">
        <v>0</v>
      </c>
      <c r="I121" s="27">
        <v>0</v>
      </c>
      <c r="J121" s="14">
        <v>12.727273</v>
      </c>
      <c r="K121" s="27"/>
      <c r="L121" s="2">
        <v>10</v>
      </c>
      <c r="M121" s="27">
        <v>6.1844066371052032E-5</v>
      </c>
      <c r="N121" s="2">
        <v>12.1212121212121</v>
      </c>
      <c r="O121" s="2">
        <v>7</v>
      </c>
      <c r="P121" s="27">
        <v>4.2486040301043941E-5</v>
      </c>
      <c r="Q121" s="14">
        <v>6.0606060606060597</v>
      </c>
      <c r="R121" s="2">
        <v>30</v>
      </c>
      <c r="S121" s="27">
        <v>1.6759682906799403E-4</v>
      </c>
      <c r="T121" s="14">
        <v>27.878788</v>
      </c>
      <c r="U121" s="27">
        <v>2</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24</v>
      </c>
      <c r="C122" s="27">
        <v>5.9880239520958087E-3</v>
      </c>
      <c r="D122" s="2">
        <v>15.151515151515101</v>
      </c>
      <c r="E122" s="2">
        <v>0</v>
      </c>
      <c r="F122" s="27">
        <v>0</v>
      </c>
      <c r="G122" s="14">
        <v>11.5151515151515</v>
      </c>
      <c r="H122" s="2">
        <v>0</v>
      </c>
      <c r="I122" s="27">
        <v>0</v>
      </c>
      <c r="J122" s="14">
        <v>12.727273</v>
      </c>
      <c r="K122" s="27">
        <v>-1</v>
      </c>
      <c r="L122" s="2">
        <v>634</v>
      </c>
      <c r="M122" s="27">
        <v>3.9209138079246983E-3</v>
      </c>
      <c r="N122" s="2">
        <v>103.030303030303</v>
      </c>
      <c r="O122" s="2">
        <v>684</v>
      </c>
      <c r="P122" s="27">
        <v>4.1514930808448655E-3</v>
      </c>
      <c r="Q122" s="14">
        <v>189.69696969696901</v>
      </c>
      <c r="R122" s="2">
        <v>463</v>
      </c>
      <c r="S122" s="27">
        <v>2.5865777286160413E-3</v>
      </c>
      <c r="T122" s="14">
        <v>84.848489999999998</v>
      </c>
      <c r="U122" s="27">
        <v>-0.2697160883280757</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51</v>
      </c>
      <c r="C123" s="27">
        <v>1.2724550898203593E-2</v>
      </c>
      <c r="D123" s="2">
        <v>32.121212121212103</v>
      </c>
      <c r="E123" s="2">
        <v>10</v>
      </c>
      <c r="F123" s="27">
        <v>2.3651844843897824E-3</v>
      </c>
      <c r="G123" s="14">
        <v>9.6969696969696901</v>
      </c>
      <c r="H123" s="2">
        <v>0</v>
      </c>
      <c r="I123" s="27">
        <v>0</v>
      </c>
      <c r="J123" s="14">
        <v>12.727273</v>
      </c>
      <c r="K123" s="27">
        <v>-1</v>
      </c>
      <c r="L123" s="2">
        <v>582</v>
      </c>
      <c r="M123" s="27">
        <v>3.5993246627952281E-3</v>
      </c>
      <c r="N123" s="2">
        <v>102.424242424242</v>
      </c>
      <c r="O123" s="2">
        <v>1004</v>
      </c>
      <c r="P123" s="27">
        <v>6.0937120660354456E-3</v>
      </c>
      <c r="Q123" s="14">
        <v>170.30303030303</v>
      </c>
      <c r="R123" s="2">
        <v>441</v>
      </c>
      <c r="S123" s="27">
        <v>2.4636733872995123E-3</v>
      </c>
      <c r="T123" s="14">
        <v>123.63636</v>
      </c>
      <c r="U123" s="27">
        <v>-0.2422680412371134</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135</v>
      </c>
      <c r="C124" s="27">
        <v>3.3682634730538924E-2</v>
      </c>
      <c r="D124" s="2">
        <v>64.242424242424207</v>
      </c>
      <c r="E124" s="2">
        <v>93</v>
      </c>
      <c r="F124" s="27">
        <v>2.1996215704824976E-2</v>
      </c>
      <c r="G124" s="14">
        <v>28.484848484848399</v>
      </c>
      <c r="H124" s="2">
        <v>65</v>
      </c>
      <c r="I124" s="27">
        <v>1.8753606462781305E-2</v>
      </c>
      <c r="J124" s="14">
        <v>25.454546000000001</v>
      </c>
      <c r="K124" s="27">
        <v>-0.51851851851851849</v>
      </c>
      <c r="L124" s="2">
        <v>3346</v>
      </c>
      <c r="M124" s="27">
        <v>2.0693024607754008E-2</v>
      </c>
      <c r="N124" s="2">
        <v>296.36363636363598</v>
      </c>
      <c r="O124" s="2">
        <v>3166</v>
      </c>
      <c r="P124" s="27">
        <v>1.9215829084729304E-2</v>
      </c>
      <c r="Q124" s="14">
        <v>283.030303030303</v>
      </c>
      <c r="R124" s="2">
        <v>2538</v>
      </c>
      <c r="S124" s="27">
        <v>1.4178691739152295E-2</v>
      </c>
      <c r="T124" s="14">
        <v>280</v>
      </c>
      <c r="U124" s="27">
        <v>-0.24148236700537956</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25</v>
      </c>
      <c r="C125" s="27">
        <v>6.2375249500998004E-3</v>
      </c>
      <c r="D125" s="2">
        <v>18.7878787878787</v>
      </c>
      <c r="E125" s="2">
        <v>19</v>
      </c>
      <c r="F125" s="27">
        <v>4.4938505203405863E-3</v>
      </c>
      <c r="G125" s="14">
        <v>12.7272727272727</v>
      </c>
      <c r="H125" s="2">
        <v>11</v>
      </c>
      <c r="I125" s="27">
        <v>3.1736872475476054E-3</v>
      </c>
      <c r="J125" s="14">
        <v>10.909091</v>
      </c>
      <c r="K125" s="27">
        <v>-0.56000000000000005</v>
      </c>
      <c r="L125" s="2">
        <v>2788</v>
      </c>
      <c r="M125" s="27">
        <v>1.7242125704249305E-2</v>
      </c>
      <c r="N125" s="2">
        <v>375.75757575757501</v>
      </c>
      <c r="O125" s="2">
        <v>1936</v>
      </c>
      <c r="P125" s="27">
        <v>1.175042486040301E-2</v>
      </c>
      <c r="Q125" s="14">
        <v>245.45454545454501</v>
      </c>
      <c r="R125" s="2">
        <v>1738</v>
      </c>
      <c r="S125" s="27">
        <v>9.7094429640057871E-3</v>
      </c>
      <c r="T125" s="14">
        <v>249.69697600000001</v>
      </c>
      <c r="U125" s="27">
        <v>-0.37661406025824962</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133</v>
      </c>
      <c r="C126" s="27">
        <v>3.3183632734530941E-2</v>
      </c>
      <c r="D126" s="2">
        <v>55.757575757575701</v>
      </c>
      <c r="E126" s="2">
        <v>104</v>
      </c>
      <c r="F126" s="27">
        <v>2.4597918637653739E-2</v>
      </c>
      <c r="G126" s="14">
        <v>40</v>
      </c>
      <c r="H126" s="2">
        <v>129</v>
      </c>
      <c r="I126" s="27">
        <v>3.7218695903058277E-2</v>
      </c>
      <c r="J126" s="14">
        <v>58.181820000000002</v>
      </c>
      <c r="K126" s="27">
        <v>-3.007518796992481E-2</v>
      </c>
      <c r="L126" s="2">
        <v>5929</v>
      </c>
      <c r="M126" s="27">
        <v>3.666734695139675E-2</v>
      </c>
      <c r="N126" s="2">
        <v>312.12121212121201</v>
      </c>
      <c r="O126" s="2">
        <v>5044</v>
      </c>
      <c r="P126" s="27">
        <v>3.0614226754066522E-2</v>
      </c>
      <c r="Q126" s="14">
        <v>442.42424242424198</v>
      </c>
      <c r="R126" s="2">
        <v>7655</v>
      </c>
      <c r="S126" s="27">
        <v>4.2765124217183141E-2</v>
      </c>
      <c r="T126" s="14">
        <v>630.30304000000001</v>
      </c>
      <c r="U126" s="27">
        <v>0.29111148591668073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1752</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1700</v>
      </c>
      <c r="C129" s="211"/>
      <c r="D129" s="211" t="s">
        <v>1701</v>
      </c>
      <c r="E129" s="211" t="s">
        <v>1700</v>
      </c>
      <c r="F129" s="211"/>
      <c r="G129" s="211" t="s">
        <v>1701</v>
      </c>
      <c r="H129" s="211" t="s">
        <v>1700</v>
      </c>
      <c r="I129" s="211"/>
      <c r="J129" s="211" t="s">
        <v>1701</v>
      </c>
      <c r="K129" t="s">
        <v>170</v>
      </c>
      <c r="L129" s="211" t="s">
        <v>1700</v>
      </c>
      <c r="M129" s="211"/>
      <c r="N129" s="211" t="s">
        <v>1701</v>
      </c>
      <c r="O129" s="211" t="s">
        <v>1700</v>
      </c>
      <c r="P129" s="211"/>
      <c r="Q129" s="211" t="s">
        <v>1701</v>
      </c>
      <c r="R129" s="211" t="s">
        <v>1700</v>
      </c>
      <c r="S129" s="211"/>
      <c r="T129" s="211" t="s">
        <v>1701</v>
      </c>
      <c r="U129" t="s">
        <v>170</v>
      </c>
      <c r="V129" s="211" t="s">
        <v>1700</v>
      </c>
      <c r="W129" s="211"/>
      <c r="X129" s="211" t="s">
        <v>1701</v>
      </c>
      <c r="Y129" s="211" t="s">
        <v>1700</v>
      </c>
      <c r="Z129" s="211"/>
      <c r="AA129" s="211" t="s">
        <v>1701</v>
      </c>
      <c r="AB129" s="211" t="s">
        <v>1700</v>
      </c>
      <c r="AC129" s="211"/>
      <c r="AD129" s="211" t="s">
        <v>1701</v>
      </c>
      <c r="AE129" t="s">
        <v>170</v>
      </c>
    </row>
    <row r="130" spans="1:31" x14ac:dyDescent="0.3">
      <c r="A130" t="s">
        <v>172</v>
      </c>
      <c r="B130" s="2">
        <v>3875</v>
      </c>
      <c r="C130" s="27" t="s">
        <v>170</v>
      </c>
      <c r="D130" s="2">
        <v>186.666666666666</v>
      </c>
      <c r="E130" s="2">
        <v>4124</v>
      </c>
      <c r="F130" s="27" t="s">
        <v>170</v>
      </c>
      <c r="G130" s="14">
        <v>178.18181818181799</v>
      </c>
      <c r="H130" s="2">
        <v>3337</v>
      </c>
      <c r="I130" s="27" t="s">
        <v>170</v>
      </c>
      <c r="J130" s="14">
        <v>252.72728000000001</v>
      </c>
      <c r="K130" s="27">
        <v>-0.13883870967741935</v>
      </c>
      <c r="L130" s="2">
        <v>155768</v>
      </c>
      <c r="M130" s="27" t="s">
        <v>170</v>
      </c>
      <c r="N130" s="2">
        <v>1114.54545454545</v>
      </c>
      <c r="O130" s="2">
        <v>159716</v>
      </c>
      <c r="P130" s="27" t="s">
        <v>170</v>
      </c>
      <c r="Q130" s="14">
        <v>1217.57575757575</v>
      </c>
      <c r="R130" s="2">
        <v>171346</v>
      </c>
      <c r="S130" s="27" t="s">
        <v>170</v>
      </c>
      <c r="T130" s="14">
        <v>1383.03027</v>
      </c>
      <c r="U130" s="27">
        <v>0.10000770376457295</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241</v>
      </c>
      <c r="C131" s="27">
        <v>6.2193548387096773E-2</v>
      </c>
      <c r="D131" s="2">
        <v>61.818181818181799</v>
      </c>
      <c r="E131" s="2">
        <v>175</v>
      </c>
      <c r="F131" s="27">
        <v>4.2434529582929197E-2</v>
      </c>
      <c r="G131" s="14">
        <v>50.303030303030297</v>
      </c>
      <c r="H131" s="2">
        <v>221</v>
      </c>
      <c r="I131" s="27">
        <v>6.622715013485167E-2</v>
      </c>
      <c r="J131" s="14">
        <v>67.272729999999996</v>
      </c>
      <c r="K131" s="27">
        <v>-8.2987551867219914E-2</v>
      </c>
      <c r="L131" s="2">
        <v>7215</v>
      </c>
      <c r="M131" s="27">
        <v>4.6318884494889835E-2</v>
      </c>
      <c r="N131" s="2">
        <v>392.72727272727201</v>
      </c>
      <c r="O131" s="2">
        <v>6861</v>
      </c>
      <c r="P131" s="27">
        <v>4.2957499561722054E-2</v>
      </c>
      <c r="Q131" s="14">
        <v>352.12121212121201</v>
      </c>
      <c r="R131" s="2">
        <v>7113</v>
      </c>
      <c r="S131" s="27">
        <v>4.151249518518086E-2</v>
      </c>
      <c r="T131" s="14">
        <v>523.63635299999999</v>
      </c>
      <c r="U131" s="27">
        <v>-1.4137214137214138E-2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680</v>
      </c>
      <c r="C132" s="27">
        <v>0.17548387096774193</v>
      </c>
      <c r="D132" s="2">
        <v>111.515151515151</v>
      </c>
      <c r="E132" s="2">
        <v>566</v>
      </c>
      <c r="F132" s="27">
        <v>0.13724539282250242</v>
      </c>
      <c r="G132" s="14">
        <v>118.181818181818</v>
      </c>
      <c r="H132" s="2">
        <v>632</v>
      </c>
      <c r="I132" s="27">
        <v>0.1893916691639197</v>
      </c>
      <c r="J132" s="14">
        <v>109.696968</v>
      </c>
      <c r="K132" s="27">
        <v>-7.0588235294117646E-2</v>
      </c>
      <c r="L132" s="2">
        <v>24339</v>
      </c>
      <c r="M132" s="27">
        <v>0.15625160495095269</v>
      </c>
      <c r="N132" s="2">
        <v>853.93939393939399</v>
      </c>
      <c r="O132" s="2">
        <v>23445</v>
      </c>
      <c r="P132" s="27">
        <v>0.14679180545468207</v>
      </c>
      <c r="Q132" s="14">
        <v>684.24242424242402</v>
      </c>
      <c r="R132" s="2">
        <v>23419</v>
      </c>
      <c r="S132" s="27">
        <v>0.1366766659274217</v>
      </c>
      <c r="T132" s="14">
        <v>1037.57581</v>
      </c>
      <c r="U132" s="27">
        <v>-3.7799416574222443E-2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370</v>
      </c>
      <c r="C133" s="27">
        <v>9.5483870967741941E-2</v>
      </c>
      <c r="D133" s="2">
        <v>91.515151515151501</v>
      </c>
      <c r="E133" s="2">
        <v>587</v>
      </c>
      <c r="F133" s="27">
        <v>0.14233753637245392</v>
      </c>
      <c r="G133" s="14">
        <v>86.060606060606005</v>
      </c>
      <c r="H133" s="2">
        <v>204</v>
      </c>
      <c r="I133" s="27">
        <v>6.1132753970632302E-2</v>
      </c>
      <c r="J133" s="14">
        <v>48.484848</v>
      </c>
      <c r="K133" s="27">
        <v>-0.44864864864864867</v>
      </c>
      <c r="L133" s="2">
        <v>30148</v>
      </c>
      <c r="M133" s="27">
        <v>0.19354424528786401</v>
      </c>
      <c r="N133" s="2">
        <v>666.66666666666595</v>
      </c>
      <c r="O133" s="2">
        <v>29449</v>
      </c>
      <c r="P133" s="27">
        <v>0.18438353076711161</v>
      </c>
      <c r="Q133" s="14">
        <v>803.030303030303</v>
      </c>
      <c r="R133" s="2">
        <v>34155</v>
      </c>
      <c r="S133" s="27">
        <v>0.19933351230842855</v>
      </c>
      <c r="T133" s="14">
        <v>1026.0605499999999</v>
      </c>
      <c r="U133" s="27">
        <v>0.13291097253549158</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729</v>
      </c>
      <c r="C134" s="27">
        <v>0.18812903225806452</v>
      </c>
      <c r="D134" s="2">
        <v>143.030303030303</v>
      </c>
      <c r="E134" s="2">
        <v>795</v>
      </c>
      <c r="F134" s="27">
        <v>0.19277400581959264</v>
      </c>
      <c r="G134" s="14">
        <v>115.151515151515</v>
      </c>
      <c r="H134" s="2">
        <v>420</v>
      </c>
      <c r="I134" s="27">
        <v>0.12586155229247828</v>
      </c>
      <c r="J134" s="14">
        <v>81.818183899999994</v>
      </c>
      <c r="K134" s="27">
        <v>-0.42386831275720166</v>
      </c>
      <c r="L134" s="2">
        <v>28437</v>
      </c>
      <c r="M134" s="27">
        <v>0.18255996096759283</v>
      </c>
      <c r="N134" s="2">
        <v>755.75757575757495</v>
      </c>
      <c r="O134" s="2">
        <v>26270</v>
      </c>
      <c r="P134" s="27">
        <v>0.16447945102557038</v>
      </c>
      <c r="Q134" s="14">
        <v>813.93939393939399</v>
      </c>
      <c r="R134" s="2">
        <v>28018</v>
      </c>
      <c r="S134" s="27">
        <v>0.16351709406697559</v>
      </c>
      <c r="T134" s="14">
        <v>925.45450000000005</v>
      </c>
      <c r="U134" s="27">
        <v>-1.4734324999120864E-2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764</v>
      </c>
      <c r="C135" s="27">
        <v>0.19716129032258065</v>
      </c>
      <c r="D135" s="2">
        <v>126.666666666666</v>
      </c>
      <c r="E135" s="2">
        <v>808</v>
      </c>
      <c r="F135" s="27">
        <v>0.19592628516003879</v>
      </c>
      <c r="G135" s="14">
        <v>99.393939393939405</v>
      </c>
      <c r="H135" s="2">
        <v>682</v>
      </c>
      <c r="I135" s="27">
        <v>0.20437518729397663</v>
      </c>
      <c r="J135" s="14">
        <v>123.63636</v>
      </c>
      <c r="K135" s="27">
        <v>-0.10732984293193717</v>
      </c>
      <c r="L135" s="2">
        <v>18997</v>
      </c>
      <c r="M135" s="27">
        <v>0.12195701299368292</v>
      </c>
      <c r="N135" s="2">
        <v>643.030303030303</v>
      </c>
      <c r="O135" s="2">
        <v>20105</v>
      </c>
      <c r="P135" s="27">
        <v>0.12587968644343711</v>
      </c>
      <c r="Q135" s="14">
        <v>660</v>
      </c>
      <c r="R135" s="2">
        <v>22870</v>
      </c>
      <c r="S135" s="27">
        <v>0.13347262264657478</v>
      </c>
      <c r="T135" s="14">
        <v>1003.63635</v>
      </c>
      <c r="U135" s="27">
        <v>0.20387429594146445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231</v>
      </c>
      <c r="C136" s="27">
        <v>5.9612903225806452E-2</v>
      </c>
      <c r="D136" s="2">
        <v>54.545454545454497</v>
      </c>
      <c r="E136" s="2">
        <v>326</v>
      </c>
      <c r="F136" s="27">
        <v>7.9049466537342392E-2</v>
      </c>
      <c r="G136" s="14">
        <v>80.606060606060595</v>
      </c>
      <c r="H136" s="2">
        <v>211</v>
      </c>
      <c r="I136" s="27">
        <v>6.3230446508840271E-2</v>
      </c>
      <c r="J136" s="14">
        <v>56.363636</v>
      </c>
      <c r="K136" s="27">
        <v>-8.6580086580086577E-2</v>
      </c>
      <c r="L136" s="2">
        <v>5453</v>
      </c>
      <c r="M136" s="27">
        <v>3.5007190180268093E-2</v>
      </c>
      <c r="N136" s="2">
        <v>306.666666666666</v>
      </c>
      <c r="O136" s="2">
        <v>7555</v>
      </c>
      <c r="P136" s="27">
        <v>4.7302712314357988E-2</v>
      </c>
      <c r="Q136" s="14">
        <v>444.84848484848402</v>
      </c>
      <c r="R136" s="2">
        <v>8867</v>
      </c>
      <c r="S136" s="27">
        <v>5.1749092479544311E-2</v>
      </c>
      <c r="T136" s="14">
        <v>547.27269999999999</v>
      </c>
      <c r="U136" s="27">
        <v>0.62607738859343476</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389</v>
      </c>
      <c r="C137" s="27">
        <v>0.10038709677419355</v>
      </c>
      <c r="D137" s="2">
        <v>87.272727272727195</v>
      </c>
      <c r="E137" s="2">
        <v>538</v>
      </c>
      <c r="F137" s="27">
        <v>0.13045586808923376</v>
      </c>
      <c r="G137" s="14">
        <v>102.424242424242</v>
      </c>
      <c r="H137" s="2">
        <v>380</v>
      </c>
      <c r="I137" s="27">
        <v>0.11387473778843273</v>
      </c>
      <c r="J137" s="14">
        <v>64.242424</v>
      </c>
      <c r="K137" s="27">
        <v>-2.313624678663239E-2</v>
      </c>
      <c r="L137" s="2">
        <v>16348</v>
      </c>
      <c r="M137" s="27">
        <v>0.10495095269888552</v>
      </c>
      <c r="N137" s="2">
        <v>686.06060606060601</v>
      </c>
      <c r="O137" s="2">
        <v>17326</v>
      </c>
      <c r="P137" s="27">
        <v>0.10848005209246413</v>
      </c>
      <c r="Q137" s="14">
        <v>558.18181818181802</v>
      </c>
      <c r="R137" s="2">
        <v>18586</v>
      </c>
      <c r="S137" s="27">
        <v>0.10847057999603142</v>
      </c>
      <c r="T137" s="14">
        <v>709.09090000000003</v>
      </c>
      <c r="U137" s="27">
        <v>0.13689747981404454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61</v>
      </c>
      <c r="C138" s="27">
        <v>1.5741935483870966E-2</v>
      </c>
      <c r="D138" s="2">
        <v>30.303030303030301</v>
      </c>
      <c r="E138" s="2">
        <v>41</v>
      </c>
      <c r="F138" s="27">
        <v>9.9418040737148401E-3</v>
      </c>
      <c r="G138" s="14">
        <v>18.7878787878787</v>
      </c>
      <c r="H138" s="2">
        <v>5</v>
      </c>
      <c r="I138" s="27">
        <v>1.4983518130056938E-3</v>
      </c>
      <c r="J138" s="14">
        <v>6.6666665099999998</v>
      </c>
      <c r="K138" s="27">
        <v>-0.91803278688524592</v>
      </c>
      <c r="L138" s="2">
        <v>3306</v>
      </c>
      <c r="M138" s="27">
        <v>2.1223871398490062E-2</v>
      </c>
      <c r="N138" s="2">
        <v>316.36363636363598</v>
      </c>
      <c r="O138" s="2">
        <v>2804</v>
      </c>
      <c r="P138" s="27">
        <v>1.7556162187883494E-2</v>
      </c>
      <c r="Q138" s="14">
        <v>250.90909090909</v>
      </c>
      <c r="R138" s="2">
        <v>3470</v>
      </c>
      <c r="S138" s="27">
        <v>2.0251421101163729E-2</v>
      </c>
      <c r="T138" s="14">
        <v>328.48486300000002</v>
      </c>
      <c r="U138" s="27">
        <v>4.9606775559588624E-2</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108</v>
      </c>
      <c r="C139" s="27">
        <v>2.7870967741935485E-2</v>
      </c>
      <c r="D139" s="2">
        <v>51.515151515151501</v>
      </c>
      <c r="E139" s="2">
        <v>39</v>
      </c>
      <c r="F139" s="27">
        <v>9.456838021338506E-3</v>
      </c>
      <c r="G139" s="14">
        <v>23.030303030302999</v>
      </c>
      <c r="H139" s="2">
        <v>128</v>
      </c>
      <c r="I139" s="27">
        <v>3.8357806412945762E-2</v>
      </c>
      <c r="J139" s="14">
        <v>50.303031900000001</v>
      </c>
      <c r="K139" s="27">
        <v>0.18518518518518517</v>
      </c>
      <c r="L139" s="2">
        <v>4581</v>
      </c>
      <c r="M139" s="27">
        <v>2.9409121257254377E-2</v>
      </c>
      <c r="N139" s="2">
        <v>363.030303030303</v>
      </c>
      <c r="O139" s="2">
        <v>5249</v>
      </c>
      <c r="P139" s="27">
        <v>3.2864584637731974E-2</v>
      </c>
      <c r="Q139" s="14">
        <v>377.575757575757</v>
      </c>
      <c r="R139" s="2">
        <v>4254</v>
      </c>
      <c r="S139" s="27">
        <v>2.4826958318256626E-2</v>
      </c>
      <c r="T139" s="14">
        <v>361.81817599999999</v>
      </c>
      <c r="U139" s="27">
        <v>-7.1381794368041915E-2</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50</v>
      </c>
      <c r="C140" s="27">
        <v>1.2903225806451613E-2</v>
      </c>
      <c r="D140" s="2">
        <v>21.2121212121212</v>
      </c>
      <c r="E140" s="2">
        <v>91</v>
      </c>
      <c r="F140" s="27">
        <v>2.2065955383123181E-2</v>
      </c>
      <c r="G140" s="14">
        <v>31.515151515151501</v>
      </c>
      <c r="H140" s="2">
        <v>173</v>
      </c>
      <c r="I140" s="27">
        <v>5.1842972729997001E-2</v>
      </c>
      <c r="J140" s="14">
        <v>59.393940000000001</v>
      </c>
      <c r="K140" s="27">
        <v>2.46</v>
      </c>
      <c r="L140" s="2">
        <v>8860</v>
      </c>
      <c r="M140" s="27">
        <v>5.6879461763648505E-2</v>
      </c>
      <c r="N140" s="2">
        <v>424.24242424242402</v>
      </c>
      <c r="O140" s="2">
        <v>9435</v>
      </c>
      <c r="P140" s="27">
        <v>5.9073605650028803E-2</v>
      </c>
      <c r="Q140" s="14">
        <v>472.72727272727201</v>
      </c>
      <c r="R140" s="2">
        <v>11460</v>
      </c>
      <c r="S140" s="27">
        <v>6.6882214933526321E-2</v>
      </c>
      <c r="T140" s="14">
        <v>633.93939999999998</v>
      </c>
      <c r="U140" s="27">
        <v>0.29345372460496616</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128</v>
      </c>
      <c r="C141" s="27">
        <v>3.303225806451613E-2</v>
      </c>
      <c r="D141" s="2">
        <v>38.787878787878697</v>
      </c>
      <c r="E141" s="2">
        <v>110</v>
      </c>
      <c r="F141" s="27">
        <v>2.667313288069835E-2</v>
      </c>
      <c r="G141" s="14">
        <v>25.4545454545454</v>
      </c>
      <c r="H141" s="2">
        <v>230</v>
      </c>
      <c r="I141" s="27">
        <v>6.892418339826191E-2</v>
      </c>
      <c r="J141" s="14">
        <v>101.818184</v>
      </c>
      <c r="K141" s="27">
        <v>0.796875</v>
      </c>
      <c r="L141" s="2">
        <v>5721</v>
      </c>
      <c r="M141" s="27">
        <v>3.6727697601561297E-2</v>
      </c>
      <c r="N141" s="2">
        <v>315.15151515151501</v>
      </c>
      <c r="O141" s="2">
        <v>7388</v>
      </c>
      <c r="P141" s="27">
        <v>4.6257106363795736E-2</v>
      </c>
      <c r="Q141" s="14">
        <v>505.45454545454498</v>
      </c>
      <c r="R141" s="2">
        <v>6179</v>
      </c>
      <c r="S141" s="27">
        <v>3.6061536306654374E-2</v>
      </c>
      <c r="T141" s="14">
        <v>576.96969999999999</v>
      </c>
      <c r="U141" s="27">
        <v>8.0055934277224267E-2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124</v>
      </c>
      <c r="C142" s="27">
        <v>3.2000000000000001E-2</v>
      </c>
      <c r="D142" s="2">
        <v>41.212121212121197</v>
      </c>
      <c r="E142" s="2">
        <v>48</v>
      </c>
      <c r="F142" s="27">
        <v>1.1639185257032008E-2</v>
      </c>
      <c r="G142" s="14">
        <v>23.636363636363601</v>
      </c>
      <c r="H142" s="2">
        <v>51</v>
      </c>
      <c r="I142" s="27">
        <v>1.5283188492658075E-2</v>
      </c>
      <c r="J142" s="14">
        <v>21.212122000000001</v>
      </c>
      <c r="K142" s="27">
        <v>-0.58870967741935487</v>
      </c>
      <c r="L142" s="2">
        <v>2363</v>
      </c>
      <c r="M142" s="27">
        <v>1.5169996404909866E-2</v>
      </c>
      <c r="N142" s="2">
        <v>204.24242424242399</v>
      </c>
      <c r="O142" s="2">
        <v>3829</v>
      </c>
      <c r="P142" s="27">
        <v>2.3973803501214655E-2</v>
      </c>
      <c r="Q142" s="14">
        <v>269.69696969696901</v>
      </c>
      <c r="R142" s="2">
        <v>2955</v>
      </c>
      <c r="S142" s="27">
        <v>1.7245806730241734E-2</v>
      </c>
      <c r="T142" s="14">
        <v>296.36364700000001</v>
      </c>
      <c r="U142" s="27">
        <v>0.25052898857384681</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1753</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1700</v>
      </c>
      <c r="C145" s="211"/>
      <c r="D145" s="211" t="s">
        <v>1701</v>
      </c>
      <c r="E145" s="211" t="s">
        <v>1700</v>
      </c>
      <c r="F145" s="211"/>
      <c r="G145" s="211" t="s">
        <v>1701</v>
      </c>
      <c r="H145" s="211" t="s">
        <v>1700</v>
      </c>
      <c r="I145" s="211"/>
      <c r="J145" s="211" t="s">
        <v>1701</v>
      </c>
      <c r="K145" t="s">
        <v>170</v>
      </c>
      <c r="L145" s="211" t="s">
        <v>1700</v>
      </c>
      <c r="M145" s="211"/>
      <c r="N145" s="211" t="s">
        <v>1701</v>
      </c>
      <c r="O145" s="211" t="s">
        <v>1700</v>
      </c>
      <c r="P145" s="211"/>
      <c r="Q145" s="211" t="s">
        <v>1701</v>
      </c>
      <c r="R145" s="211" t="s">
        <v>1700</v>
      </c>
      <c r="S145" s="211"/>
      <c r="T145" s="211" t="s">
        <v>1701</v>
      </c>
      <c r="U145" t="s">
        <v>170</v>
      </c>
      <c r="V145" s="211" t="s">
        <v>1700</v>
      </c>
      <c r="W145" s="211"/>
      <c r="X145" s="211" t="s">
        <v>1701</v>
      </c>
      <c r="Y145" s="211" t="s">
        <v>1700</v>
      </c>
      <c r="Z145" s="211"/>
      <c r="AA145" s="211" t="s">
        <v>1701</v>
      </c>
      <c r="AB145" s="211" t="s">
        <v>1700</v>
      </c>
      <c r="AC145" s="211"/>
      <c r="AD145" s="211" t="s">
        <v>1701</v>
      </c>
      <c r="AE145" t="s">
        <v>170</v>
      </c>
    </row>
    <row r="146" spans="1:31" x14ac:dyDescent="0.3">
      <c r="A146" t="s">
        <v>172</v>
      </c>
      <c r="B146" s="2">
        <v>3305</v>
      </c>
      <c r="C146" s="27" t="s">
        <v>170</v>
      </c>
      <c r="D146" s="2">
        <v>119.39393939393899</v>
      </c>
      <c r="E146" s="2">
        <v>3369</v>
      </c>
      <c r="F146" s="27" t="s">
        <v>170</v>
      </c>
      <c r="G146" s="14">
        <v>123.636363636363</v>
      </c>
      <c r="H146" s="2">
        <v>3295</v>
      </c>
      <c r="I146" s="27" t="s">
        <v>170</v>
      </c>
      <c r="J146" s="14">
        <v>171.515152</v>
      </c>
      <c r="K146" s="27">
        <v>-3.0257186081694403E-3</v>
      </c>
      <c r="L146" s="2">
        <v>126664</v>
      </c>
      <c r="M146" s="27" t="s">
        <v>170</v>
      </c>
      <c r="N146" s="2">
        <v>501.21212121212102</v>
      </c>
      <c r="O146" s="2">
        <v>133570</v>
      </c>
      <c r="P146" s="27" t="s">
        <v>170</v>
      </c>
      <c r="Q146" s="14">
        <v>473.33333333333297</v>
      </c>
      <c r="R146" s="2">
        <v>139044</v>
      </c>
      <c r="S146" s="27" t="s">
        <v>170</v>
      </c>
      <c r="T146" s="14">
        <v>480.60604899999998</v>
      </c>
      <c r="U146" s="27">
        <v>9.7738899766310866E-2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107</v>
      </c>
      <c r="C147" s="27">
        <v>3.2375189107413008E-2</v>
      </c>
      <c r="D147" s="2">
        <v>38.181818181818102</v>
      </c>
      <c r="E147" s="2">
        <v>189</v>
      </c>
      <c r="F147" s="27">
        <v>5.6099732858414957E-2</v>
      </c>
      <c r="G147" s="14">
        <v>46.6666666666666</v>
      </c>
      <c r="H147" s="2">
        <v>270</v>
      </c>
      <c r="I147" s="27">
        <v>8.1942336874051599E-2</v>
      </c>
      <c r="J147" s="14">
        <v>66.666664100000006</v>
      </c>
      <c r="K147" s="27">
        <v>1.5233644859813085</v>
      </c>
      <c r="L147" s="2">
        <v>8977</v>
      </c>
      <c r="M147" s="27">
        <v>7.0872544685151265E-2</v>
      </c>
      <c r="N147" s="2">
        <v>359.39393939393898</v>
      </c>
      <c r="O147" s="2">
        <v>11255</v>
      </c>
      <c r="P147" s="27">
        <v>8.4262933293404202E-2</v>
      </c>
      <c r="Q147" s="14">
        <v>469.69696969696901</v>
      </c>
      <c r="R147" s="2">
        <v>10512</v>
      </c>
      <c r="S147" s="27">
        <v>7.5601967722447566E-2</v>
      </c>
      <c r="T147" s="14">
        <v>490.90910000000002</v>
      </c>
      <c r="U147" s="27">
        <v>0.17099253648212098</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28</v>
      </c>
      <c r="C148" s="27">
        <v>8.4720121028744322E-3</v>
      </c>
      <c r="D148" s="2">
        <v>15.151515151515101</v>
      </c>
      <c r="E148" s="2">
        <v>106</v>
      </c>
      <c r="F148" s="27">
        <v>3.1463342238052833E-2</v>
      </c>
      <c r="G148" s="14">
        <v>40.606060606060602</v>
      </c>
      <c r="H148" s="2">
        <v>47</v>
      </c>
      <c r="I148" s="27">
        <v>1.4264036418816389E-2</v>
      </c>
      <c r="J148" s="14">
        <v>26.666665999999999</v>
      </c>
      <c r="K148" s="27">
        <v>0.6785714285714286</v>
      </c>
      <c r="L148" s="2">
        <v>3789</v>
      </c>
      <c r="M148" s="27">
        <v>2.991378765868755E-2</v>
      </c>
      <c r="N148" s="2">
        <v>236.969696969697</v>
      </c>
      <c r="O148" s="2">
        <v>3889</v>
      </c>
      <c r="P148" s="27">
        <v>2.9115819420528561E-2</v>
      </c>
      <c r="Q148" s="14">
        <v>287.87878787878702</v>
      </c>
      <c r="R148" s="2">
        <v>2965</v>
      </c>
      <c r="S148" s="27">
        <v>2.1324185150024454E-2</v>
      </c>
      <c r="T148" s="14">
        <v>320</v>
      </c>
      <c r="U148" s="27">
        <v>-0.21747162839799419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0</v>
      </c>
      <c r="C149" s="27">
        <v>0</v>
      </c>
      <c r="D149" s="2">
        <v>80</v>
      </c>
      <c r="E149" s="2">
        <v>47</v>
      </c>
      <c r="F149" s="27">
        <v>1.3950727218759276E-2</v>
      </c>
      <c r="G149" s="14">
        <v>26.6666666666666</v>
      </c>
      <c r="H149" s="2">
        <v>0</v>
      </c>
      <c r="I149" s="27">
        <v>0</v>
      </c>
      <c r="J149" s="14">
        <v>12.727273</v>
      </c>
      <c r="K149" s="27"/>
      <c r="L149" s="2">
        <v>1060</v>
      </c>
      <c r="M149" s="27">
        <v>8.3685972336259712E-3</v>
      </c>
      <c r="N149" s="2">
        <v>114.54545454545401</v>
      </c>
      <c r="O149" s="2">
        <v>1067</v>
      </c>
      <c r="P149" s="27">
        <v>7.9883207307030017E-3</v>
      </c>
      <c r="Q149" s="14">
        <v>136.363636363636</v>
      </c>
      <c r="R149" s="2">
        <v>877</v>
      </c>
      <c r="S149" s="27">
        <v>6.3073559448807576E-3</v>
      </c>
      <c r="T149" s="14">
        <v>147.27271999999999</v>
      </c>
      <c r="U149" s="27">
        <v>-0.17264150943396225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28</v>
      </c>
      <c r="C150" s="27">
        <v>8.4720121028744322E-3</v>
      </c>
      <c r="D150" s="2">
        <v>15.151515151515101</v>
      </c>
      <c r="E150" s="2">
        <v>59</v>
      </c>
      <c r="F150" s="27">
        <v>1.7512615019293559E-2</v>
      </c>
      <c r="G150" s="14">
        <v>32.727272727272698</v>
      </c>
      <c r="H150" s="2">
        <v>47</v>
      </c>
      <c r="I150" s="27">
        <v>1.4264036418816389E-2</v>
      </c>
      <c r="J150" s="14">
        <v>26.666665999999999</v>
      </c>
      <c r="K150" s="27">
        <v>0.6785714285714286</v>
      </c>
      <c r="L150" s="2">
        <v>2729</v>
      </c>
      <c r="M150" s="27">
        <v>2.1545190425061582E-2</v>
      </c>
      <c r="N150" s="2">
        <v>197.575757575757</v>
      </c>
      <c r="O150" s="2">
        <v>2822</v>
      </c>
      <c r="P150" s="27">
        <v>2.1127498689825559E-2</v>
      </c>
      <c r="Q150" s="14">
        <v>249.69696969696901</v>
      </c>
      <c r="R150" s="2">
        <v>2088</v>
      </c>
      <c r="S150" s="27">
        <v>1.5016829205143696E-2</v>
      </c>
      <c r="T150" s="14">
        <v>288.48486300000002</v>
      </c>
      <c r="U150" s="27">
        <v>-0.23488457310370098</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79</v>
      </c>
      <c r="C151" s="27">
        <v>2.3903177004538579E-2</v>
      </c>
      <c r="D151" s="2">
        <v>34.545454545454497</v>
      </c>
      <c r="E151" s="2">
        <v>83</v>
      </c>
      <c r="F151" s="27">
        <v>2.4636390620362124E-2</v>
      </c>
      <c r="G151" s="14">
        <v>33.3333333333333</v>
      </c>
      <c r="H151" s="2">
        <v>223</v>
      </c>
      <c r="I151" s="27">
        <v>6.7678300455235207E-2</v>
      </c>
      <c r="J151" s="14">
        <v>64.848489999999998</v>
      </c>
      <c r="K151" s="27">
        <v>1.8227848101265822</v>
      </c>
      <c r="L151" s="2">
        <v>5188</v>
      </c>
      <c r="M151" s="27">
        <v>4.0958757026463712E-2</v>
      </c>
      <c r="N151" s="2">
        <v>283.030303030303</v>
      </c>
      <c r="O151" s="2">
        <v>7366</v>
      </c>
      <c r="P151" s="27">
        <v>5.5147113872875644E-2</v>
      </c>
      <c r="Q151" s="14">
        <v>345.45454545454498</v>
      </c>
      <c r="R151" s="2">
        <v>7547</v>
      </c>
      <c r="S151" s="27">
        <v>5.4277782572423119E-2</v>
      </c>
      <c r="T151" s="14">
        <v>455.15152</v>
      </c>
      <c r="U151" s="27">
        <v>0.45470316114109482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3198</v>
      </c>
      <c r="C152" s="27">
        <v>0.96762481089258701</v>
      </c>
      <c r="D152" s="2">
        <v>121.818181818181</v>
      </c>
      <c r="E152" s="2">
        <v>3180</v>
      </c>
      <c r="F152" s="27">
        <v>0.94390026714158504</v>
      </c>
      <c r="G152" s="14">
        <v>146.666666666666</v>
      </c>
      <c r="H152" s="2">
        <v>3025</v>
      </c>
      <c r="I152" s="27">
        <v>0.91805766312594839</v>
      </c>
      <c r="J152" s="14">
        <v>197.57576</v>
      </c>
      <c r="K152" s="27">
        <v>-5.4096310193871171E-2</v>
      </c>
      <c r="L152" s="2">
        <v>117687</v>
      </c>
      <c r="M152" s="27">
        <v>0.92912745531484875</v>
      </c>
      <c r="N152" s="2">
        <v>584.84848484848396</v>
      </c>
      <c r="O152" s="2">
        <v>122315</v>
      </c>
      <c r="P152" s="27">
        <v>0.91573706670659583</v>
      </c>
      <c r="Q152" s="14">
        <v>563.030303030303</v>
      </c>
      <c r="R152" s="2">
        <v>128532</v>
      </c>
      <c r="S152" s="27">
        <v>0.92439803227755246</v>
      </c>
      <c r="T152" s="14">
        <v>706.66669999999999</v>
      </c>
      <c r="U152" s="27">
        <v>9.2151214662622036E-2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1760</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1700</v>
      </c>
      <c r="C155" s="211"/>
      <c r="D155" s="211" t="s">
        <v>1701</v>
      </c>
      <c r="E155" s="211" t="s">
        <v>1700</v>
      </c>
      <c r="F155" s="211"/>
      <c r="G155" s="211" t="s">
        <v>1701</v>
      </c>
      <c r="H155" s="211" t="s">
        <v>1700</v>
      </c>
      <c r="I155" s="211"/>
      <c r="J155" s="211" t="s">
        <v>1701</v>
      </c>
      <c r="K155" t="s">
        <v>170</v>
      </c>
      <c r="L155" s="211" t="s">
        <v>1700</v>
      </c>
      <c r="M155" s="211"/>
      <c r="N155" s="211" t="s">
        <v>1701</v>
      </c>
      <c r="O155" s="211" t="s">
        <v>1700</v>
      </c>
      <c r="P155" s="211"/>
      <c r="Q155" s="211" t="s">
        <v>1701</v>
      </c>
      <c r="R155" s="211" t="s">
        <v>1700</v>
      </c>
      <c r="S155" s="211"/>
      <c r="T155" s="211" t="s">
        <v>1701</v>
      </c>
      <c r="U155" t="s">
        <v>170</v>
      </c>
      <c r="V155" s="211" t="s">
        <v>1700</v>
      </c>
      <c r="W155" s="211"/>
      <c r="X155" s="211" t="s">
        <v>1701</v>
      </c>
      <c r="Y155" s="211" t="s">
        <v>1700</v>
      </c>
      <c r="Z155" s="211"/>
      <c r="AA155" s="211" t="s">
        <v>1701</v>
      </c>
      <c r="AB155" s="211" t="s">
        <v>1700</v>
      </c>
      <c r="AC155" s="211"/>
      <c r="AD155" s="211" t="s">
        <v>1701</v>
      </c>
      <c r="AE155" t="s">
        <v>170</v>
      </c>
    </row>
    <row r="156" spans="1:31" x14ac:dyDescent="0.3">
      <c r="A156" t="s">
        <v>172</v>
      </c>
      <c r="B156" s="2">
        <v>3305</v>
      </c>
      <c r="C156" s="27" t="s">
        <v>170</v>
      </c>
      <c r="D156" s="2">
        <v>119.39393939393899</v>
      </c>
      <c r="E156" s="2">
        <v>3369</v>
      </c>
      <c r="F156" s="27" t="s">
        <v>170</v>
      </c>
      <c r="G156" s="14">
        <v>123.636363636363</v>
      </c>
      <c r="H156" s="2">
        <v>3295</v>
      </c>
      <c r="I156" s="27" t="s">
        <v>170</v>
      </c>
      <c r="J156" s="14">
        <v>171.515152</v>
      </c>
      <c r="K156" s="27">
        <v>-3.0257186081694403E-3</v>
      </c>
      <c r="L156" s="2">
        <v>126664</v>
      </c>
      <c r="M156" s="27" t="s">
        <v>170</v>
      </c>
      <c r="N156" s="2">
        <v>501.21212121212102</v>
      </c>
      <c r="O156" s="2">
        <v>133570</v>
      </c>
      <c r="P156" s="27" t="s">
        <v>170</v>
      </c>
      <c r="Q156" s="14">
        <v>473.33333333333297</v>
      </c>
      <c r="R156" s="2">
        <v>139044</v>
      </c>
      <c r="S156" s="27" t="s">
        <v>170</v>
      </c>
      <c r="T156" s="14">
        <v>480.60604899999998</v>
      </c>
      <c r="U156" s="27">
        <v>9.7738899766310866E-2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2293</v>
      </c>
      <c r="C157" s="27">
        <v>0.69379727685325265</v>
      </c>
      <c r="D157" s="2">
        <v>95.757575757575694</v>
      </c>
      <c r="E157" s="2">
        <v>2526</v>
      </c>
      <c r="F157" s="27">
        <v>0.74977738201246658</v>
      </c>
      <c r="G157" s="14">
        <v>107.87878787878699</v>
      </c>
      <c r="H157" s="2">
        <v>2500</v>
      </c>
      <c r="I157" s="27">
        <v>0.75872534142640369</v>
      </c>
      <c r="J157" s="14">
        <v>112.121216</v>
      </c>
      <c r="K157" s="27">
        <v>9.0274749236807672E-2</v>
      </c>
      <c r="L157" s="2">
        <v>99932</v>
      </c>
      <c r="M157" s="27">
        <v>0.78895345165161368</v>
      </c>
      <c r="N157" s="2">
        <v>764.24242424242402</v>
      </c>
      <c r="O157" s="2">
        <v>104130</v>
      </c>
      <c r="P157" s="27">
        <v>0.77959122557460503</v>
      </c>
      <c r="Q157" s="14">
        <v>758.78787878787796</v>
      </c>
      <c r="R157" s="2">
        <v>108328</v>
      </c>
      <c r="S157" s="27">
        <v>0.77909151060096082</v>
      </c>
      <c r="T157" s="14">
        <v>889.69695999999999</v>
      </c>
      <c r="U157" s="27">
        <v>8.4017131649521681E-2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1627</v>
      </c>
      <c r="C158" s="27">
        <v>0.49228441754916791</v>
      </c>
      <c r="D158" s="2">
        <v>100.60606060606</v>
      </c>
      <c r="E158" s="2">
        <v>1622</v>
      </c>
      <c r="F158" s="27">
        <v>0.48144850103888392</v>
      </c>
      <c r="G158" s="14">
        <v>113.333333333333</v>
      </c>
      <c r="H158" s="2">
        <v>1637</v>
      </c>
      <c r="I158" s="27">
        <v>0.49681335356600909</v>
      </c>
      <c r="J158" s="14">
        <v>129.69697600000001</v>
      </c>
      <c r="K158" s="27">
        <v>6.1462814996926856E-3</v>
      </c>
      <c r="L158" s="2">
        <v>70820</v>
      </c>
      <c r="M158" s="27">
        <v>0.55911703404282198</v>
      </c>
      <c r="N158" s="2">
        <v>724.84848484848396</v>
      </c>
      <c r="O158" s="2">
        <v>70004</v>
      </c>
      <c r="P158" s="27">
        <v>0.52409972299168972</v>
      </c>
      <c r="Q158" s="14">
        <v>847.27272727272702</v>
      </c>
      <c r="R158" s="2">
        <v>73140</v>
      </c>
      <c r="S158" s="27">
        <v>0.52602054026063694</v>
      </c>
      <c r="T158" s="14">
        <v>1118.1817599999999</v>
      </c>
      <c r="U158" s="27">
        <v>3.2759107596724089E-2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666</v>
      </c>
      <c r="C159" s="27">
        <v>0.20151285930408472</v>
      </c>
      <c r="D159" s="2">
        <v>106.06060606060601</v>
      </c>
      <c r="E159" s="2">
        <v>904</v>
      </c>
      <c r="F159" s="27">
        <v>0.26832888097358265</v>
      </c>
      <c r="G159" s="14">
        <v>98.181818181818201</v>
      </c>
      <c r="H159" s="2">
        <v>863</v>
      </c>
      <c r="I159" s="27">
        <v>0.26191198786039455</v>
      </c>
      <c r="J159" s="14">
        <v>107.272728</v>
      </c>
      <c r="K159" s="27">
        <v>0.29579579579579579</v>
      </c>
      <c r="L159" s="2">
        <v>29112</v>
      </c>
      <c r="M159" s="27">
        <v>0.22983641760879175</v>
      </c>
      <c r="N159" s="2">
        <v>687.27272727272702</v>
      </c>
      <c r="O159" s="2">
        <v>34126</v>
      </c>
      <c r="P159" s="27">
        <v>0.25549150258291531</v>
      </c>
      <c r="Q159" s="14">
        <v>800.60606060606005</v>
      </c>
      <c r="R159" s="2">
        <v>35188</v>
      </c>
      <c r="S159" s="27">
        <v>0.25307097034032394</v>
      </c>
      <c r="T159" s="14">
        <v>878.18179999999995</v>
      </c>
      <c r="U159" s="27">
        <v>0.20871118439131631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158</v>
      </c>
      <c r="C160" s="27">
        <v>4.7806354009077158E-2</v>
      </c>
      <c r="D160" s="2">
        <v>50.303030303030297</v>
      </c>
      <c r="E160" s="2">
        <v>255</v>
      </c>
      <c r="F160" s="27">
        <v>7.5690115761353524E-2</v>
      </c>
      <c r="G160" s="14">
        <v>56.969696969696898</v>
      </c>
      <c r="H160" s="2">
        <v>267</v>
      </c>
      <c r="I160" s="27">
        <v>8.1031866464339908E-2</v>
      </c>
      <c r="J160" s="14">
        <v>72.727270000000004</v>
      </c>
      <c r="K160" s="27">
        <v>0.689873417721519</v>
      </c>
      <c r="L160" s="2">
        <v>9854</v>
      </c>
      <c r="M160" s="27">
        <v>7.7796374660519169E-2</v>
      </c>
      <c r="N160" s="2">
        <v>406.06060606060601</v>
      </c>
      <c r="O160" s="2">
        <v>11501</v>
      </c>
      <c r="P160" s="27">
        <v>8.610466422100771E-2</v>
      </c>
      <c r="Q160" s="14">
        <v>537.57575757575705</v>
      </c>
      <c r="R160" s="2">
        <v>11277</v>
      </c>
      <c r="S160" s="27">
        <v>8.1103823250194176E-2</v>
      </c>
      <c r="T160" s="14">
        <v>590.90909999999997</v>
      </c>
      <c r="U160" s="27">
        <v>0.14440836208646235</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508</v>
      </c>
      <c r="C161" s="27">
        <v>0.15370650529500757</v>
      </c>
      <c r="D161" s="2">
        <v>99.393939393939405</v>
      </c>
      <c r="E161" s="2">
        <v>649</v>
      </c>
      <c r="F161" s="27">
        <v>0.19263876521222914</v>
      </c>
      <c r="G161" s="14">
        <v>77.575757575757507</v>
      </c>
      <c r="H161" s="2">
        <v>596</v>
      </c>
      <c r="I161" s="27">
        <v>0.18088012139605464</v>
      </c>
      <c r="J161" s="14">
        <v>90.909090000000006</v>
      </c>
      <c r="K161" s="27">
        <v>0.17322834645669291</v>
      </c>
      <c r="L161" s="2">
        <v>19258</v>
      </c>
      <c r="M161" s="27">
        <v>0.15204004294827259</v>
      </c>
      <c r="N161" s="2">
        <v>559.39393939393904</v>
      </c>
      <c r="O161" s="2">
        <v>22625</v>
      </c>
      <c r="P161" s="27">
        <v>0.16938683836190763</v>
      </c>
      <c r="Q161" s="14">
        <v>661.81818181818096</v>
      </c>
      <c r="R161" s="2">
        <v>23911</v>
      </c>
      <c r="S161" s="27">
        <v>0.17196714709012975</v>
      </c>
      <c r="T161" s="14">
        <v>738.18179999999995</v>
      </c>
      <c r="U161" s="27">
        <v>0.24161387475334925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1012</v>
      </c>
      <c r="C162" s="27">
        <v>0.30620272314674735</v>
      </c>
      <c r="D162" s="2">
        <v>116.363636363636</v>
      </c>
      <c r="E162" s="2">
        <v>843</v>
      </c>
      <c r="F162" s="27">
        <v>0.25022261798753337</v>
      </c>
      <c r="G162" s="14">
        <v>107.272727272727</v>
      </c>
      <c r="H162" s="2">
        <v>795</v>
      </c>
      <c r="I162" s="27">
        <v>0.24127465857359637</v>
      </c>
      <c r="J162" s="14">
        <v>133.33332799999999</v>
      </c>
      <c r="K162" s="27">
        <v>-0.21442687747035574</v>
      </c>
      <c r="L162" s="2">
        <v>26732</v>
      </c>
      <c r="M162" s="27">
        <v>0.21104654834838629</v>
      </c>
      <c r="N162" s="2">
        <v>655.75757575757495</v>
      </c>
      <c r="O162" s="2">
        <v>29440</v>
      </c>
      <c r="P162" s="27">
        <v>0.22040877442539492</v>
      </c>
      <c r="Q162" s="14">
        <v>706.66666666666595</v>
      </c>
      <c r="R162" s="2">
        <v>30716</v>
      </c>
      <c r="S162" s="27">
        <v>0.22090848939903915</v>
      </c>
      <c r="T162" s="14">
        <v>819.39390000000003</v>
      </c>
      <c r="U162" s="27">
        <v>0.14903486458177465</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811</v>
      </c>
      <c r="C163" s="27">
        <v>0.24538577912254161</v>
      </c>
      <c r="D163" s="2">
        <v>103.636363636363</v>
      </c>
      <c r="E163" s="2">
        <v>653</v>
      </c>
      <c r="F163" s="27">
        <v>0.19382606114574058</v>
      </c>
      <c r="G163" s="14">
        <v>98.787878787878796</v>
      </c>
      <c r="H163" s="2">
        <v>701</v>
      </c>
      <c r="I163" s="27">
        <v>0.21274658573596358</v>
      </c>
      <c r="J163" s="14">
        <v>122.42424</v>
      </c>
      <c r="K163" s="27">
        <v>-0.13563501849568435</v>
      </c>
      <c r="L163" s="2">
        <v>22031</v>
      </c>
      <c r="M163" s="27">
        <v>0.17393260910756017</v>
      </c>
      <c r="N163" s="2">
        <v>583.030303030303</v>
      </c>
      <c r="O163" s="2">
        <v>23272</v>
      </c>
      <c r="P163" s="27">
        <v>0.17423074043572659</v>
      </c>
      <c r="Q163" s="14">
        <v>724.24242424242402</v>
      </c>
      <c r="R163" s="2">
        <v>24666</v>
      </c>
      <c r="S163" s="27">
        <v>0.17739708293777509</v>
      </c>
      <c r="T163" s="14">
        <v>813.93939999999998</v>
      </c>
      <c r="U163" s="27">
        <v>0.11960419409014571</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201</v>
      </c>
      <c r="C164" s="27">
        <v>6.0816944024205746E-2</v>
      </c>
      <c r="D164" s="2">
        <v>52.727272727272698</v>
      </c>
      <c r="E164" s="2">
        <v>190</v>
      </c>
      <c r="F164" s="27">
        <v>5.6396556841792816E-2</v>
      </c>
      <c r="G164" s="14">
        <v>55.151515151515099</v>
      </c>
      <c r="H164" s="2">
        <v>94</v>
      </c>
      <c r="I164" s="27">
        <v>2.8528072837632777E-2</v>
      </c>
      <c r="J164" s="14">
        <v>33.3333321</v>
      </c>
      <c r="K164" s="27">
        <v>-0.53233830845771146</v>
      </c>
      <c r="L164" s="2">
        <v>4701</v>
      </c>
      <c r="M164" s="27">
        <v>3.7113939240826122E-2</v>
      </c>
      <c r="N164" s="2">
        <v>278.18181818181802</v>
      </c>
      <c r="O164" s="2">
        <v>6168</v>
      </c>
      <c r="P164" s="27">
        <v>4.6178033989668341E-2</v>
      </c>
      <c r="Q164" s="14">
        <v>368.48484848484799</v>
      </c>
      <c r="R164" s="2">
        <v>6050</v>
      </c>
      <c r="S164" s="27">
        <v>4.3511406461264057E-2</v>
      </c>
      <c r="T164" s="14">
        <v>346.06060000000002</v>
      </c>
      <c r="U164" s="27">
        <v>0.28696022122952564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1769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1700</v>
      </c>
      <c r="C167" s="211"/>
      <c r="D167" s="211" t="s">
        <v>1701</v>
      </c>
      <c r="E167" s="211" t="s">
        <v>1700</v>
      </c>
      <c r="F167" s="211"/>
      <c r="G167" s="211" t="s">
        <v>1701</v>
      </c>
      <c r="H167" s="211" t="s">
        <v>1700</v>
      </c>
      <c r="I167" s="211"/>
      <c r="J167" s="211" t="s">
        <v>1701</v>
      </c>
      <c r="K167" t="s">
        <v>170</v>
      </c>
      <c r="L167" s="211" t="s">
        <v>1700</v>
      </c>
      <c r="M167" s="211"/>
      <c r="N167" s="211" t="s">
        <v>1701</v>
      </c>
      <c r="O167" s="211" t="s">
        <v>1700</v>
      </c>
      <c r="P167" s="211"/>
      <c r="Q167" s="211" t="s">
        <v>1701</v>
      </c>
      <c r="R167" s="211" t="s">
        <v>1700</v>
      </c>
      <c r="S167" s="211"/>
      <c r="T167" s="211" t="s">
        <v>1701</v>
      </c>
      <c r="U167" t="s">
        <v>170</v>
      </c>
      <c r="V167" s="211" t="s">
        <v>1700</v>
      </c>
      <c r="W167" s="211"/>
      <c r="X167" s="211" t="s">
        <v>1701</v>
      </c>
      <c r="Y167" s="211" t="s">
        <v>1700</v>
      </c>
      <c r="Z167" s="211"/>
      <c r="AA167" s="211" t="s">
        <v>1701</v>
      </c>
      <c r="AB167" s="211" t="s">
        <v>1700</v>
      </c>
      <c r="AC167" s="211"/>
      <c r="AD167" s="211" t="s">
        <v>1701</v>
      </c>
      <c r="AE167" t="s">
        <v>170</v>
      </c>
    </row>
    <row r="168" spans="1:31" x14ac:dyDescent="0.3">
      <c r="A168" t="s">
        <v>172</v>
      </c>
      <c r="B168" s="2">
        <v>2293</v>
      </c>
      <c r="C168" s="27" t="s">
        <v>170</v>
      </c>
      <c r="D168" s="2">
        <v>95.757575757575694</v>
      </c>
      <c r="E168" s="2">
        <v>2526</v>
      </c>
      <c r="F168" s="27" t="s">
        <v>170</v>
      </c>
      <c r="G168" s="14">
        <v>107.87878787878699</v>
      </c>
      <c r="H168" s="2">
        <v>2500</v>
      </c>
      <c r="I168" s="27" t="s">
        <v>170</v>
      </c>
      <c r="J168" s="14">
        <v>112.121216</v>
      </c>
      <c r="K168" s="27">
        <v>9.0274749236807672E-2</v>
      </c>
      <c r="L168" s="2">
        <v>99932</v>
      </c>
      <c r="M168" s="27" t="s">
        <v>170</v>
      </c>
      <c r="N168" s="2">
        <v>764.24242424242402</v>
      </c>
      <c r="O168" s="2">
        <v>104130</v>
      </c>
      <c r="P168" s="27" t="s">
        <v>170</v>
      </c>
      <c r="Q168" s="14">
        <v>758.78787878787796</v>
      </c>
      <c r="R168" s="2">
        <v>108328</v>
      </c>
      <c r="S168" s="27" t="s">
        <v>170</v>
      </c>
      <c r="T168" s="14">
        <v>889.69695999999999</v>
      </c>
      <c r="U168" s="27">
        <v>8.4017131649521681E-2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1627</v>
      </c>
      <c r="C169" s="27">
        <v>0.70955080680331439</v>
      </c>
      <c r="D169" s="2">
        <v>100.60606060606</v>
      </c>
      <c r="E169" s="2">
        <v>1622</v>
      </c>
      <c r="F169" s="27">
        <v>0.64212193190815514</v>
      </c>
      <c r="G169" s="14">
        <v>113.333333333333</v>
      </c>
      <c r="H169" s="2">
        <v>1637</v>
      </c>
      <c r="I169" s="27">
        <v>0.65480000000000005</v>
      </c>
      <c r="J169" s="14">
        <v>129.69697600000001</v>
      </c>
      <c r="K169" s="27">
        <v>6.1462814996926856E-3</v>
      </c>
      <c r="L169" s="2">
        <v>70820</v>
      </c>
      <c r="M169" s="27">
        <v>0.70868190369451223</v>
      </c>
      <c r="N169" s="2">
        <v>724.84848484848396</v>
      </c>
      <c r="O169" s="2">
        <v>70004</v>
      </c>
      <c r="P169" s="27">
        <v>0.67227504081436662</v>
      </c>
      <c r="Q169" s="14">
        <v>847.27272727272702</v>
      </c>
      <c r="R169" s="2">
        <v>73140</v>
      </c>
      <c r="S169" s="27">
        <v>0.6751717007606528</v>
      </c>
      <c r="T169" s="14">
        <v>1118.1817599999999</v>
      </c>
      <c r="U169" s="27">
        <v>3.2759107596724089E-2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790</v>
      </c>
      <c r="C170" s="27">
        <v>0.34452682075883123</v>
      </c>
      <c r="D170" s="2">
        <v>78.181818181818201</v>
      </c>
      <c r="E170" s="2">
        <v>849</v>
      </c>
      <c r="F170" s="27">
        <v>0.33610451306413303</v>
      </c>
      <c r="G170" s="14">
        <v>78.181818181818201</v>
      </c>
      <c r="H170" s="2">
        <v>706</v>
      </c>
      <c r="I170" s="27">
        <v>0.28239999999999998</v>
      </c>
      <c r="J170" s="14">
        <v>102.42424</v>
      </c>
      <c r="K170" s="27">
        <v>-0.10632911392405063</v>
      </c>
      <c r="L170" s="2">
        <v>38166</v>
      </c>
      <c r="M170" s="27">
        <v>0.38191970539967179</v>
      </c>
      <c r="N170" s="2">
        <v>606.06060606060601</v>
      </c>
      <c r="O170" s="2">
        <v>35826</v>
      </c>
      <c r="P170" s="27">
        <v>0.34405070584845865</v>
      </c>
      <c r="Q170" s="14">
        <v>663.63636363636294</v>
      </c>
      <c r="R170" s="2">
        <v>35229</v>
      </c>
      <c r="S170" s="27">
        <v>0.32520677941067866</v>
      </c>
      <c r="T170" s="14">
        <v>796.96969999999999</v>
      </c>
      <c r="U170" s="27">
        <v>-7.6953309228108793E-2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77</v>
      </c>
      <c r="C171" s="27">
        <v>3.3580462276493674E-2</v>
      </c>
      <c r="D171" s="2">
        <v>29.696969696969699</v>
      </c>
      <c r="E171" s="2">
        <v>114</v>
      </c>
      <c r="F171" s="27">
        <v>4.5130641330166268E-2</v>
      </c>
      <c r="G171" s="14">
        <v>40.606060606060602</v>
      </c>
      <c r="H171" s="2">
        <v>160</v>
      </c>
      <c r="I171" s="27">
        <v>6.4000000000000001E-2</v>
      </c>
      <c r="J171" s="14">
        <v>60</v>
      </c>
      <c r="K171" s="27">
        <v>1.0779220779220779</v>
      </c>
      <c r="L171" s="2">
        <v>6959</v>
      </c>
      <c r="M171" s="27">
        <v>6.9637353400312213E-2</v>
      </c>
      <c r="N171" s="2">
        <v>328.48484848484799</v>
      </c>
      <c r="O171" s="2">
        <v>5854</v>
      </c>
      <c r="P171" s="27">
        <v>5.6218188802458463E-2</v>
      </c>
      <c r="Q171" s="14">
        <v>372.72727272727201</v>
      </c>
      <c r="R171" s="2">
        <v>7113</v>
      </c>
      <c r="S171" s="27">
        <v>6.5661694114171776E-2</v>
      </c>
      <c r="T171" s="14">
        <v>588.48486300000002</v>
      </c>
      <c r="U171" s="27">
        <v>2.212961632418451E-2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255</v>
      </c>
      <c r="C172" s="27">
        <v>0.11120802442215438</v>
      </c>
      <c r="D172" s="2">
        <v>55.151515151515099</v>
      </c>
      <c r="E172" s="2">
        <v>214</v>
      </c>
      <c r="F172" s="27">
        <v>8.471892319873317E-2</v>
      </c>
      <c r="G172" s="14">
        <v>49.696969696969703</v>
      </c>
      <c r="H172" s="2">
        <v>222</v>
      </c>
      <c r="I172" s="27">
        <v>8.8800000000000004E-2</v>
      </c>
      <c r="J172" s="14">
        <v>58.787880000000001</v>
      </c>
      <c r="K172" s="27">
        <v>-0.12941176470588237</v>
      </c>
      <c r="L172" s="2">
        <v>11752</v>
      </c>
      <c r="M172" s="27">
        <v>0.11759996797822519</v>
      </c>
      <c r="N172" s="2">
        <v>367.87878787878702</v>
      </c>
      <c r="O172" s="2">
        <v>10580</v>
      </c>
      <c r="P172" s="27">
        <v>0.10160376452511284</v>
      </c>
      <c r="Q172" s="14">
        <v>409.69696969696901</v>
      </c>
      <c r="R172" s="2">
        <v>9269</v>
      </c>
      <c r="S172" s="27">
        <v>8.5564212391994687E-2</v>
      </c>
      <c r="T172" s="14">
        <v>448.48486300000002</v>
      </c>
      <c r="U172" s="27">
        <v>-0.21128318584070796</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458</v>
      </c>
      <c r="C173" s="27">
        <v>0.19973833406018315</v>
      </c>
      <c r="D173" s="2">
        <v>80</v>
      </c>
      <c r="E173" s="2">
        <v>521</v>
      </c>
      <c r="F173" s="27">
        <v>0.20625494853523357</v>
      </c>
      <c r="G173" s="14">
        <v>67.272727272727195</v>
      </c>
      <c r="H173" s="2">
        <v>324</v>
      </c>
      <c r="I173" s="27">
        <v>0.12959999999999999</v>
      </c>
      <c r="J173" s="14">
        <v>56.969695999999999</v>
      </c>
      <c r="K173" s="27">
        <v>-0.29257641921397382</v>
      </c>
      <c r="L173" s="2">
        <v>19455</v>
      </c>
      <c r="M173" s="27">
        <v>0.19468238402113436</v>
      </c>
      <c r="N173" s="2">
        <v>509.09090909090901</v>
      </c>
      <c r="O173" s="2">
        <v>19392</v>
      </c>
      <c r="P173" s="27">
        <v>0.18622875252088736</v>
      </c>
      <c r="Q173" s="14">
        <v>495.15151515151501</v>
      </c>
      <c r="R173" s="2">
        <v>18847</v>
      </c>
      <c r="S173" s="27">
        <v>0.17398087290451222</v>
      </c>
      <c r="T173" s="14">
        <v>501.21212800000001</v>
      </c>
      <c r="U173" s="27">
        <v>-3.125160627088152E-2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837</v>
      </c>
      <c r="C174" s="27">
        <v>0.36502398604448322</v>
      </c>
      <c r="D174" s="2">
        <v>81.818181818181799</v>
      </c>
      <c r="E174" s="2">
        <v>773</v>
      </c>
      <c r="F174" s="27">
        <v>0.30601741884402217</v>
      </c>
      <c r="G174" s="14">
        <v>78.181818181818201</v>
      </c>
      <c r="H174" s="2">
        <v>931</v>
      </c>
      <c r="I174" s="27">
        <v>0.37240000000000001</v>
      </c>
      <c r="J174" s="14">
        <v>95.757576</v>
      </c>
      <c r="K174" s="27">
        <v>0.11230585424133811</v>
      </c>
      <c r="L174" s="2">
        <v>32654</v>
      </c>
      <c r="M174" s="27">
        <v>0.32676219829484049</v>
      </c>
      <c r="N174" s="2">
        <v>533.33333333333303</v>
      </c>
      <c r="O174" s="2">
        <v>34178</v>
      </c>
      <c r="P174" s="27">
        <v>0.32822433496590803</v>
      </c>
      <c r="Q174" s="14">
        <v>614.54545454545405</v>
      </c>
      <c r="R174" s="2">
        <v>37911</v>
      </c>
      <c r="S174" s="27">
        <v>0.34996492134997415</v>
      </c>
      <c r="T174" s="14">
        <v>770.30304000000001</v>
      </c>
      <c r="U174" s="27">
        <v>0.16099099650885038</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666</v>
      </c>
      <c r="C175" s="27">
        <v>0.29044919319668555</v>
      </c>
      <c r="D175" s="2">
        <v>106.06060606060601</v>
      </c>
      <c r="E175" s="2">
        <v>904</v>
      </c>
      <c r="F175" s="27">
        <v>0.3578780680918448</v>
      </c>
      <c r="G175" s="14">
        <v>98.181818181818201</v>
      </c>
      <c r="H175" s="2">
        <v>863</v>
      </c>
      <c r="I175" s="27">
        <v>0.34520000000000001</v>
      </c>
      <c r="J175" s="14">
        <v>107.272728</v>
      </c>
      <c r="K175" s="27">
        <v>0.29579579579579579</v>
      </c>
      <c r="L175" s="2">
        <v>29112</v>
      </c>
      <c r="M175" s="27">
        <v>0.29131809630548772</v>
      </c>
      <c r="N175" s="2">
        <v>687.27272727272702</v>
      </c>
      <c r="O175" s="2">
        <v>34126</v>
      </c>
      <c r="P175" s="27">
        <v>0.32772495918563332</v>
      </c>
      <c r="Q175" s="14">
        <v>800.60606060606005</v>
      </c>
      <c r="R175" s="2">
        <v>35188</v>
      </c>
      <c r="S175" s="27">
        <v>0.32482829923934714</v>
      </c>
      <c r="T175" s="14">
        <v>878.18179999999995</v>
      </c>
      <c r="U175" s="27">
        <v>0.20871118439131631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158</v>
      </c>
      <c r="C176" s="27">
        <v>6.8905364151766249E-2</v>
      </c>
      <c r="D176" s="2">
        <v>50.303030303030297</v>
      </c>
      <c r="E176" s="2">
        <v>255</v>
      </c>
      <c r="F176" s="27">
        <v>0.10095011876484561</v>
      </c>
      <c r="G176" s="14">
        <v>56.969696969696898</v>
      </c>
      <c r="H176" s="2">
        <v>267</v>
      </c>
      <c r="I176" s="27">
        <v>0.10680000000000001</v>
      </c>
      <c r="J176" s="14">
        <v>72.727270000000004</v>
      </c>
      <c r="K176" s="27">
        <v>0.689873417721519</v>
      </c>
      <c r="L176" s="2">
        <v>9854</v>
      </c>
      <c r="M176" s="27">
        <v>9.8607052795901207E-2</v>
      </c>
      <c r="N176" s="2">
        <v>406.06060606060601</v>
      </c>
      <c r="O176" s="2">
        <v>11501</v>
      </c>
      <c r="P176" s="27">
        <v>0.11044847786420819</v>
      </c>
      <c r="Q176" s="14">
        <v>537.57575757575705</v>
      </c>
      <c r="R176" s="2">
        <v>11277</v>
      </c>
      <c r="S176" s="27">
        <v>0.10410050956354774</v>
      </c>
      <c r="T176" s="14">
        <v>590.90909999999997</v>
      </c>
      <c r="U176" s="27">
        <v>0.14440836208646235</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101</v>
      </c>
      <c r="C177" s="27">
        <v>4.4047099869167029E-2</v>
      </c>
      <c r="D177" s="2">
        <v>49.090909090909101</v>
      </c>
      <c r="E177" s="2">
        <v>117</v>
      </c>
      <c r="F177" s="27">
        <v>4.631828978622328E-2</v>
      </c>
      <c r="G177" s="14">
        <v>38.181818181818102</v>
      </c>
      <c r="H177" s="2">
        <v>113</v>
      </c>
      <c r="I177" s="27">
        <v>4.5199999999999997E-2</v>
      </c>
      <c r="J177" s="14">
        <v>40.606059999999999</v>
      </c>
      <c r="K177" s="27">
        <v>0.11881188118811881</v>
      </c>
      <c r="L177" s="2">
        <v>5494</v>
      </c>
      <c r="M177" s="27">
        <v>5.4977384621542648E-2</v>
      </c>
      <c r="N177" s="2">
        <v>336.969696969697</v>
      </c>
      <c r="O177" s="2">
        <v>6512</v>
      </c>
      <c r="P177" s="27">
        <v>6.2537213099010849E-2</v>
      </c>
      <c r="Q177" s="14">
        <v>471.51515151515099</v>
      </c>
      <c r="R177" s="2">
        <v>5496</v>
      </c>
      <c r="S177" s="27">
        <v>5.0734805405804592E-2</v>
      </c>
      <c r="T177" s="14">
        <v>400.60604899999998</v>
      </c>
      <c r="U177" s="27">
        <v>3.6403349108117945E-4</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59</v>
      </c>
      <c r="C178" s="27">
        <v>2.573048408198866E-2</v>
      </c>
      <c r="D178" s="2">
        <v>36.969696969696898</v>
      </c>
      <c r="E178" s="2">
        <v>46</v>
      </c>
      <c r="F178" s="27">
        <v>1.8210609659540775E-2</v>
      </c>
      <c r="G178" s="14">
        <v>22.424242424242401</v>
      </c>
      <c r="H178" s="2">
        <v>21</v>
      </c>
      <c r="I178" s="27">
        <v>8.3999999999999995E-3</v>
      </c>
      <c r="J178" s="14">
        <v>15.757576</v>
      </c>
      <c r="K178" s="27">
        <v>-0.64406779661016944</v>
      </c>
      <c r="L178" s="2">
        <v>1651</v>
      </c>
      <c r="M178" s="27">
        <v>1.6521234439418806E-2</v>
      </c>
      <c r="N178" s="2">
        <v>206.06060606060601</v>
      </c>
      <c r="O178" s="2">
        <v>2052</v>
      </c>
      <c r="P178" s="27">
        <v>1.9706136560069143E-2</v>
      </c>
      <c r="Q178" s="14">
        <v>221.21212121212099</v>
      </c>
      <c r="R178" s="2">
        <v>1562</v>
      </c>
      <c r="S178" s="27">
        <v>1.4419171405361494E-2</v>
      </c>
      <c r="T178" s="14">
        <v>234.545456</v>
      </c>
      <c r="U178" s="27">
        <v>-5.3906723198061779E-2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0</v>
      </c>
      <c r="C179" s="27">
        <v>0</v>
      </c>
      <c r="D179" s="2">
        <v>80</v>
      </c>
      <c r="E179" s="2">
        <v>0</v>
      </c>
      <c r="F179" s="27">
        <v>0</v>
      </c>
      <c r="G179" s="14">
        <v>11.5151515151515</v>
      </c>
      <c r="H179" s="2">
        <v>33</v>
      </c>
      <c r="I179" s="27">
        <v>1.32E-2</v>
      </c>
      <c r="J179" s="14">
        <v>21.818182</v>
      </c>
      <c r="K179" s="27"/>
      <c r="L179" s="2">
        <v>1209</v>
      </c>
      <c r="M179" s="27">
        <v>1.209822679422007E-2</v>
      </c>
      <c r="N179" s="2">
        <v>153.333333333333</v>
      </c>
      <c r="O179" s="2">
        <v>1673</v>
      </c>
      <c r="P179" s="27">
        <v>1.606645539229809E-2</v>
      </c>
      <c r="Q179" s="14">
        <v>273.93939393939303</v>
      </c>
      <c r="R179" s="2">
        <v>1103</v>
      </c>
      <c r="S179" s="27">
        <v>1.0182039731186766E-2</v>
      </c>
      <c r="T179" s="14">
        <v>181.81817599999999</v>
      </c>
      <c r="U179" s="27">
        <v>-8.7675765095119929E-2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42</v>
      </c>
      <c r="C180" s="27">
        <v>1.8316615787178369E-2</v>
      </c>
      <c r="D180" s="2">
        <v>29.696969696969699</v>
      </c>
      <c r="E180" s="2">
        <v>71</v>
      </c>
      <c r="F180" s="27">
        <v>2.8107680126682501E-2</v>
      </c>
      <c r="G180" s="14">
        <v>32.727272727272698</v>
      </c>
      <c r="H180" s="2">
        <v>59</v>
      </c>
      <c r="I180" s="27">
        <v>2.3599999999999999E-2</v>
      </c>
      <c r="J180" s="14">
        <v>30.909089999999999</v>
      </c>
      <c r="K180" s="27">
        <v>0.40476190476190477</v>
      </c>
      <c r="L180" s="2">
        <v>2634</v>
      </c>
      <c r="M180" s="27">
        <v>2.6357923387903773E-2</v>
      </c>
      <c r="N180" s="2">
        <v>220</v>
      </c>
      <c r="O180" s="2">
        <v>2787</v>
      </c>
      <c r="P180" s="27">
        <v>2.676462114664362E-2</v>
      </c>
      <c r="Q180" s="14">
        <v>253.333333333333</v>
      </c>
      <c r="R180" s="2">
        <v>2831</v>
      </c>
      <c r="S180" s="27">
        <v>2.6133594269256332E-2</v>
      </c>
      <c r="T180" s="14">
        <v>321.81817599999999</v>
      </c>
      <c r="U180" s="27">
        <v>7.4791192103265E-2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57</v>
      </c>
      <c r="C181" s="27">
        <v>2.4858264282599216E-2</v>
      </c>
      <c r="D181" s="2">
        <v>24.2424242424242</v>
      </c>
      <c r="E181" s="2">
        <v>138</v>
      </c>
      <c r="F181" s="27">
        <v>5.4631828978622329E-2</v>
      </c>
      <c r="G181" s="14">
        <v>49.696969696969703</v>
      </c>
      <c r="H181" s="2">
        <v>154</v>
      </c>
      <c r="I181" s="27">
        <v>6.1600000000000002E-2</v>
      </c>
      <c r="J181" s="14">
        <v>64.848489999999998</v>
      </c>
      <c r="K181" s="27">
        <v>1.7017543859649122</v>
      </c>
      <c r="L181" s="2">
        <v>4360</v>
      </c>
      <c r="M181" s="27">
        <v>4.3629668174358566E-2</v>
      </c>
      <c r="N181" s="2">
        <v>282.42424242424198</v>
      </c>
      <c r="O181" s="2">
        <v>4989</v>
      </c>
      <c r="P181" s="27">
        <v>4.7911264765197352E-2</v>
      </c>
      <c r="Q181" s="14">
        <v>328.48484848484799</v>
      </c>
      <c r="R181" s="2">
        <v>5781</v>
      </c>
      <c r="S181" s="27">
        <v>5.3365704157743152E-2</v>
      </c>
      <c r="T181" s="14">
        <v>479.39395100000002</v>
      </c>
      <c r="U181" s="27">
        <v>0.32591743119266053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508</v>
      </c>
      <c r="C182" s="27">
        <v>0.22154382904491932</v>
      </c>
      <c r="D182" s="2">
        <v>99.393939393939405</v>
      </c>
      <c r="E182" s="2">
        <v>649</v>
      </c>
      <c r="F182" s="27">
        <v>0.25692794932699919</v>
      </c>
      <c r="G182" s="14">
        <v>77.575757575757507</v>
      </c>
      <c r="H182" s="2">
        <v>596</v>
      </c>
      <c r="I182" s="27">
        <v>0.2384</v>
      </c>
      <c r="J182" s="14">
        <v>90.909090000000006</v>
      </c>
      <c r="K182" s="27">
        <v>0.17322834645669291</v>
      </c>
      <c r="L182" s="2">
        <v>19258</v>
      </c>
      <c r="M182" s="27">
        <v>0.19271104350958651</v>
      </c>
      <c r="N182" s="2">
        <v>559.39393939393904</v>
      </c>
      <c r="O182" s="2">
        <v>22625</v>
      </c>
      <c r="P182" s="27">
        <v>0.21727648132142513</v>
      </c>
      <c r="Q182" s="14">
        <v>661.81818181818096</v>
      </c>
      <c r="R182" s="2">
        <v>23911</v>
      </c>
      <c r="S182" s="27">
        <v>0.22072778967579942</v>
      </c>
      <c r="T182" s="14">
        <v>738.18179999999995</v>
      </c>
      <c r="U182" s="27">
        <v>0.24161387475334925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399</v>
      </c>
      <c r="C183" s="27">
        <v>0.17400784997819452</v>
      </c>
      <c r="D183" s="2">
        <v>80</v>
      </c>
      <c r="E183" s="2">
        <v>314</v>
      </c>
      <c r="F183" s="27">
        <v>0.12430720506730007</v>
      </c>
      <c r="G183" s="14">
        <v>60</v>
      </c>
      <c r="H183" s="2">
        <v>404</v>
      </c>
      <c r="I183" s="27">
        <v>0.16159999999999999</v>
      </c>
      <c r="J183" s="14">
        <v>73.939390000000003</v>
      </c>
      <c r="K183" s="27">
        <v>1.2531328320802004E-2</v>
      </c>
      <c r="L183" s="2">
        <v>12403</v>
      </c>
      <c r="M183" s="27">
        <v>0.12411439779049754</v>
      </c>
      <c r="N183" s="2">
        <v>475.75757575757501</v>
      </c>
      <c r="O183" s="2">
        <v>13615</v>
      </c>
      <c r="P183" s="27">
        <v>0.13075002400845098</v>
      </c>
      <c r="Q183" s="14">
        <v>527.87878787878697</v>
      </c>
      <c r="R183" s="2">
        <v>14178</v>
      </c>
      <c r="S183" s="27">
        <v>0.13088028949117494</v>
      </c>
      <c r="T183" s="14">
        <v>660.60609999999997</v>
      </c>
      <c r="U183" s="27">
        <v>0.14311053777311941</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74</v>
      </c>
      <c r="C184" s="27">
        <v>3.2272132577409504E-2</v>
      </c>
      <c r="D184" s="2">
        <v>38.181818181818102</v>
      </c>
      <c r="E184" s="2">
        <v>51</v>
      </c>
      <c r="F184" s="27">
        <v>2.0190023752969122E-2</v>
      </c>
      <c r="G184" s="14">
        <v>26.6666666666666</v>
      </c>
      <c r="H184" s="2">
        <v>64</v>
      </c>
      <c r="I184" s="27">
        <v>2.5600000000000001E-2</v>
      </c>
      <c r="J184" s="14">
        <v>25.454546000000001</v>
      </c>
      <c r="K184" s="27">
        <v>-0.13513513513513514</v>
      </c>
      <c r="L184" s="2">
        <v>2645</v>
      </c>
      <c r="M184" s="27">
        <v>2.6467998238802387E-2</v>
      </c>
      <c r="N184" s="2">
        <v>218.18181818181799</v>
      </c>
      <c r="O184" s="2">
        <v>2867</v>
      </c>
      <c r="P184" s="27">
        <v>2.7532891577835398E-2</v>
      </c>
      <c r="Q184" s="14">
        <v>296.36363636363598</v>
      </c>
      <c r="R184" s="2">
        <v>2464</v>
      </c>
      <c r="S184" s="27">
        <v>2.2745735174654752E-2</v>
      </c>
      <c r="T184" s="14">
        <v>304.24243200000001</v>
      </c>
      <c r="U184" s="27">
        <v>-6.8431001890359167E-2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44</v>
      </c>
      <c r="C185" s="27">
        <v>1.9188835586567816E-2</v>
      </c>
      <c r="D185" s="2">
        <v>27.878787878787801</v>
      </c>
      <c r="E185" s="2">
        <v>57</v>
      </c>
      <c r="F185" s="27">
        <v>2.2565320665083134E-2</v>
      </c>
      <c r="G185" s="14">
        <v>29.696969696969699</v>
      </c>
      <c r="H185" s="2">
        <v>120</v>
      </c>
      <c r="I185" s="27">
        <v>4.8000000000000001E-2</v>
      </c>
      <c r="J185" s="14">
        <v>49.696968099999999</v>
      </c>
      <c r="K185" s="27">
        <v>1.7272727272727273</v>
      </c>
      <c r="L185" s="2">
        <v>3216</v>
      </c>
      <c r="M185" s="27">
        <v>3.2181883680903016E-2</v>
      </c>
      <c r="N185" s="2">
        <v>269.09090909090901</v>
      </c>
      <c r="O185" s="2">
        <v>3952</v>
      </c>
      <c r="P185" s="27">
        <v>3.7952559300873906E-2</v>
      </c>
      <c r="Q185" s="14">
        <v>256.36363636363598</v>
      </c>
      <c r="R185" s="2">
        <v>3641</v>
      </c>
      <c r="S185" s="27">
        <v>3.361088545897644E-2</v>
      </c>
      <c r="T185" s="14">
        <v>302.42425500000002</v>
      </c>
      <c r="U185" s="27">
        <v>0.13215174129353233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281</v>
      </c>
      <c r="C186" s="27">
        <v>0.12254688181421718</v>
      </c>
      <c r="D186" s="2">
        <v>65.454545454545396</v>
      </c>
      <c r="E186" s="2">
        <v>206</v>
      </c>
      <c r="F186" s="27">
        <v>8.1551860649247826E-2</v>
      </c>
      <c r="G186" s="14">
        <v>49.090909090909101</v>
      </c>
      <c r="H186" s="2">
        <v>220</v>
      </c>
      <c r="I186" s="27">
        <v>8.7999999999999995E-2</v>
      </c>
      <c r="J186" s="14">
        <v>57.5757561</v>
      </c>
      <c r="K186" s="27">
        <v>-0.21708185053380782</v>
      </c>
      <c r="L186" s="2">
        <v>6542</v>
      </c>
      <c r="M186" s="27">
        <v>6.5464515870792134E-2</v>
      </c>
      <c r="N186" s="2">
        <v>334.54545454545399</v>
      </c>
      <c r="O186" s="2">
        <v>6796</v>
      </c>
      <c r="P186" s="27">
        <v>6.5264573129741668E-2</v>
      </c>
      <c r="Q186" s="14">
        <v>380</v>
      </c>
      <c r="R186" s="2">
        <v>8073</v>
      </c>
      <c r="S186" s="27">
        <v>7.4523668857543759E-2</v>
      </c>
      <c r="T186" s="14">
        <v>509.09089999999998</v>
      </c>
      <c r="U186" s="27">
        <v>0.23402629165392846</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109</v>
      </c>
      <c r="C187" s="27">
        <v>4.7535979066724812E-2</v>
      </c>
      <c r="D187" s="2">
        <v>45.454545454545404</v>
      </c>
      <c r="E187" s="2">
        <v>335</v>
      </c>
      <c r="F187" s="27">
        <v>0.13262074425969914</v>
      </c>
      <c r="G187" s="14">
        <v>60</v>
      </c>
      <c r="H187" s="2">
        <v>192</v>
      </c>
      <c r="I187" s="27">
        <v>7.6799999999999993E-2</v>
      </c>
      <c r="J187" s="14">
        <v>55.757576</v>
      </c>
      <c r="K187" s="27">
        <v>0.76146788990825687</v>
      </c>
      <c r="L187" s="2">
        <v>6855</v>
      </c>
      <c r="M187" s="27">
        <v>6.8596645719088981E-2</v>
      </c>
      <c r="N187" s="2">
        <v>307.27272727272702</v>
      </c>
      <c r="O187" s="2">
        <v>9010</v>
      </c>
      <c r="P187" s="27">
        <v>8.6526457312974162E-2</v>
      </c>
      <c r="Q187" s="14">
        <v>363.636363636363</v>
      </c>
      <c r="R187" s="2">
        <v>9733</v>
      </c>
      <c r="S187" s="27">
        <v>8.9847500184624479E-2</v>
      </c>
      <c r="T187" s="14">
        <v>458.18182400000001</v>
      </c>
      <c r="U187" s="27">
        <v>0.41983953318745443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1783</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1700</v>
      </c>
      <c r="C190" s="211"/>
      <c r="D190" s="211" t="s">
        <v>1701</v>
      </c>
      <c r="E190" s="211" t="s">
        <v>1700</v>
      </c>
      <c r="F190" s="211"/>
      <c r="G190" s="211" t="s">
        <v>1701</v>
      </c>
      <c r="H190" s="211" t="s">
        <v>1700</v>
      </c>
      <c r="I190" s="211"/>
      <c r="J190" s="211" t="s">
        <v>1701</v>
      </c>
      <c r="K190" t="s">
        <v>170</v>
      </c>
      <c r="L190" s="211" t="s">
        <v>1700</v>
      </c>
      <c r="M190" s="211"/>
      <c r="N190" s="211" t="s">
        <v>1701</v>
      </c>
      <c r="O190" s="211" t="s">
        <v>1700</v>
      </c>
      <c r="P190" s="211"/>
      <c r="Q190" s="211" t="s">
        <v>1701</v>
      </c>
      <c r="R190" s="211" t="s">
        <v>1700</v>
      </c>
      <c r="S190" s="211"/>
      <c r="T190" s="211" t="s">
        <v>1701</v>
      </c>
      <c r="U190" t="s">
        <v>170</v>
      </c>
      <c r="V190" s="211" t="s">
        <v>1700</v>
      </c>
      <c r="W190" s="211"/>
      <c r="X190" s="211" t="s">
        <v>1701</v>
      </c>
      <c r="Y190" s="211" t="s">
        <v>1700</v>
      </c>
      <c r="Z190" s="211"/>
      <c r="AA190" s="211" t="s">
        <v>1701</v>
      </c>
      <c r="AB190" s="211" t="s">
        <v>1700</v>
      </c>
      <c r="AC190" s="211"/>
      <c r="AD190" s="211" t="s">
        <v>1701</v>
      </c>
      <c r="AE190" t="s">
        <v>170</v>
      </c>
    </row>
    <row r="191" spans="1:31" x14ac:dyDescent="0.3">
      <c r="A191" t="s">
        <v>172</v>
      </c>
      <c r="B191" s="2">
        <v>3305</v>
      </c>
      <c r="C191" s="27" t="s">
        <v>170</v>
      </c>
      <c r="D191" s="2">
        <v>119.39393939393899</v>
      </c>
      <c r="E191" s="2">
        <v>3369</v>
      </c>
      <c r="F191" s="27" t="s">
        <v>170</v>
      </c>
      <c r="G191" s="14">
        <v>123.636363636363</v>
      </c>
      <c r="H191" s="2">
        <v>3295</v>
      </c>
      <c r="I191" s="27" t="s">
        <v>170</v>
      </c>
      <c r="J191" s="14">
        <v>171.515152</v>
      </c>
      <c r="K191" s="27">
        <v>-3.0257186081694403E-3</v>
      </c>
      <c r="L191" s="2">
        <v>126664</v>
      </c>
      <c r="M191" s="27" t="s">
        <v>170</v>
      </c>
      <c r="N191" s="2">
        <v>501.21212121212102</v>
      </c>
      <c r="O191" s="2">
        <v>133570</v>
      </c>
      <c r="P191" s="27" t="s">
        <v>170</v>
      </c>
      <c r="Q191" s="14">
        <v>473.33333333333297</v>
      </c>
      <c r="R191" s="2">
        <v>139044</v>
      </c>
      <c r="S191" s="27" t="s">
        <v>170</v>
      </c>
      <c r="T191" s="14">
        <v>480.60604899999998</v>
      </c>
      <c r="U191" s="27">
        <v>9.7738899766310866E-2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767</v>
      </c>
      <c r="C192" s="27">
        <v>0.23207261724659606</v>
      </c>
      <c r="D192" s="2">
        <v>77.575757575757507</v>
      </c>
      <c r="E192" s="2">
        <v>865</v>
      </c>
      <c r="F192" s="27">
        <v>0.25675274562184625</v>
      </c>
      <c r="G192" s="14">
        <v>84.242424242424207</v>
      </c>
      <c r="H192" s="2">
        <v>985</v>
      </c>
      <c r="I192" s="27">
        <v>0.29893778452200304</v>
      </c>
      <c r="J192" s="14">
        <v>115.151512</v>
      </c>
      <c r="K192" s="27">
        <v>0.28422425032594523</v>
      </c>
      <c r="L192" s="2">
        <v>27778</v>
      </c>
      <c r="M192" s="27">
        <v>0.21930461693930398</v>
      </c>
      <c r="N192" s="2">
        <v>280</v>
      </c>
      <c r="O192" s="2">
        <v>31979</v>
      </c>
      <c r="P192" s="27">
        <v>0.23941753387736767</v>
      </c>
      <c r="Q192" s="14">
        <v>361.81818181818102</v>
      </c>
      <c r="R192" s="2">
        <v>37461</v>
      </c>
      <c r="S192" s="27">
        <v>0.26941831362734098</v>
      </c>
      <c r="T192" s="14">
        <v>441.21212800000001</v>
      </c>
      <c r="U192" s="27">
        <v>0.34858521131830944</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362</v>
      </c>
      <c r="C193" s="27">
        <v>0.10953101361573374</v>
      </c>
      <c r="D193" s="2">
        <v>60</v>
      </c>
      <c r="E193" s="2">
        <v>312</v>
      </c>
      <c r="F193" s="27">
        <v>9.2609082813891366E-2</v>
      </c>
      <c r="G193" s="14">
        <v>58.181818181818201</v>
      </c>
      <c r="H193" s="2">
        <v>340</v>
      </c>
      <c r="I193" s="27">
        <v>0.10318664643399089</v>
      </c>
      <c r="J193" s="14">
        <v>71.515150000000006</v>
      </c>
      <c r="K193" s="27">
        <v>-6.0773480662983423E-2</v>
      </c>
      <c r="L193" s="2">
        <v>8853</v>
      </c>
      <c r="M193" s="27">
        <v>6.9893576706878041E-2</v>
      </c>
      <c r="N193" s="2">
        <v>333.93939393939303</v>
      </c>
      <c r="O193" s="2">
        <v>9270</v>
      </c>
      <c r="P193" s="27">
        <v>6.940181178408325E-2</v>
      </c>
      <c r="Q193" s="14">
        <v>368.48484848484799</v>
      </c>
      <c r="R193" s="2">
        <v>11121</v>
      </c>
      <c r="S193" s="27">
        <v>7.998187624061448E-2</v>
      </c>
      <c r="T193" s="14">
        <v>518.18179999999995</v>
      </c>
      <c r="U193" s="27">
        <v>0.25618434429007114</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405</v>
      </c>
      <c r="C194" s="27">
        <v>0.12254160363086233</v>
      </c>
      <c r="D194" s="2">
        <v>51.515151515151501</v>
      </c>
      <c r="E194" s="2">
        <v>553</v>
      </c>
      <c r="F194" s="27">
        <v>0.16414366280795489</v>
      </c>
      <c r="G194" s="14">
        <v>67.878787878787804</v>
      </c>
      <c r="H194" s="2">
        <v>645</v>
      </c>
      <c r="I194" s="27">
        <v>0.19575113808801214</v>
      </c>
      <c r="J194" s="14">
        <v>79.393936199999999</v>
      </c>
      <c r="K194" s="27">
        <v>0.59259259259259256</v>
      </c>
      <c r="L194" s="2">
        <v>18925</v>
      </c>
      <c r="M194" s="27">
        <v>0.14941104023242593</v>
      </c>
      <c r="N194" s="2">
        <v>312.12121212121201</v>
      </c>
      <c r="O194" s="2">
        <v>22709</v>
      </c>
      <c r="P194" s="27">
        <v>0.17001572209328442</v>
      </c>
      <c r="Q194" s="14">
        <v>390.90909090909099</v>
      </c>
      <c r="R194" s="2">
        <v>26340</v>
      </c>
      <c r="S194" s="27">
        <v>0.1894364373867265</v>
      </c>
      <c r="T194" s="14">
        <v>586.06060000000002</v>
      </c>
      <c r="U194" s="27">
        <v>0.39180977542932627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382</v>
      </c>
      <c r="C195" s="27">
        <v>0.11558245083207262</v>
      </c>
      <c r="D195" s="2">
        <v>48.484848484848399</v>
      </c>
      <c r="E195" s="2">
        <v>516</v>
      </c>
      <c r="F195" s="27">
        <v>0.15316117542297417</v>
      </c>
      <c r="G195" s="14">
        <v>62.424242424242401</v>
      </c>
      <c r="H195" s="2">
        <v>629</v>
      </c>
      <c r="I195" s="27">
        <v>0.19089529590288315</v>
      </c>
      <c r="J195" s="14">
        <v>81.212119999999999</v>
      </c>
      <c r="K195" s="27">
        <v>0.6465968586387435</v>
      </c>
      <c r="L195" s="2">
        <v>18172</v>
      </c>
      <c r="M195" s="27">
        <v>0.14346617823533128</v>
      </c>
      <c r="N195" s="2">
        <v>306.06060606060601</v>
      </c>
      <c r="O195" s="2">
        <v>21811</v>
      </c>
      <c r="P195" s="27">
        <v>0.16329265553642286</v>
      </c>
      <c r="Q195" s="14">
        <v>387.27272727272702</v>
      </c>
      <c r="R195" s="2">
        <v>25609</v>
      </c>
      <c r="S195" s="27">
        <v>0.18417910877132418</v>
      </c>
      <c r="T195" s="14">
        <v>588.48486300000002</v>
      </c>
      <c r="U195" s="27">
        <v>0.40925599823904907</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23</v>
      </c>
      <c r="C196" s="27">
        <v>6.9591527987897129E-3</v>
      </c>
      <c r="D196" s="2">
        <v>12.7272727272727</v>
      </c>
      <c r="E196" s="2">
        <v>37</v>
      </c>
      <c r="F196" s="27">
        <v>1.0982487384980706E-2</v>
      </c>
      <c r="G196" s="14">
        <v>22.424242424242401</v>
      </c>
      <c r="H196" s="2">
        <v>16</v>
      </c>
      <c r="I196" s="27">
        <v>4.8558421851289833E-3</v>
      </c>
      <c r="J196" s="14">
        <v>9.6969700000000003</v>
      </c>
      <c r="K196" s="27">
        <v>-0.30434782608695654</v>
      </c>
      <c r="L196" s="2">
        <v>753</v>
      </c>
      <c r="M196" s="27">
        <v>5.944861997094676E-3</v>
      </c>
      <c r="N196" s="2">
        <v>99.393939393939405</v>
      </c>
      <c r="O196" s="2">
        <v>898</v>
      </c>
      <c r="P196" s="27">
        <v>6.7230665568615705E-3</v>
      </c>
      <c r="Q196" s="14">
        <v>113.939393939393</v>
      </c>
      <c r="R196" s="2">
        <v>731</v>
      </c>
      <c r="S196" s="27">
        <v>5.2573286154023189E-3</v>
      </c>
      <c r="T196" s="14">
        <v>96.969695999999999</v>
      </c>
      <c r="U196" s="27">
        <v>-2.9216467463479414E-2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2538</v>
      </c>
      <c r="C197" s="27">
        <v>0.76792738275340389</v>
      </c>
      <c r="D197" s="2">
        <v>107.87878787878699</v>
      </c>
      <c r="E197" s="2">
        <v>2504</v>
      </c>
      <c r="F197" s="27">
        <v>0.74324725437815375</v>
      </c>
      <c r="G197" s="14">
        <v>109.09090909090899</v>
      </c>
      <c r="H197" s="2">
        <v>2310</v>
      </c>
      <c r="I197" s="27">
        <v>0.70106221547799696</v>
      </c>
      <c r="J197" s="14">
        <v>130.909088</v>
      </c>
      <c r="K197" s="27">
        <v>-8.9834515366430265E-2</v>
      </c>
      <c r="L197" s="2">
        <v>98886</v>
      </c>
      <c r="M197" s="27">
        <v>0.78069538306069597</v>
      </c>
      <c r="N197" s="2">
        <v>515.15151515151501</v>
      </c>
      <c r="O197" s="2">
        <v>101591</v>
      </c>
      <c r="P197" s="27">
        <v>0.76058246612263236</v>
      </c>
      <c r="Q197" s="14">
        <v>454.54545454545399</v>
      </c>
      <c r="R197" s="2">
        <v>101583</v>
      </c>
      <c r="S197" s="27">
        <v>0.73058168637265897</v>
      </c>
      <c r="T197" s="14">
        <v>658.18179999999995</v>
      </c>
      <c r="U197" s="27">
        <v>2.7273830471451974E-2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449</v>
      </c>
      <c r="C198" s="27">
        <v>0.13585476550680786</v>
      </c>
      <c r="D198" s="2">
        <v>90.303030303030297</v>
      </c>
      <c r="E198" s="2">
        <v>341</v>
      </c>
      <c r="F198" s="27">
        <v>0.10121697833184921</v>
      </c>
      <c r="G198" s="14">
        <v>69.090909090909093</v>
      </c>
      <c r="H198" s="2">
        <v>361</v>
      </c>
      <c r="I198" s="27">
        <v>0.10955993930197269</v>
      </c>
      <c r="J198" s="14">
        <v>81.212119999999999</v>
      </c>
      <c r="K198" s="27">
        <v>-0.19599109131403117</v>
      </c>
      <c r="L198" s="2">
        <v>13178</v>
      </c>
      <c r="M198" s="27">
        <v>0.10403903240068212</v>
      </c>
      <c r="N198" s="2">
        <v>527.27272727272702</v>
      </c>
      <c r="O198" s="2">
        <v>14002</v>
      </c>
      <c r="P198" s="27">
        <v>0.10482892865164334</v>
      </c>
      <c r="Q198" s="14">
        <v>529.69696969696895</v>
      </c>
      <c r="R198" s="2">
        <v>13545</v>
      </c>
      <c r="S198" s="27">
        <v>9.7415206697160611E-2</v>
      </c>
      <c r="T198" s="14">
        <v>598.78790000000004</v>
      </c>
      <c r="U198" s="27">
        <v>2.7849446046441038E-2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2089</v>
      </c>
      <c r="C199" s="27">
        <v>0.63207261724659602</v>
      </c>
      <c r="D199" s="2">
        <v>92.121212121212096</v>
      </c>
      <c r="E199" s="2">
        <v>2163</v>
      </c>
      <c r="F199" s="27">
        <v>0.64203027604630458</v>
      </c>
      <c r="G199" s="14">
        <v>93.939393939393895</v>
      </c>
      <c r="H199" s="2">
        <v>1949</v>
      </c>
      <c r="I199" s="27">
        <v>0.59150227617602424</v>
      </c>
      <c r="J199" s="14">
        <v>109.090912</v>
      </c>
      <c r="K199" s="27">
        <v>-6.7017711823839157E-2</v>
      </c>
      <c r="L199" s="2">
        <v>85708</v>
      </c>
      <c r="M199" s="27">
        <v>0.67665635066001395</v>
      </c>
      <c r="N199" s="2">
        <v>620</v>
      </c>
      <c r="O199" s="2">
        <v>87589</v>
      </c>
      <c r="P199" s="27">
        <v>0.65575353747098897</v>
      </c>
      <c r="Q199" s="14">
        <v>657.57575757575705</v>
      </c>
      <c r="R199" s="2">
        <v>88038</v>
      </c>
      <c r="S199" s="27">
        <v>0.63316647967549844</v>
      </c>
      <c r="T199" s="14">
        <v>751.51513699999998</v>
      </c>
      <c r="U199" s="27">
        <v>2.7185326923974424E-2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1911</v>
      </c>
      <c r="C200" s="27">
        <v>0.57821482602118002</v>
      </c>
      <c r="D200" s="2">
        <v>90.909090909090907</v>
      </c>
      <c r="E200" s="2">
        <v>2010</v>
      </c>
      <c r="F200" s="27">
        <v>0.59661620658949244</v>
      </c>
      <c r="G200" s="14">
        <v>100.60606060606</v>
      </c>
      <c r="H200" s="2">
        <v>1871</v>
      </c>
      <c r="I200" s="27">
        <v>0.56783004552352045</v>
      </c>
      <c r="J200" s="14">
        <v>112.121216</v>
      </c>
      <c r="K200" s="27">
        <v>-2.0931449502878074E-2</v>
      </c>
      <c r="L200" s="2">
        <v>81760</v>
      </c>
      <c r="M200" s="27">
        <v>0.64548727341628243</v>
      </c>
      <c r="N200" s="2">
        <v>692.72727272727195</v>
      </c>
      <c r="O200" s="2">
        <v>82319</v>
      </c>
      <c r="P200" s="27">
        <v>0.61629857003818223</v>
      </c>
      <c r="Q200" s="14">
        <v>623.63636363636294</v>
      </c>
      <c r="R200" s="2">
        <v>82719</v>
      </c>
      <c r="S200" s="27">
        <v>0.59491240182963667</v>
      </c>
      <c r="T200" s="14">
        <v>802.42425500000002</v>
      </c>
      <c r="U200" s="27">
        <v>1.1729452054794521E-2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178</v>
      </c>
      <c r="C201" s="27">
        <v>5.3857791225416035E-2</v>
      </c>
      <c r="D201" s="2">
        <v>51.515151515151501</v>
      </c>
      <c r="E201" s="2">
        <v>153</v>
      </c>
      <c r="F201" s="27">
        <v>4.541406945681211E-2</v>
      </c>
      <c r="G201" s="14">
        <v>52.121212121212103</v>
      </c>
      <c r="H201" s="2">
        <v>78</v>
      </c>
      <c r="I201" s="27">
        <v>2.3672230652503793E-2</v>
      </c>
      <c r="J201" s="14">
        <v>32.121212</v>
      </c>
      <c r="K201" s="27">
        <v>-0.5617977528089888</v>
      </c>
      <c r="L201" s="2">
        <v>3948</v>
      </c>
      <c r="M201" s="27">
        <v>3.1169077243731448E-2</v>
      </c>
      <c r="N201" s="2">
        <v>260.60606060606</v>
      </c>
      <c r="O201" s="2">
        <v>5270</v>
      </c>
      <c r="P201" s="27">
        <v>3.945496743280677E-2</v>
      </c>
      <c r="Q201" s="14">
        <v>355.15151515151501</v>
      </c>
      <c r="R201" s="2">
        <v>5319</v>
      </c>
      <c r="S201" s="27">
        <v>3.8254077845861739E-2</v>
      </c>
      <c r="T201" s="14">
        <v>335.75756799999999</v>
      </c>
      <c r="U201" s="27">
        <v>0.34726443768996962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1790</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1700</v>
      </c>
      <c r="C204" s="211"/>
      <c r="D204" s="211" t="s">
        <v>1701</v>
      </c>
      <c r="E204" s="211" t="s">
        <v>1700</v>
      </c>
      <c r="F204" s="211"/>
      <c r="G204" s="211" t="s">
        <v>1701</v>
      </c>
      <c r="H204" s="211" t="s">
        <v>1700</v>
      </c>
      <c r="I204" s="211"/>
      <c r="J204" s="211" t="s">
        <v>1701</v>
      </c>
      <c r="K204" t="s">
        <v>170</v>
      </c>
      <c r="L204" s="211" t="s">
        <v>1700</v>
      </c>
      <c r="M204" s="211"/>
      <c r="N204" s="211" t="s">
        <v>1701</v>
      </c>
      <c r="O204" s="211" t="s">
        <v>1700</v>
      </c>
      <c r="P204" s="211"/>
      <c r="Q204" s="211" t="s">
        <v>1701</v>
      </c>
      <c r="R204" s="211" t="s">
        <v>1700</v>
      </c>
      <c r="S204" s="211"/>
      <c r="T204" s="211" t="s">
        <v>1701</v>
      </c>
      <c r="U204" t="s">
        <v>170</v>
      </c>
      <c r="V204" s="211" t="s">
        <v>1700</v>
      </c>
      <c r="W204" s="211"/>
      <c r="X204" s="211" t="s">
        <v>1701</v>
      </c>
      <c r="Y204" s="211" t="s">
        <v>1700</v>
      </c>
      <c r="Z204" s="211"/>
      <c r="AA204" s="211" t="s">
        <v>1701</v>
      </c>
      <c r="AB204" s="211" t="s">
        <v>1700</v>
      </c>
      <c r="AC204" s="211"/>
      <c r="AD204" s="211" t="s">
        <v>1701</v>
      </c>
      <c r="AE204" t="s">
        <v>170</v>
      </c>
    </row>
    <row r="205" spans="1:31" x14ac:dyDescent="0.3">
      <c r="A205" t="s">
        <v>172</v>
      </c>
      <c r="B205" s="2">
        <v>1012</v>
      </c>
      <c r="C205" s="27" t="s">
        <v>170</v>
      </c>
      <c r="D205" s="2">
        <v>116.363636363636</v>
      </c>
      <c r="E205" s="2">
        <v>843</v>
      </c>
      <c r="F205" s="27" t="s">
        <v>170</v>
      </c>
      <c r="G205" s="14">
        <v>107.272727272727</v>
      </c>
      <c r="H205" s="2">
        <v>795</v>
      </c>
      <c r="I205" s="27" t="s">
        <v>170</v>
      </c>
      <c r="J205" s="14">
        <v>133.33332799999999</v>
      </c>
      <c r="K205" s="27">
        <v>-0.21442687747035574</v>
      </c>
      <c r="L205" s="2">
        <v>26732</v>
      </c>
      <c r="M205" s="27" t="s">
        <v>170</v>
      </c>
      <c r="N205" s="2">
        <v>655.75757575757495</v>
      </c>
      <c r="O205" s="2">
        <v>29440</v>
      </c>
      <c r="P205" s="27" t="s">
        <v>170</v>
      </c>
      <c r="Q205" s="14">
        <v>706.66666666666595</v>
      </c>
      <c r="R205" s="2">
        <v>30716</v>
      </c>
      <c r="S205" s="27" t="s">
        <v>170</v>
      </c>
      <c r="T205" s="14">
        <v>819.39390000000003</v>
      </c>
      <c r="U205" s="27">
        <v>0.14903486458177465</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484</v>
      </c>
      <c r="C206" s="27">
        <v>0.47826086956521741</v>
      </c>
      <c r="D206" s="2">
        <v>90.303030303030297</v>
      </c>
      <c r="E206" s="2">
        <v>381</v>
      </c>
      <c r="F206" s="27">
        <v>0.45195729537366547</v>
      </c>
      <c r="G206" s="14">
        <v>76.363636363636303</v>
      </c>
      <c r="H206" s="2">
        <v>254</v>
      </c>
      <c r="I206" s="27">
        <v>0.31949685534591193</v>
      </c>
      <c r="J206" s="14">
        <v>60</v>
      </c>
      <c r="K206" s="27">
        <v>-0.47520661157024796</v>
      </c>
      <c r="L206" s="2">
        <v>12827</v>
      </c>
      <c r="M206" s="27">
        <v>0.47983689959598985</v>
      </c>
      <c r="N206" s="2">
        <v>480</v>
      </c>
      <c r="O206" s="2">
        <v>14535</v>
      </c>
      <c r="P206" s="27">
        <v>0.49371603260869568</v>
      </c>
      <c r="Q206" s="14">
        <v>475.75757575757501</v>
      </c>
      <c r="R206" s="2">
        <v>15494</v>
      </c>
      <c r="S206" s="27">
        <v>0.50442765985154314</v>
      </c>
      <c r="T206" s="14">
        <v>728.48486300000002</v>
      </c>
      <c r="U206" s="27">
        <v>0.20792079207920791</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374</v>
      </c>
      <c r="C207" s="27">
        <v>0.36956521739130432</v>
      </c>
      <c r="D207" s="2">
        <v>74.545454545454504</v>
      </c>
      <c r="E207" s="2">
        <v>240</v>
      </c>
      <c r="F207" s="27">
        <v>0.28469750889679718</v>
      </c>
      <c r="G207" s="14">
        <v>57.5757575757575</v>
      </c>
      <c r="H207" s="2">
        <v>216</v>
      </c>
      <c r="I207" s="27">
        <v>0.27169811320754716</v>
      </c>
      <c r="J207" s="14">
        <v>55.757576</v>
      </c>
      <c r="K207" s="27">
        <v>-0.42245989304812837</v>
      </c>
      <c r="L207" s="2">
        <v>9973</v>
      </c>
      <c r="M207" s="27">
        <v>0.37307346999850366</v>
      </c>
      <c r="N207" s="2">
        <v>440</v>
      </c>
      <c r="O207" s="2">
        <v>10744</v>
      </c>
      <c r="P207" s="27">
        <v>0.36494565217391306</v>
      </c>
      <c r="Q207" s="14">
        <v>447.87878787878702</v>
      </c>
      <c r="R207" s="2">
        <v>11815</v>
      </c>
      <c r="S207" s="27">
        <v>0.38465294960281288</v>
      </c>
      <c r="T207" s="14">
        <v>679.39390000000003</v>
      </c>
      <c r="U207" s="27">
        <v>0.18469868645342424</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307</v>
      </c>
      <c r="C208" s="27">
        <v>0.30335968379446643</v>
      </c>
      <c r="D208" s="2">
        <v>75.151515151515099</v>
      </c>
      <c r="E208" s="2">
        <v>184</v>
      </c>
      <c r="F208" s="27">
        <v>0.21826809015421114</v>
      </c>
      <c r="G208" s="14">
        <v>52.727272727272698</v>
      </c>
      <c r="H208" s="2">
        <v>132</v>
      </c>
      <c r="I208" s="27">
        <v>0.16603773584905659</v>
      </c>
      <c r="J208" s="14">
        <v>52.121212</v>
      </c>
      <c r="K208" s="27">
        <v>-0.57003257328990231</v>
      </c>
      <c r="L208" s="2">
        <v>7474</v>
      </c>
      <c r="M208" s="27">
        <v>0.27959000448900195</v>
      </c>
      <c r="N208" s="2">
        <v>392.12121212121201</v>
      </c>
      <c r="O208" s="2">
        <v>7926</v>
      </c>
      <c r="P208" s="27">
        <v>0.26922554347826089</v>
      </c>
      <c r="Q208" s="14">
        <v>383.030303030303</v>
      </c>
      <c r="R208" s="2">
        <v>8114</v>
      </c>
      <c r="S208" s="27">
        <v>0.26416200026045056</v>
      </c>
      <c r="T208" s="14">
        <v>568.48486300000002</v>
      </c>
      <c r="U208" s="27">
        <v>8.5630184640085635E-2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67</v>
      </c>
      <c r="C209" s="27">
        <v>6.6205533596837951E-2</v>
      </c>
      <c r="D209" s="2">
        <v>26.060606060605998</v>
      </c>
      <c r="E209" s="2">
        <v>56</v>
      </c>
      <c r="F209" s="27">
        <v>6.6429418742585997E-2</v>
      </c>
      <c r="G209" s="14">
        <v>23.030303030302999</v>
      </c>
      <c r="H209" s="2">
        <v>84</v>
      </c>
      <c r="I209" s="27">
        <v>0.10566037735849057</v>
      </c>
      <c r="J209" s="14">
        <v>23.030304000000001</v>
      </c>
      <c r="K209" s="27">
        <v>0.2537313432835821</v>
      </c>
      <c r="L209" s="2">
        <v>2499</v>
      </c>
      <c r="M209" s="27">
        <v>9.348346550950172E-2</v>
      </c>
      <c r="N209" s="2">
        <v>175.15151515151501</v>
      </c>
      <c r="O209" s="2">
        <v>2818</v>
      </c>
      <c r="P209" s="27">
        <v>9.5720108695652173E-2</v>
      </c>
      <c r="Q209" s="14">
        <v>201.81818181818099</v>
      </c>
      <c r="R209" s="2">
        <v>3701</v>
      </c>
      <c r="S209" s="27">
        <v>0.12049094934236229</v>
      </c>
      <c r="T209" s="14">
        <v>325.45455900000002</v>
      </c>
      <c r="U209" s="27">
        <v>0.48099239695878349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110</v>
      </c>
      <c r="C210" s="27">
        <v>0.10869565217391304</v>
      </c>
      <c r="D210" s="2">
        <v>43.636363636363598</v>
      </c>
      <c r="E210" s="2">
        <v>141</v>
      </c>
      <c r="F210" s="27">
        <v>0.16725978647686832</v>
      </c>
      <c r="G210" s="14">
        <v>49.090909090909101</v>
      </c>
      <c r="H210" s="2">
        <v>38</v>
      </c>
      <c r="I210" s="27">
        <v>4.7798742138364783E-2</v>
      </c>
      <c r="J210" s="14">
        <v>16.363636</v>
      </c>
      <c r="K210" s="27">
        <v>-0.65454545454545454</v>
      </c>
      <c r="L210" s="2">
        <v>2854</v>
      </c>
      <c r="M210" s="27">
        <v>0.10676342959748616</v>
      </c>
      <c r="N210" s="2">
        <v>207.87878787878699</v>
      </c>
      <c r="O210" s="2">
        <v>3791</v>
      </c>
      <c r="P210" s="27">
        <v>0.12877038043478262</v>
      </c>
      <c r="Q210" s="14">
        <v>292.72727272727201</v>
      </c>
      <c r="R210" s="2">
        <v>3679</v>
      </c>
      <c r="S210" s="27">
        <v>0.11977471024873031</v>
      </c>
      <c r="T210" s="14">
        <v>260</v>
      </c>
      <c r="U210" s="27">
        <v>0.28906797477224949</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102</v>
      </c>
      <c r="C211" s="27">
        <v>0.1007905138339921</v>
      </c>
      <c r="D211" s="2">
        <v>42.424242424242401</v>
      </c>
      <c r="E211" s="2">
        <v>135</v>
      </c>
      <c r="F211" s="27">
        <v>0.16014234875444841</v>
      </c>
      <c r="G211" s="14">
        <v>48.484848484848399</v>
      </c>
      <c r="H211" s="2">
        <v>27</v>
      </c>
      <c r="I211" s="27">
        <v>3.3962264150943396E-2</v>
      </c>
      <c r="J211" s="14">
        <v>14.545455</v>
      </c>
      <c r="K211" s="27">
        <v>-0.73529411764705888</v>
      </c>
      <c r="L211" s="2">
        <v>2547</v>
      </c>
      <c r="M211" s="27">
        <v>9.5279066287595388E-2</v>
      </c>
      <c r="N211" s="2">
        <v>200</v>
      </c>
      <c r="O211" s="2">
        <v>3509</v>
      </c>
      <c r="P211" s="27">
        <v>0.11919157608695652</v>
      </c>
      <c r="Q211" s="14">
        <v>296.969696969697</v>
      </c>
      <c r="R211" s="2">
        <v>3366</v>
      </c>
      <c r="S211" s="27">
        <v>0.10958458132569344</v>
      </c>
      <c r="T211" s="14">
        <v>260.60604899999998</v>
      </c>
      <c r="U211" s="27">
        <v>0.32155477031802121</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8</v>
      </c>
      <c r="C212" s="27">
        <v>7.9051383399209481E-3</v>
      </c>
      <c r="D212" s="2">
        <v>7.2727272727272698</v>
      </c>
      <c r="E212" s="2">
        <v>6</v>
      </c>
      <c r="F212" s="27">
        <v>7.1174377224199285E-3</v>
      </c>
      <c r="G212" s="14">
        <v>5.4545454545454497</v>
      </c>
      <c r="H212" s="2">
        <v>11</v>
      </c>
      <c r="I212" s="27">
        <v>1.3836477987421384E-2</v>
      </c>
      <c r="J212" s="14">
        <v>8.4848479999999995</v>
      </c>
      <c r="K212" s="27">
        <v>0.375</v>
      </c>
      <c r="L212" s="2">
        <v>307</v>
      </c>
      <c r="M212" s="27">
        <v>1.1484363309890768E-2</v>
      </c>
      <c r="N212" s="2">
        <v>63.636363636363598</v>
      </c>
      <c r="O212" s="2">
        <v>282</v>
      </c>
      <c r="P212" s="27">
        <v>9.5788043478260872E-3</v>
      </c>
      <c r="Q212" s="14">
        <v>56.969696969696898</v>
      </c>
      <c r="R212" s="2">
        <v>313</v>
      </c>
      <c r="S212" s="27">
        <v>1.0190128923036853E-2</v>
      </c>
      <c r="T212" s="14">
        <v>66.666664100000006</v>
      </c>
      <c r="U212" s="27">
        <v>1.9543973941368076E-2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528</v>
      </c>
      <c r="C213" s="27">
        <v>0.52173913043478259</v>
      </c>
      <c r="D213" s="2">
        <v>74.545454545454504</v>
      </c>
      <c r="E213" s="2">
        <v>462</v>
      </c>
      <c r="F213" s="27">
        <v>0.54804270462633453</v>
      </c>
      <c r="G213" s="14">
        <v>76.363636363636303</v>
      </c>
      <c r="H213" s="2">
        <v>541</v>
      </c>
      <c r="I213" s="27">
        <v>0.68050314465408801</v>
      </c>
      <c r="J213" s="14">
        <v>111.515152</v>
      </c>
      <c r="K213" s="27">
        <v>2.462121212121212E-2</v>
      </c>
      <c r="L213" s="2">
        <v>13905</v>
      </c>
      <c r="M213" s="27">
        <v>0.52016310040401015</v>
      </c>
      <c r="N213" s="2">
        <v>442.42424242424198</v>
      </c>
      <c r="O213" s="2">
        <v>14905</v>
      </c>
      <c r="P213" s="27">
        <v>0.50628396739130432</v>
      </c>
      <c r="Q213" s="14">
        <v>501.21212121212102</v>
      </c>
      <c r="R213" s="2">
        <v>15222</v>
      </c>
      <c r="S213" s="27">
        <v>0.49557234014845686</v>
      </c>
      <c r="T213" s="14">
        <v>493.33334400000001</v>
      </c>
      <c r="U213" s="27">
        <v>9.4714131607335494E-2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437</v>
      </c>
      <c r="C214" s="27">
        <v>0.43181818181818182</v>
      </c>
      <c r="D214" s="2">
        <v>70.909090909090907</v>
      </c>
      <c r="E214" s="2">
        <v>413</v>
      </c>
      <c r="F214" s="27">
        <v>0.48991696322657174</v>
      </c>
      <c r="G214" s="14">
        <v>73.939393939393895</v>
      </c>
      <c r="H214" s="2">
        <v>485</v>
      </c>
      <c r="I214" s="27">
        <v>0.61006289308176098</v>
      </c>
      <c r="J214" s="14">
        <v>107.878784</v>
      </c>
      <c r="K214" s="27">
        <v>0.10983981693363844</v>
      </c>
      <c r="L214" s="2">
        <v>12058</v>
      </c>
      <c r="M214" s="27">
        <v>0.45106987879694749</v>
      </c>
      <c r="N214" s="2">
        <v>376.969696969697</v>
      </c>
      <c r="O214" s="2">
        <v>12528</v>
      </c>
      <c r="P214" s="27">
        <v>0.42554347826086958</v>
      </c>
      <c r="Q214" s="14">
        <v>497.575757575757</v>
      </c>
      <c r="R214" s="2">
        <v>12851</v>
      </c>
      <c r="S214" s="27">
        <v>0.41838129964839171</v>
      </c>
      <c r="T214" s="14">
        <v>505.45455900000002</v>
      </c>
      <c r="U214" s="27">
        <v>6.5765466909935316E-2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142</v>
      </c>
      <c r="C215" s="27">
        <v>0.14031620553359683</v>
      </c>
      <c r="D215" s="2">
        <v>38.181818181818102</v>
      </c>
      <c r="E215" s="2">
        <v>157</v>
      </c>
      <c r="F215" s="27">
        <v>0.18623962040332148</v>
      </c>
      <c r="G215" s="14">
        <v>43.030303030303003</v>
      </c>
      <c r="H215" s="2">
        <v>229</v>
      </c>
      <c r="I215" s="27">
        <v>0.2880503144654088</v>
      </c>
      <c r="J215" s="14">
        <v>61.212119999999999</v>
      </c>
      <c r="K215" s="27">
        <v>0.61267605633802813</v>
      </c>
      <c r="L215" s="2">
        <v>5704</v>
      </c>
      <c r="M215" s="27">
        <v>0.21337722579679785</v>
      </c>
      <c r="N215" s="2">
        <v>308.48484848484799</v>
      </c>
      <c r="O215" s="2">
        <v>6076</v>
      </c>
      <c r="P215" s="27">
        <v>0.2063858695652174</v>
      </c>
      <c r="Q215" s="14">
        <v>364.84848484848402</v>
      </c>
      <c r="R215" s="2">
        <v>5431</v>
      </c>
      <c r="S215" s="27">
        <v>0.17681338715978642</v>
      </c>
      <c r="T215" s="14">
        <v>393.33334400000001</v>
      </c>
      <c r="U215" s="27">
        <v>-4.7861150070126229E-2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295</v>
      </c>
      <c r="C216" s="27">
        <v>0.29150197628458496</v>
      </c>
      <c r="D216" s="2">
        <v>58.181818181818201</v>
      </c>
      <c r="E216" s="2">
        <v>256</v>
      </c>
      <c r="F216" s="27">
        <v>0.30367734282325032</v>
      </c>
      <c r="G216" s="14">
        <v>53.939393939393902</v>
      </c>
      <c r="H216" s="2">
        <v>256</v>
      </c>
      <c r="I216" s="27">
        <v>0.32201257861635219</v>
      </c>
      <c r="J216" s="14">
        <v>69.090909999999994</v>
      </c>
      <c r="K216" s="27">
        <v>-0.13220338983050847</v>
      </c>
      <c r="L216" s="2">
        <v>6354</v>
      </c>
      <c r="M216" s="27">
        <v>0.23769265300014963</v>
      </c>
      <c r="N216" s="2">
        <v>265.45454545454498</v>
      </c>
      <c r="O216" s="2">
        <v>6452</v>
      </c>
      <c r="P216" s="27">
        <v>0.21915760869565218</v>
      </c>
      <c r="Q216" s="14">
        <v>272.72727272727201</v>
      </c>
      <c r="R216" s="2">
        <v>7420</v>
      </c>
      <c r="S216" s="27">
        <v>0.24156791248860529</v>
      </c>
      <c r="T216" s="14">
        <v>338.18182400000001</v>
      </c>
      <c r="U216" s="27">
        <v>0.1677683349071451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91</v>
      </c>
      <c r="C217" s="27">
        <v>8.9920948616600785E-2</v>
      </c>
      <c r="D217" s="2">
        <v>29.090909090909101</v>
      </c>
      <c r="E217" s="2">
        <v>49</v>
      </c>
      <c r="F217" s="27">
        <v>5.8125741399762752E-2</v>
      </c>
      <c r="G217" s="14">
        <v>26.060606060605998</v>
      </c>
      <c r="H217" s="2">
        <v>56</v>
      </c>
      <c r="I217" s="27">
        <v>7.0440251572327042E-2</v>
      </c>
      <c r="J217" s="14">
        <v>30.30303</v>
      </c>
      <c r="K217" s="27">
        <v>-0.38461538461538464</v>
      </c>
      <c r="L217" s="2">
        <v>1847</v>
      </c>
      <c r="M217" s="27">
        <v>6.9093221607062702E-2</v>
      </c>
      <c r="N217" s="2">
        <v>183.030303030303</v>
      </c>
      <c r="O217" s="2">
        <v>2377</v>
      </c>
      <c r="P217" s="27">
        <v>8.0740489130434787E-2</v>
      </c>
      <c r="Q217" s="14">
        <v>193.939393939393</v>
      </c>
      <c r="R217" s="2">
        <v>2371</v>
      </c>
      <c r="S217" s="27">
        <v>7.7191040500065117E-2</v>
      </c>
      <c r="T217" s="14">
        <v>220.606064</v>
      </c>
      <c r="U217" s="27">
        <v>0.28370330265295074</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76</v>
      </c>
      <c r="C218" s="27">
        <v>7.5098814229249009E-2</v>
      </c>
      <c r="D218" s="2">
        <v>28.484848484848399</v>
      </c>
      <c r="E218" s="2">
        <v>18</v>
      </c>
      <c r="F218" s="27">
        <v>2.1352313167259787E-2</v>
      </c>
      <c r="G218" s="14">
        <v>15.151515151515101</v>
      </c>
      <c r="H218" s="2">
        <v>56</v>
      </c>
      <c r="I218" s="27">
        <v>7.0440251572327042E-2</v>
      </c>
      <c r="J218" s="14">
        <v>30.30303</v>
      </c>
      <c r="K218" s="27">
        <v>-0.26315789473684209</v>
      </c>
      <c r="L218" s="2">
        <v>1498</v>
      </c>
      <c r="M218" s="27">
        <v>5.6037707616339964E-2</v>
      </c>
      <c r="N218" s="2">
        <v>156.969696969696</v>
      </c>
      <c r="O218" s="2">
        <v>2027</v>
      </c>
      <c r="P218" s="27">
        <v>6.8851902173913043E-2</v>
      </c>
      <c r="Q218" s="14">
        <v>179.39393939393901</v>
      </c>
      <c r="R218" s="2">
        <v>2068</v>
      </c>
      <c r="S218" s="27">
        <v>6.7326474801406438E-2</v>
      </c>
      <c r="T218" s="14">
        <v>204.24243200000001</v>
      </c>
      <c r="U218" s="27">
        <v>0.38050734312416556</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15</v>
      </c>
      <c r="C219" s="27">
        <v>1.4822134387351778E-2</v>
      </c>
      <c r="D219" s="2">
        <v>10.303030303030299</v>
      </c>
      <c r="E219" s="2">
        <v>31</v>
      </c>
      <c r="F219" s="27">
        <v>3.6773428232502965E-2</v>
      </c>
      <c r="G219" s="14">
        <v>21.2121212121212</v>
      </c>
      <c r="H219" s="2">
        <v>0</v>
      </c>
      <c r="I219" s="27">
        <v>0</v>
      </c>
      <c r="J219" s="14">
        <v>12.727273</v>
      </c>
      <c r="K219" s="27">
        <v>-1</v>
      </c>
      <c r="L219" s="2">
        <v>349</v>
      </c>
      <c r="M219" s="27">
        <v>1.3055513990722729E-2</v>
      </c>
      <c r="N219" s="2">
        <v>78.787878787878796</v>
      </c>
      <c r="O219" s="2">
        <v>350</v>
      </c>
      <c r="P219" s="27">
        <v>1.188858695652174E-2</v>
      </c>
      <c r="Q219" s="14">
        <v>75.757575757575694</v>
      </c>
      <c r="R219" s="2">
        <v>303</v>
      </c>
      <c r="S219" s="27">
        <v>9.86456569865868E-3</v>
      </c>
      <c r="T219" s="14">
        <v>64.242424</v>
      </c>
      <c r="U219" s="27">
        <v>-0.1318051575931232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1796</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1700</v>
      </c>
      <c r="C222" s="211"/>
      <c r="D222" s="211" t="s">
        <v>1701</v>
      </c>
      <c r="E222" s="211" t="s">
        <v>1700</v>
      </c>
      <c r="F222" s="211"/>
      <c r="G222" s="211" t="s">
        <v>1701</v>
      </c>
      <c r="H222" s="211" t="s">
        <v>1700</v>
      </c>
      <c r="I222" s="211"/>
      <c r="J222" s="211" t="s">
        <v>1701</v>
      </c>
      <c r="K222" t="s">
        <v>170</v>
      </c>
      <c r="L222" s="211" t="s">
        <v>1700</v>
      </c>
      <c r="M222" s="211"/>
      <c r="N222" s="211" t="s">
        <v>1701</v>
      </c>
      <c r="O222" s="211" t="s">
        <v>1700</v>
      </c>
      <c r="P222" s="211"/>
      <c r="Q222" s="211" t="s">
        <v>1701</v>
      </c>
      <c r="R222" s="211" t="s">
        <v>1700</v>
      </c>
      <c r="S222" s="211"/>
      <c r="T222" s="211" t="s">
        <v>1701</v>
      </c>
      <c r="U222" t="s">
        <v>170</v>
      </c>
      <c r="V222" s="211" t="s">
        <v>1700</v>
      </c>
      <c r="W222" s="211"/>
      <c r="X222" s="211" t="s">
        <v>1701</v>
      </c>
      <c r="Y222" s="211" t="s">
        <v>1700</v>
      </c>
      <c r="Z222" s="211"/>
      <c r="AA222" s="211" t="s">
        <v>1701</v>
      </c>
      <c r="AB222" s="211" t="s">
        <v>1700</v>
      </c>
      <c r="AC222" s="211"/>
      <c r="AD222" s="211" t="s">
        <v>1701</v>
      </c>
      <c r="AE222" t="s">
        <v>170</v>
      </c>
    </row>
    <row r="223" spans="1:31" x14ac:dyDescent="0.3">
      <c r="A223" t="s">
        <v>172</v>
      </c>
      <c r="B223" s="2">
        <v>3305</v>
      </c>
      <c r="C223" s="27" t="s">
        <v>170</v>
      </c>
      <c r="D223" s="2">
        <v>119.39393939393899</v>
      </c>
      <c r="E223" s="2">
        <v>3369</v>
      </c>
      <c r="F223" s="27" t="s">
        <v>170</v>
      </c>
      <c r="G223" s="14">
        <v>123.636363636363</v>
      </c>
      <c r="H223" s="2">
        <v>3295</v>
      </c>
      <c r="I223" s="27" t="s">
        <v>170</v>
      </c>
      <c r="J223" s="14">
        <v>171.515152</v>
      </c>
      <c r="K223" s="27">
        <v>-3.0257186081694403E-3</v>
      </c>
      <c r="L223" s="2">
        <v>126664</v>
      </c>
      <c r="M223" s="27" t="s">
        <v>170</v>
      </c>
      <c r="N223" s="2">
        <v>501.21212121212102</v>
      </c>
      <c r="O223" s="2">
        <v>133570</v>
      </c>
      <c r="P223" s="27" t="s">
        <v>170</v>
      </c>
      <c r="Q223" s="14">
        <v>473.33333333333297</v>
      </c>
      <c r="R223" s="2">
        <v>139044</v>
      </c>
      <c r="S223" s="27" t="s">
        <v>170</v>
      </c>
      <c r="T223" s="14">
        <v>480.60604899999998</v>
      </c>
      <c r="U223" s="27">
        <v>9.7738899766310866E-2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2293</v>
      </c>
      <c r="C224" s="27">
        <v>0.69379727685325265</v>
      </c>
      <c r="D224" s="2">
        <v>95.757575757575694</v>
      </c>
      <c r="E224" s="2">
        <v>2526</v>
      </c>
      <c r="F224" s="27">
        <v>0.74977738201246658</v>
      </c>
      <c r="G224" s="14">
        <v>107.87878787878699</v>
      </c>
      <c r="H224" s="2">
        <v>2500</v>
      </c>
      <c r="I224" s="27">
        <v>0.75872534142640369</v>
      </c>
      <c r="J224" s="14">
        <v>112.121216</v>
      </c>
      <c r="K224" s="27">
        <v>9.0274749236807672E-2</v>
      </c>
      <c r="L224" s="2">
        <v>99932</v>
      </c>
      <c r="M224" s="27">
        <v>0.78895345165161368</v>
      </c>
      <c r="N224" s="2">
        <v>764.24242424242402</v>
      </c>
      <c r="O224" s="2">
        <v>104130</v>
      </c>
      <c r="P224" s="27">
        <v>0.77959122557460503</v>
      </c>
      <c r="Q224" s="14">
        <v>758.78787878787796</v>
      </c>
      <c r="R224" s="2">
        <v>108328</v>
      </c>
      <c r="S224" s="27">
        <v>0.77909151060096082</v>
      </c>
      <c r="T224" s="14">
        <v>889.69695999999999</v>
      </c>
      <c r="U224" s="27">
        <v>8.4017131649521681E-2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785</v>
      </c>
      <c r="C225" s="27">
        <v>0.23751891074130105</v>
      </c>
      <c r="D225" s="2">
        <v>81.818181818181799</v>
      </c>
      <c r="E225" s="2">
        <v>815</v>
      </c>
      <c r="F225" s="27">
        <v>0.2419115464529534</v>
      </c>
      <c r="G225" s="14">
        <v>94.545454545454504</v>
      </c>
      <c r="H225" s="2">
        <v>831</v>
      </c>
      <c r="I225" s="27">
        <v>0.25220030349013656</v>
      </c>
      <c r="J225" s="14">
        <v>97.575760000000002</v>
      </c>
      <c r="K225" s="27">
        <v>5.8598726114649682E-2</v>
      </c>
      <c r="L225" s="2">
        <v>30265</v>
      </c>
      <c r="M225" s="27">
        <v>0.23893924082612267</v>
      </c>
      <c r="N225" s="2">
        <v>578.78787878787796</v>
      </c>
      <c r="O225" s="2">
        <v>29881</v>
      </c>
      <c r="P225" s="27">
        <v>0.22371041401512315</v>
      </c>
      <c r="Q225" s="14">
        <v>678.78787878787796</v>
      </c>
      <c r="R225" s="2">
        <v>31947</v>
      </c>
      <c r="S225" s="27">
        <v>0.22976180201950461</v>
      </c>
      <c r="T225" s="14">
        <v>744.84849999999994</v>
      </c>
      <c r="U225" s="27">
        <v>5.5575747563191807E-2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385</v>
      </c>
      <c r="C226" s="27">
        <v>0.11649016641452345</v>
      </c>
      <c r="D226" s="2">
        <v>73.939393939393895</v>
      </c>
      <c r="E226" s="2">
        <v>578</v>
      </c>
      <c r="F226" s="27">
        <v>0.1715642623924013</v>
      </c>
      <c r="G226" s="14">
        <v>96.969696969696898</v>
      </c>
      <c r="H226" s="2">
        <v>684</v>
      </c>
      <c r="I226" s="27">
        <v>0.20758725341426404</v>
      </c>
      <c r="J226" s="14">
        <v>98.181816100000006</v>
      </c>
      <c r="K226" s="27">
        <v>0.77662337662337666</v>
      </c>
      <c r="L226" s="2">
        <v>20308</v>
      </c>
      <c r="M226" s="27">
        <v>0.16032969115139267</v>
      </c>
      <c r="N226" s="2">
        <v>473.93939393939399</v>
      </c>
      <c r="O226" s="2">
        <v>21047</v>
      </c>
      <c r="P226" s="27">
        <v>0.15757280826532905</v>
      </c>
      <c r="Q226" s="14">
        <v>608.48484848484804</v>
      </c>
      <c r="R226" s="2">
        <v>24031</v>
      </c>
      <c r="S226" s="27">
        <v>0.17283018325134489</v>
      </c>
      <c r="T226" s="14">
        <v>889.09090000000003</v>
      </c>
      <c r="U226" s="27">
        <v>0.18332676777624582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453</v>
      </c>
      <c r="C227" s="27">
        <v>0.13706505295007565</v>
      </c>
      <c r="D227" s="2">
        <v>76.969696969696898</v>
      </c>
      <c r="E227" s="2">
        <v>584</v>
      </c>
      <c r="F227" s="27">
        <v>0.17334520629266845</v>
      </c>
      <c r="G227" s="14">
        <v>75.757575757575694</v>
      </c>
      <c r="H227" s="2">
        <v>388</v>
      </c>
      <c r="I227" s="27">
        <v>0.11775417298937785</v>
      </c>
      <c r="J227" s="14">
        <v>78.181816100000006</v>
      </c>
      <c r="K227" s="27">
        <v>-0.14348785871964681</v>
      </c>
      <c r="L227" s="2">
        <v>20232</v>
      </c>
      <c r="M227" s="27">
        <v>0.15972967851954778</v>
      </c>
      <c r="N227" s="2">
        <v>533.33333333333303</v>
      </c>
      <c r="O227" s="2">
        <v>22919</v>
      </c>
      <c r="P227" s="27">
        <v>0.17158793142172643</v>
      </c>
      <c r="Q227" s="14">
        <v>649.69696969696895</v>
      </c>
      <c r="R227" s="2">
        <v>22868</v>
      </c>
      <c r="S227" s="27">
        <v>0.16446592445556801</v>
      </c>
      <c r="T227" s="14">
        <v>743.03030000000001</v>
      </c>
      <c r="U227" s="27">
        <v>0.13028865164096481</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274</v>
      </c>
      <c r="C228" s="27">
        <v>8.2904689863842668E-2</v>
      </c>
      <c r="D228" s="2">
        <v>58.787878787878803</v>
      </c>
      <c r="E228" s="2">
        <v>316</v>
      </c>
      <c r="F228" s="27">
        <v>9.3796378747402792E-2</v>
      </c>
      <c r="G228" s="14">
        <v>60</v>
      </c>
      <c r="H228" s="2">
        <v>273</v>
      </c>
      <c r="I228" s="27">
        <v>8.2852807283763277E-2</v>
      </c>
      <c r="J228" s="14">
        <v>53.3333321</v>
      </c>
      <c r="K228" s="27">
        <v>-3.6496350364963502E-3</v>
      </c>
      <c r="L228" s="2">
        <v>15885</v>
      </c>
      <c r="M228" s="27">
        <v>0.12541053495863072</v>
      </c>
      <c r="N228" s="2">
        <v>443.636363636363</v>
      </c>
      <c r="O228" s="2">
        <v>15587</v>
      </c>
      <c r="P228" s="27">
        <v>0.11669536572583664</v>
      </c>
      <c r="Q228" s="14">
        <v>535.75757575757495</v>
      </c>
      <c r="R228" s="2">
        <v>15544</v>
      </c>
      <c r="S228" s="27">
        <v>0.11179195074940307</v>
      </c>
      <c r="T228" s="14">
        <v>656.36364700000001</v>
      </c>
      <c r="U228" s="27">
        <v>-2.1466792571608436E-2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209</v>
      </c>
      <c r="C229" s="27">
        <v>6.3237518910741294E-2</v>
      </c>
      <c r="D229" s="2">
        <v>56.363636363636303</v>
      </c>
      <c r="E229" s="2">
        <v>96</v>
      </c>
      <c r="F229" s="27">
        <v>2.8495102404274265E-2</v>
      </c>
      <c r="G229" s="14">
        <v>33.939393939393902</v>
      </c>
      <c r="H229" s="2">
        <v>253</v>
      </c>
      <c r="I229" s="27">
        <v>7.6783004552352055E-2</v>
      </c>
      <c r="J229" s="14">
        <v>75.151510000000002</v>
      </c>
      <c r="K229" s="27">
        <v>0.21052631578947367</v>
      </c>
      <c r="L229" s="2">
        <v>7451</v>
      </c>
      <c r="M229" s="27">
        <v>5.8824922629950108E-2</v>
      </c>
      <c r="N229" s="2">
        <v>355.15151515151501</v>
      </c>
      <c r="O229" s="2">
        <v>8412</v>
      </c>
      <c r="P229" s="27">
        <v>6.2978213670734445E-2</v>
      </c>
      <c r="Q229" s="14">
        <v>450.30303030303003</v>
      </c>
      <c r="R229" s="2">
        <v>7983</v>
      </c>
      <c r="S229" s="27">
        <v>5.7413480624838184E-2</v>
      </c>
      <c r="T229" s="14">
        <v>496.96969999999999</v>
      </c>
      <c r="U229" s="27">
        <v>7.1399812105757618E-2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187</v>
      </c>
      <c r="C230" s="27">
        <v>5.658093797276853E-2</v>
      </c>
      <c r="D230" s="2">
        <v>52.121212121212103</v>
      </c>
      <c r="E230" s="2">
        <v>137</v>
      </c>
      <c r="F230" s="27">
        <v>4.06648857227664E-2</v>
      </c>
      <c r="G230" s="14">
        <v>46.6666666666666</v>
      </c>
      <c r="H230" s="2">
        <v>71</v>
      </c>
      <c r="I230" s="27">
        <v>2.1547799696509863E-2</v>
      </c>
      <c r="J230" s="14">
        <v>39.393940000000001</v>
      </c>
      <c r="K230" s="27">
        <v>-0.6203208556149733</v>
      </c>
      <c r="L230" s="2">
        <v>5791</v>
      </c>
      <c r="M230" s="27">
        <v>4.5719383565969808E-2</v>
      </c>
      <c r="N230" s="2">
        <v>286.06060606060601</v>
      </c>
      <c r="O230" s="2">
        <v>6284</v>
      </c>
      <c r="P230" s="27">
        <v>4.7046492475855357E-2</v>
      </c>
      <c r="Q230" s="14">
        <v>366.666666666666</v>
      </c>
      <c r="R230" s="2">
        <v>5955</v>
      </c>
      <c r="S230" s="27">
        <v>4.2828169500302063E-2</v>
      </c>
      <c r="T230" s="14">
        <v>430.30304000000001</v>
      </c>
      <c r="U230" s="27">
        <v>2.8319806596442756E-2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1012</v>
      </c>
      <c r="C231" s="27">
        <v>0.30620272314674735</v>
      </c>
      <c r="D231" s="2">
        <v>116.363636363636</v>
      </c>
      <c r="E231" s="2">
        <v>843</v>
      </c>
      <c r="F231" s="27">
        <v>0.25022261798753337</v>
      </c>
      <c r="G231" s="14">
        <v>107.272727272727</v>
      </c>
      <c r="H231" s="2">
        <v>795</v>
      </c>
      <c r="I231" s="27">
        <v>0.24127465857359637</v>
      </c>
      <c r="J231" s="14">
        <v>133.33332799999999</v>
      </c>
      <c r="K231" s="27">
        <v>-0.21442687747035574</v>
      </c>
      <c r="L231" s="2">
        <v>26732</v>
      </c>
      <c r="M231" s="27">
        <v>0.21104654834838629</v>
      </c>
      <c r="N231" s="2">
        <v>655.75757575757495</v>
      </c>
      <c r="O231" s="2">
        <v>29440</v>
      </c>
      <c r="P231" s="27">
        <v>0.22040877442539492</v>
      </c>
      <c r="Q231" s="14">
        <v>706.66666666666595</v>
      </c>
      <c r="R231" s="2">
        <v>30716</v>
      </c>
      <c r="S231" s="27">
        <v>0.22090848939903915</v>
      </c>
      <c r="T231" s="14">
        <v>819.39390000000003</v>
      </c>
      <c r="U231" s="27">
        <v>0.14903486458177465</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811</v>
      </c>
      <c r="C232" s="27">
        <v>0.24538577912254161</v>
      </c>
      <c r="D232" s="2">
        <v>103.636363636363</v>
      </c>
      <c r="E232" s="2">
        <v>653</v>
      </c>
      <c r="F232" s="27">
        <v>0.19382606114574058</v>
      </c>
      <c r="G232" s="14">
        <v>98.787878787878796</v>
      </c>
      <c r="H232" s="2">
        <v>701</v>
      </c>
      <c r="I232" s="27">
        <v>0.21274658573596358</v>
      </c>
      <c r="J232" s="14">
        <v>122.42424</v>
      </c>
      <c r="K232" s="27">
        <v>-0.13563501849568435</v>
      </c>
      <c r="L232" s="2">
        <v>22031</v>
      </c>
      <c r="M232" s="27">
        <v>0.17393260910756017</v>
      </c>
      <c r="N232" s="2">
        <v>583.030303030303</v>
      </c>
      <c r="O232" s="2">
        <v>23272</v>
      </c>
      <c r="P232" s="27">
        <v>0.17423074043572659</v>
      </c>
      <c r="Q232" s="14">
        <v>724.24242424242402</v>
      </c>
      <c r="R232" s="2">
        <v>24666</v>
      </c>
      <c r="S232" s="27">
        <v>0.17739708293777509</v>
      </c>
      <c r="T232" s="14">
        <v>813.93939999999998</v>
      </c>
      <c r="U232" s="27">
        <v>0.11960419409014571</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170</v>
      </c>
      <c r="C233" s="27">
        <v>5.1437216338880487E-2</v>
      </c>
      <c r="D233" s="2">
        <v>49.696969696969703</v>
      </c>
      <c r="E233" s="2">
        <v>144</v>
      </c>
      <c r="F233" s="27">
        <v>4.2742653606411399E-2</v>
      </c>
      <c r="G233" s="14">
        <v>49.696969696969703</v>
      </c>
      <c r="H233" s="2">
        <v>66</v>
      </c>
      <c r="I233" s="27">
        <v>2.0030349013657057E-2</v>
      </c>
      <c r="J233" s="14">
        <v>30.909089999999999</v>
      </c>
      <c r="K233" s="27">
        <v>-0.61176470588235299</v>
      </c>
      <c r="L233" s="2">
        <v>3847</v>
      </c>
      <c r="M233" s="27">
        <v>3.0371692035621803E-2</v>
      </c>
      <c r="N233" s="2">
        <v>258.78787878787801</v>
      </c>
      <c r="O233" s="2">
        <v>4657</v>
      </c>
      <c r="P233" s="27">
        <v>3.4865613535973644E-2</v>
      </c>
      <c r="Q233" s="14">
        <v>289.09090909090901</v>
      </c>
      <c r="R233" s="2">
        <v>4857</v>
      </c>
      <c r="S233" s="27">
        <v>3.4931388625183392E-2</v>
      </c>
      <c r="T233" s="14">
        <v>309.69695999999999</v>
      </c>
      <c r="U233" s="27">
        <v>0.26254224070704446</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31</v>
      </c>
      <c r="C234" s="27">
        <v>9.3797276853252644E-3</v>
      </c>
      <c r="D234" s="2">
        <v>24.2424242424242</v>
      </c>
      <c r="E234" s="2">
        <v>46</v>
      </c>
      <c r="F234" s="27">
        <v>1.3653903235381419E-2</v>
      </c>
      <c r="G234" s="14">
        <v>29.696969696969699</v>
      </c>
      <c r="H234" s="2">
        <v>28</v>
      </c>
      <c r="I234" s="27">
        <v>8.4977238239757214E-3</v>
      </c>
      <c r="J234" s="14">
        <v>13.939394</v>
      </c>
      <c r="K234" s="27">
        <v>-9.6774193548387094E-2</v>
      </c>
      <c r="L234" s="2">
        <v>462</v>
      </c>
      <c r="M234" s="27">
        <v>3.647445209372829E-3</v>
      </c>
      <c r="N234" s="2">
        <v>87.272727272727195</v>
      </c>
      <c r="O234" s="2">
        <v>989</v>
      </c>
      <c r="P234" s="27">
        <v>7.4043572658531107E-3</v>
      </c>
      <c r="Q234" s="14">
        <v>185.45454545454501</v>
      </c>
      <c r="R234" s="2">
        <v>589</v>
      </c>
      <c r="S234" s="27">
        <v>4.2360691579643858E-3</v>
      </c>
      <c r="T234" s="14">
        <v>116.36364</v>
      </c>
      <c r="U234" s="27">
        <v>0.27489177489177491</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0</v>
      </c>
      <c r="C235" s="27">
        <v>0</v>
      </c>
      <c r="D235" s="2">
        <v>80</v>
      </c>
      <c r="E235" s="2">
        <v>0</v>
      </c>
      <c r="F235" s="27">
        <v>0</v>
      </c>
      <c r="G235" s="14">
        <v>11.5151515151515</v>
      </c>
      <c r="H235" s="2">
        <v>0</v>
      </c>
      <c r="I235" s="27">
        <v>0</v>
      </c>
      <c r="J235" s="14">
        <v>12.727273</v>
      </c>
      <c r="K235" s="27"/>
      <c r="L235" s="2">
        <v>212</v>
      </c>
      <c r="M235" s="27">
        <v>1.6737194467251941E-3</v>
      </c>
      <c r="N235" s="2">
        <v>60</v>
      </c>
      <c r="O235" s="2">
        <v>245</v>
      </c>
      <c r="P235" s="27">
        <v>1.8342442165156846E-3</v>
      </c>
      <c r="Q235" s="14">
        <v>63.030303030303003</v>
      </c>
      <c r="R235" s="2">
        <v>487</v>
      </c>
      <c r="S235" s="27">
        <v>3.5024884209315038E-3</v>
      </c>
      <c r="T235" s="14">
        <v>146.060608</v>
      </c>
      <c r="U235" s="27">
        <v>1.2971698113207548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0</v>
      </c>
      <c r="C236" s="27">
        <v>0</v>
      </c>
      <c r="D236" s="2">
        <v>80</v>
      </c>
      <c r="E236" s="2">
        <v>0</v>
      </c>
      <c r="F236" s="27">
        <v>0</v>
      </c>
      <c r="G236" s="14">
        <v>11.5151515151515</v>
      </c>
      <c r="H236" s="2">
        <v>0</v>
      </c>
      <c r="I236" s="27">
        <v>0</v>
      </c>
      <c r="J236" s="14">
        <v>12.727273</v>
      </c>
      <c r="K236" s="27"/>
      <c r="L236" s="2">
        <v>99</v>
      </c>
      <c r="M236" s="27">
        <v>7.8159540200846336E-4</v>
      </c>
      <c r="N236" s="2">
        <v>49.090909090909101</v>
      </c>
      <c r="O236" s="2">
        <v>79</v>
      </c>
      <c r="P236" s="27">
        <v>5.9145017593771056E-4</v>
      </c>
      <c r="Q236" s="14">
        <v>36.363636363636303</v>
      </c>
      <c r="R236" s="2">
        <v>79</v>
      </c>
      <c r="S236" s="27">
        <v>5.6816547279997694E-4</v>
      </c>
      <c r="T236" s="14">
        <v>34.5454559</v>
      </c>
      <c r="U236" s="27">
        <v>-0.20202020202020202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0</v>
      </c>
      <c r="C237" s="27">
        <v>0</v>
      </c>
      <c r="D237" s="2">
        <v>80</v>
      </c>
      <c r="E237" s="2">
        <v>0</v>
      </c>
      <c r="F237" s="27">
        <v>0</v>
      </c>
      <c r="G237" s="14">
        <v>11.5151515151515</v>
      </c>
      <c r="H237" s="2">
        <v>0</v>
      </c>
      <c r="I237" s="27">
        <v>0</v>
      </c>
      <c r="J237" s="14">
        <v>12.727273</v>
      </c>
      <c r="K237" s="27"/>
      <c r="L237" s="2">
        <v>54</v>
      </c>
      <c r="M237" s="27">
        <v>4.2632476473188909E-4</v>
      </c>
      <c r="N237" s="2">
        <v>24.2424242424242</v>
      </c>
      <c r="O237" s="2">
        <v>114</v>
      </c>
      <c r="P237" s="27">
        <v>8.5348506401137982E-4</v>
      </c>
      <c r="Q237" s="14">
        <v>55.757575757575701</v>
      </c>
      <c r="R237" s="2">
        <v>14</v>
      </c>
      <c r="S237" s="27">
        <v>1.0068755214176808E-4</v>
      </c>
      <c r="T237" s="14">
        <v>11.515152</v>
      </c>
      <c r="U237" s="27">
        <v>-0.7407407407407407</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27">
        <v>0</v>
      </c>
      <c r="D238" s="2">
        <v>80</v>
      </c>
      <c r="E238" s="2">
        <v>0</v>
      </c>
      <c r="F238" s="27">
        <v>0</v>
      </c>
      <c r="G238" s="14">
        <v>11.5151515151515</v>
      </c>
      <c r="H238" s="2">
        <v>0</v>
      </c>
      <c r="I238" s="27">
        <v>0</v>
      </c>
      <c r="J238" s="14">
        <v>12.727273</v>
      </c>
      <c r="K238" s="27"/>
      <c r="L238" s="2">
        <v>27</v>
      </c>
      <c r="M238" s="27">
        <v>2.1316238236594455E-4</v>
      </c>
      <c r="N238" s="2">
        <v>15.757575757575699</v>
      </c>
      <c r="O238" s="2">
        <v>84</v>
      </c>
      <c r="P238" s="27">
        <v>6.2888373137680613E-4</v>
      </c>
      <c r="Q238" s="14">
        <v>42.424242424242401</v>
      </c>
      <c r="R238" s="2">
        <v>24</v>
      </c>
      <c r="S238" s="27">
        <v>1.7260723224303098E-4</v>
      </c>
      <c r="T238" s="14">
        <v>20</v>
      </c>
      <c r="U238" s="27">
        <v>-0.1111111111111111</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1797</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1700</v>
      </c>
      <c r="C241" s="211"/>
      <c r="D241" s="211" t="s">
        <v>1701</v>
      </c>
      <c r="E241" s="211" t="s">
        <v>1700</v>
      </c>
      <c r="F241" s="211"/>
      <c r="G241" s="211" t="s">
        <v>1701</v>
      </c>
      <c r="H241" s="211" t="s">
        <v>1700</v>
      </c>
      <c r="I241" s="211"/>
      <c r="J241" s="211" t="s">
        <v>1701</v>
      </c>
      <c r="K241" t="s">
        <v>170</v>
      </c>
      <c r="L241" s="211" t="s">
        <v>1700</v>
      </c>
      <c r="M241" s="211"/>
      <c r="N241" s="211" t="s">
        <v>1701</v>
      </c>
      <c r="O241" s="211" t="s">
        <v>1700</v>
      </c>
      <c r="P241" s="211"/>
      <c r="Q241" s="211" t="s">
        <v>1701</v>
      </c>
      <c r="R241" s="211" t="s">
        <v>1700</v>
      </c>
      <c r="S241" s="211"/>
      <c r="T241" s="211" t="s">
        <v>1701</v>
      </c>
      <c r="U241" t="s">
        <v>170</v>
      </c>
      <c r="V241" s="211" t="s">
        <v>1700</v>
      </c>
      <c r="W241" s="211"/>
      <c r="X241" s="211" t="s">
        <v>1701</v>
      </c>
      <c r="Y241" s="211" t="s">
        <v>1700</v>
      </c>
      <c r="Z241" s="211"/>
      <c r="AA241" s="211" t="s">
        <v>1701</v>
      </c>
      <c r="AB241" s="211" t="s">
        <v>1700</v>
      </c>
      <c r="AC241" s="211"/>
      <c r="AD241" s="211" t="s">
        <v>1701</v>
      </c>
      <c r="AE241" t="s">
        <v>170</v>
      </c>
    </row>
    <row r="242" spans="1:31" x14ac:dyDescent="0.3">
      <c r="A242" t="s">
        <v>172</v>
      </c>
      <c r="B242" s="2">
        <v>10059</v>
      </c>
      <c r="C242" s="27" t="s">
        <v>170</v>
      </c>
      <c r="D242" s="2">
        <v>77.575757575757507</v>
      </c>
      <c r="E242" s="2">
        <v>10383</v>
      </c>
      <c r="F242" s="27" t="s">
        <v>170</v>
      </c>
      <c r="G242" s="14">
        <v>50.909090909090899</v>
      </c>
      <c r="H242" s="2">
        <v>10380</v>
      </c>
      <c r="I242" s="27" t="s">
        <v>170</v>
      </c>
      <c r="J242" s="14">
        <v>39.393940000000001</v>
      </c>
      <c r="K242" s="27">
        <v>3.1911720847002681E-2</v>
      </c>
      <c r="L242" s="2">
        <v>423902</v>
      </c>
      <c r="M242" s="27" t="s">
        <v>170</v>
      </c>
      <c r="N242" s="2">
        <v>652.72727272727195</v>
      </c>
      <c r="O242" s="2">
        <v>447798</v>
      </c>
      <c r="P242" s="27" t="s">
        <v>170</v>
      </c>
      <c r="Q242" s="14">
        <v>361.81818181818102</v>
      </c>
      <c r="R242" s="2">
        <v>457738</v>
      </c>
      <c r="S242" s="27" t="s">
        <v>170</v>
      </c>
      <c r="T242" s="14">
        <v>437.57574499999998</v>
      </c>
      <c r="U242" s="27">
        <v>7.9820335832338607E-2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1726</v>
      </c>
      <c r="C243" s="27">
        <v>0.17158763296550353</v>
      </c>
      <c r="D243" s="2">
        <v>263.636363636363</v>
      </c>
      <c r="E243" s="2">
        <v>3021</v>
      </c>
      <c r="F243" s="27">
        <v>0.29095637099104305</v>
      </c>
      <c r="G243" s="14">
        <v>398.78787878787801</v>
      </c>
      <c r="H243" s="2">
        <v>2265</v>
      </c>
      <c r="I243" s="27">
        <v>0.21820809248554912</v>
      </c>
      <c r="J243" s="14">
        <v>376.36364700000001</v>
      </c>
      <c r="K243" s="27">
        <v>0.31228273464658168</v>
      </c>
      <c r="L243" s="2">
        <v>97012</v>
      </c>
      <c r="M243" s="27">
        <v>0.22885478247330751</v>
      </c>
      <c r="N243" s="2">
        <v>2175.15151515151</v>
      </c>
      <c r="O243" s="2">
        <v>125775</v>
      </c>
      <c r="P243" s="27">
        <v>0.28087441212332348</v>
      </c>
      <c r="Q243" s="14">
        <v>2363.6363636363599</v>
      </c>
      <c r="R243" s="2">
        <v>99610</v>
      </c>
      <c r="S243" s="27">
        <v>0.21761356933442275</v>
      </c>
      <c r="T243" s="14">
        <v>2930.9091800000001</v>
      </c>
      <c r="U243" s="27">
        <v>2.6780192141178411E-2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788</v>
      </c>
      <c r="C244" s="27">
        <v>7.8337806939059548E-2</v>
      </c>
      <c r="D244" s="2">
        <v>158.78787878787799</v>
      </c>
      <c r="E244" s="2">
        <v>1427</v>
      </c>
      <c r="F244" s="27">
        <v>0.13743619377829144</v>
      </c>
      <c r="G244" s="14">
        <v>209.09090909090901</v>
      </c>
      <c r="H244" s="2">
        <v>807</v>
      </c>
      <c r="I244" s="27">
        <v>7.7745664739884396E-2</v>
      </c>
      <c r="J244" s="14">
        <v>161.81817599999999</v>
      </c>
      <c r="K244" s="27">
        <v>2.4111675126903553E-2</v>
      </c>
      <c r="L244" s="2">
        <v>45820</v>
      </c>
      <c r="M244" s="27">
        <v>0.1080910210378814</v>
      </c>
      <c r="N244" s="2">
        <v>1223.0303030303</v>
      </c>
      <c r="O244" s="2">
        <v>60834</v>
      </c>
      <c r="P244" s="27">
        <v>0.1358514330122064</v>
      </c>
      <c r="Q244" s="14">
        <v>1356.9696969696899</v>
      </c>
      <c r="R244" s="2">
        <v>46457</v>
      </c>
      <c r="S244" s="27">
        <v>0.10149255687751509</v>
      </c>
      <c r="T244" s="14">
        <v>1640</v>
      </c>
      <c r="U244" s="27">
        <v>1.3902226102138805E-2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178</v>
      </c>
      <c r="C245" s="27">
        <v>1.7695595983696192E-2</v>
      </c>
      <c r="D245" s="2">
        <v>77.575757575757507</v>
      </c>
      <c r="E245" s="2">
        <v>109</v>
      </c>
      <c r="F245" s="27">
        <v>1.049792930752191E-2</v>
      </c>
      <c r="G245" s="14">
        <v>42.424242424242401</v>
      </c>
      <c r="H245" s="2">
        <v>128</v>
      </c>
      <c r="I245" s="27">
        <v>1.233140655105973E-2</v>
      </c>
      <c r="J245" s="14">
        <v>56.969695999999999</v>
      </c>
      <c r="K245" s="27">
        <v>-0.2808988764044944</v>
      </c>
      <c r="L245" s="2">
        <v>6933</v>
      </c>
      <c r="M245" s="27">
        <v>1.6355195304575115E-2</v>
      </c>
      <c r="N245" s="2">
        <v>338.78787878787801</v>
      </c>
      <c r="O245" s="2">
        <v>8286</v>
      </c>
      <c r="P245" s="27">
        <v>1.8503878981147751E-2</v>
      </c>
      <c r="Q245" s="14">
        <v>389.09090909090901</v>
      </c>
      <c r="R245" s="2">
        <v>5852</v>
      </c>
      <c r="S245" s="27">
        <v>1.278460604101036E-2</v>
      </c>
      <c r="T245" s="14">
        <v>381.21212800000001</v>
      </c>
      <c r="U245" s="27">
        <v>-0.15592095773835279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0</v>
      </c>
      <c r="C246" s="27">
        <v>0</v>
      </c>
      <c r="D246" s="2">
        <v>80</v>
      </c>
      <c r="E246" s="2">
        <v>0</v>
      </c>
      <c r="F246" s="27">
        <v>0</v>
      </c>
      <c r="G246" s="14">
        <v>11.5151515151515</v>
      </c>
      <c r="H246" s="2">
        <v>0</v>
      </c>
      <c r="I246" s="27">
        <v>0</v>
      </c>
      <c r="J246" s="14">
        <v>12.727273</v>
      </c>
      <c r="K246" s="27"/>
      <c r="L246" s="2">
        <v>1067</v>
      </c>
      <c r="M246" s="27">
        <v>2.5170912144788183E-3</v>
      </c>
      <c r="N246" s="2">
        <v>129.69696969696901</v>
      </c>
      <c r="O246" s="2">
        <v>1827</v>
      </c>
      <c r="P246" s="27">
        <v>4.0799646269076683E-3</v>
      </c>
      <c r="Q246" s="14">
        <v>190.90909090909</v>
      </c>
      <c r="R246" s="2">
        <v>1109</v>
      </c>
      <c r="S246" s="27">
        <v>2.4227833389406169E-3</v>
      </c>
      <c r="T246" s="14">
        <v>185.454544</v>
      </c>
      <c r="U246" s="27">
        <v>3.9362699156513588E-2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121</v>
      </c>
      <c r="C247" s="27">
        <v>1.2029028730490108E-2</v>
      </c>
      <c r="D247" s="2">
        <v>47.878787878787797</v>
      </c>
      <c r="E247" s="2">
        <v>304</v>
      </c>
      <c r="F247" s="27">
        <v>2.9278628527400558E-2</v>
      </c>
      <c r="G247" s="14">
        <v>64.848484848484802</v>
      </c>
      <c r="H247" s="2">
        <v>164</v>
      </c>
      <c r="I247" s="27">
        <v>1.579961464354528E-2</v>
      </c>
      <c r="J247" s="14">
        <v>58.787880000000001</v>
      </c>
      <c r="K247" s="27">
        <v>0.35537190082644626</v>
      </c>
      <c r="L247" s="2">
        <v>6940</v>
      </c>
      <c r="M247" s="27">
        <v>1.6371708555279287E-2</v>
      </c>
      <c r="N247" s="2">
        <v>403.636363636363</v>
      </c>
      <c r="O247" s="2">
        <v>8917</v>
      </c>
      <c r="P247" s="27">
        <v>1.9912996485022264E-2</v>
      </c>
      <c r="Q247" s="14">
        <v>406.666666666666</v>
      </c>
      <c r="R247" s="2">
        <v>7809</v>
      </c>
      <c r="S247" s="27">
        <v>1.7059977541737849E-2</v>
      </c>
      <c r="T247" s="14">
        <v>531.51513699999998</v>
      </c>
      <c r="U247" s="27">
        <v>0.12521613832853026</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64</v>
      </c>
      <c r="C248" s="27">
        <v>6.3624614772840246E-3</v>
      </c>
      <c r="D248" s="2">
        <v>27.878787878787801</v>
      </c>
      <c r="E248" s="2">
        <v>223</v>
      </c>
      <c r="F248" s="27">
        <v>2.147741500529712E-2</v>
      </c>
      <c r="G248" s="14">
        <v>58.181818181818201</v>
      </c>
      <c r="H248" s="2">
        <v>64</v>
      </c>
      <c r="I248" s="27">
        <v>6.1657032755298652E-3</v>
      </c>
      <c r="J248" s="14">
        <v>35.151516000000001</v>
      </c>
      <c r="K248" s="27">
        <v>0</v>
      </c>
      <c r="L248" s="2">
        <v>3941</v>
      </c>
      <c r="M248" s="27">
        <v>9.2969601464489432E-3</v>
      </c>
      <c r="N248" s="2">
        <v>298.78787878787801</v>
      </c>
      <c r="O248" s="2">
        <v>4377</v>
      </c>
      <c r="P248" s="27">
        <v>9.7744965363847098E-3</v>
      </c>
      <c r="Q248" s="14">
        <v>406.06060606060601</v>
      </c>
      <c r="R248" s="2">
        <v>3702</v>
      </c>
      <c r="S248" s="27">
        <v>8.0875959610082621E-3</v>
      </c>
      <c r="T248" s="14">
        <v>303.63635299999999</v>
      </c>
      <c r="U248" s="27">
        <v>-6.0644506470438973E-2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8</v>
      </c>
      <c r="C249" s="27">
        <v>7.9530768466050308E-4</v>
      </c>
      <c r="D249" s="2">
        <v>7.8787878787878798</v>
      </c>
      <c r="E249" s="2">
        <v>10</v>
      </c>
      <c r="F249" s="27">
        <v>9.631127805065973E-4</v>
      </c>
      <c r="G249" s="14">
        <v>8.4848484848484809</v>
      </c>
      <c r="H249" s="2">
        <v>6</v>
      </c>
      <c r="I249" s="27">
        <v>5.7803468208092489E-4</v>
      </c>
      <c r="J249" s="14">
        <v>7.2727274900000003</v>
      </c>
      <c r="K249" s="27">
        <v>-0.25</v>
      </c>
      <c r="L249" s="2">
        <v>1341</v>
      </c>
      <c r="M249" s="27">
        <v>3.1634670277564153E-3</v>
      </c>
      <c r="N249" s="2">
        <v>156.969696969696</v>
      </c>
      <c r="O249" s="2">
        <v>1282</v>
      </c>
      <c r="P249" s="27">
        <v>2.8628980031174772E-3</v>
      </c>
      <c r="Q249" s="14">
        <v>155.75757575757501</v>
      </c>
      <c r="R249" s="2">
        <v>1233</v>
      </c>
      <c r="S249" s="27">
        <v>2.6936806644849236E-3</v>
      </c>
      <c r="T249" s="14">
        <v>266.66665599999999</v>
      </c>
      <c r="U249" s="27">
        <v>-8.0536912751677847E-2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35</v>
      </c>
      <c r="C250" s="27">
        <v>3.4794711203897009E-3</v>
      </c>
      <c r="D250" s="2">
        <v>23.636363636363601</v>
      </c>
      <c r="E250" s="2">
        <v>82</v>
      </c>
      <c r="F250" s="27">
        <v>7.8975248001540987E-3</v>
      </c>
      <c r="G250" s="14">
        <v>35.757575757575701</v>
      </c>
      <c r="H250" s="2">
        <v>58</v>
      </c>
      <c r="I250" s="27">
        <v>5.5876685934489407E-3</v>
      </c>
      <c r="J250" s="14">
        <v>33.939392099999999</v>
      </c>
      <c r="K250" s="27">
        <v>0.65714285714285714</v>
      </c>
      <c r="L250" s="2">
        <v>2293</v>
      </c>
      <c r="M250" s="27">
        <v>5.4092691235238331E-3</v>
      </c>
      <c r="N250" s="2">
        <v>163.636363636363</v>
      </c>
      <c r="O250" s="2">
        <v>2775</v>
      </c>
      <c r="P250" s="27">
        <v>6.196990607372074E-3</v>
      </c>
      <c r="Q250" s="14">
        <v>216.363636363636</v>
      </c>
      <c r="R250" s="2">
        <v>1936</v>
      </c>
      <c r="S250" s="27">
        <v>4.2294937278530512E-3</v>
      </c>
      <c r="T250" s="14">
        <v>240.606064</v>
      </c>
      <c r="U250" s="27">
        <v>-0.15569123419101613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63</v>
      </c>
      <c r="C251" s="27">
        <v>6.2630480167014616E-3</v>
      </c>
      <c r="D251" s="2">
        <v>33.3333333333333</v>
      </c>
      <c r="E251" s="2">
        <v>162</v>
      </c>
      <c r="F251" s="27">
        <v>1.5602427044206876E-2</v>
      </c>
      <c r="G251" s="14">
        <v>42.424242424242401</v>
      </c>
      <c r="H251" s="2">
        <v>77</v>
      </c>
      <c r="I251" s="27">
        <v>7.418111753371869E-3</v>
      </c>
      <c r="J251" s="14">
        <v>44.242424</v>
      </c>
      <c r="K251" s="27">
        <v>0.22222222222222221</v>
      </c>
      <c r="L251" s="2">
        <v>4791</v>
      </c>
      <c r="M251" s="27">
        <v>1.1302140589098423E-2</v>
      </c>
      <c r="N251" s="2">
        <v>308.48484848484799</v>
      </c>
      <c r="O251" s="2">
        <v>7268</v>
      </c>
      <c r="P251" s="27">
        <v>1.6230532516893777E-2</v>
      </c>
      <c r="Q251" s="14">
        <v>443.030303030303</v>
      </c>
      <c r="R251" s="2">
        <v>4208</v>
      </c>
      <c r="S251" s="27">
        <v>9.1930318216971278E-3</v>
      </c>
      <c r="T251" s="14">
        <v>346.06060000000002</v>
      </c>
      <c r="U251" s="27">
        <v>-0.12168649551241911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81</v>
      </c>
      <c r="C252" s="27">
        <v>8.0524903071875938E-3</v>
      </c>
      <c r="D252" s="2">
        <v>32.121212121212103</v>
      </c>
      <c r="E252" s="2">
        <v>123</v>
      </c>
      <c r="F252" s="27">
        <v>1.1846287200231146E-2</v>
      </c>
      <c r="G252" s="14">
        <v>47.272727272727202</v>
      </c>
      <c r="H252" s="2">
        <v>87</v>
      </c>
      <c r="I252" s="27">
        <v>8.3815028901734097E-3</v>
      </c>
      <c r="J252" s="14">
        <v>39.393940000000001</v>
      </c>
      <c r="K252" s="27">
        <v>7.407407407407407E-2</v>
      </c>
      <c r="L252" s="2">
        <v>6143</v>
      </c>
      <c r="M252" s="27">
        <v>1.4491557010818537E-2</v>
      </c>
      <c r="N252" s="2">
        <v>307.87878787878702</v>
      </c>
      <c r="O252" s="2">
        <v>7836</v>
      </c>
      <c r="P252" s="27">
        <v>1.7498961585357683E-2</v>
      </c>
      <c r="Q252" s="14">
        <v>389.09090909090901</v>
      </c>
      <c r="R252" s="2">
        <v>5113</v>
      </c>
      <c r="S252" s="27">
        <v>1.1170145367000336E-2</v>
      </c>
      <c r="T252" s="14">
        <v>370.30304000000001</v>
      </c>
      <c r="U252" s="27">
        <v>-0.16767051929024906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102</v>
      </c>
      <c r="C253" s="27">
        <v>1.0140172979421413E-2</v>
      </c>
      <c r="D253" s="2">
        <v>32.121212121212103</v>
      </c>
      <c r="E253" s="2">
        <v>155</v>
      </c>
      <c r="F253" s="27">
        <v>1.4928248097852259E-2</v>
      </c>
      <c r="G253" s="14">
        <v>55.757575757575701</v>
      </c>
      <c r="H253" s="2">
        <v>113</v>
      </c>
      <c r="I253" s="27">
        <v>1.0886319845857417E-2</v>
      </c>
      <c r="J253" s="14">
        <v>58.181820000000002</v>
      </c>
      <c r="K253" s="27">
        <v>0.10784313725490197</v>
      </c>
      <c r="L253" s="2">
        <v>4590</v>
      </c>
      <c r="M253" s="27">
        <v>1.0827974390307193E-2</v>
      </c>
      <c r="N253" s="2">
        <v>232.12121212121201</v>
      </c>
      <c r="O253" s="2">
        <v>6760</v>
      </c>
      <c r="P253" s="27">
        <v>1.5096092434535215E-2</v>
      </c>
      <c r="Q253" s="14">
        <v>266.666666666666</v>
      </c>
      <c r="R253" s="2">
        <v>5918</v>
      </c>
      <c r="S253" s="27">
        <v>1.2928793327187169E-2</v>
      </c>
      <c r="T253" s="14">
        <v>388.48486300000002</v>
      </c>
      <c r="U253" s="27">
        <v>0.28932461873638343</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38</v>
      </c>
      <c r="C254" s="27">
        <v>3.7777115021373894E-3</v>
      </c>
      <c r="D254" s="2">
        <v>23.030303030302999</v>
      </c>
      <c r="E254" s="2">
        <v>97</v>
      </c>
      <c r="F254" s="27">
        <v>9.3421939709139937E-3</v>
      </c>
      <c r="G254" s="14">
        <v>43.030303030303003</v>
      </c>
      <c r="H254" s="2">
        <v>30</v>
      </c>
      <c r="I254" s="27">
        <v>2.8901734104046241E-3</v>
      </c>
      <c r="J254" s="14">
        <v>18.787877999999999</v>
      </c>
      <c r="K254" s="27">
        <v>-0.21052631578947367</v>
      </c>
      <c r="L254" s="2">
        <v>4127</v>
      </c>
      <c r="M254" s="27">
        <v>9.7357408080169482E-3</v>
      </c>
      <c r="N254" s="2">
        <v>244.84848484848399</v>
      </c>
      <c r="O254" s="2">
        <v>5095</v>
      </c>
      <c r="P254" s="27">
        <v>1.1377898070111971E-2</v>
      </c>
      <c r="Q254" s="14">
        <v>273.33333333333297</v>
      </c>
      <c r="R254" s="2">
        <v>3725</v>
      </c>
      <c r="S254" s="27">
        <v>8.1378430455850293E-3</v>
      </c>
      <c r="T254" s="14">
        <v>260</v>
      </c>
      <c r="U254" s="27">
        <v>-9.7407317664162829E-2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68</v>
      </c>
      <c r="C255" s="27">
        <v>6.7601153196142757E-3</v>
      </c>
      <c r="D255" s="2">
        <v>39.393939393939398</v>
      </c>
      <c r="E255" s="2">
        <v>118</v>
      </c>
      <c r="F255" s="27">
        <v>1.1364730809977849E-2</v>
      </c>
      <c r="G255" s="14">
        <v>41.818181818181799</v>
      </c>
      <c r="H255" s="2">
        <v>47</v>
      </c>
      <c r="I255" s="27">
        <v>4.5279383429672445E-3</v>
      </c>
      <c r="J255" s="14">
        <v>21.212122000000001</v>
      </c>
      <c r="K255" s="27">
        <v>-0.30882352941176472</v>
      </c>
      <c r="L255" s="2">
        <v>1919</v>
      </c>
      <c r="M255" s="27">
        <v>4.5269897287580621E-3</v>
      </c>
      <c r="N255" s="2">
        <v>171.51515151515099</v>
      </c>
      <c r="O255" s="2">
        <v>3752</v>
      </c>
      <c r="P255" s="27">
        <v>8.3787779311207278E-3</v>
      </c>
      <c r="Q255" s="14">
        <v>232.72727272727201</v>
      </c>
      <c r="R255" s="2">
        <v>3111</v>
      </c>
      <c r="S255" s="27">
        <v>6.796464352970477E-3</v>
      </c>
      <c r="T255" s="14">
        <v>258.18182400000001</v>
      </c>
      <c r="U255" s="27">
        <v>0.62115685252735797</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13</v>
      </c>
      <c r="C256" s="27">
        <v>1.2923749875733174E-3</v>
      </c>
      <c r="D256" s="2">
        <v>12.7272727272727</v>
      </c>
      <c r="E256" s="2">
        <v>20</v>
      </c>
      <c r="F256" s="27">
        <v>1.9262255610131946E-3</v>
      </c>
      <c r="G256" s="14">
        <v>19.393939393939299</v>
      </c>
      <c r="H256" s="2">
        <v>24</v>
      </c>
      <c r="I256" s="27">
        <v>2.3121387283236996E-3</v>
      </c>
      <c r="J256" s="14">
        <v>15.757576</v>
      </c>
      <c r="K256" s="27">
        <v>0.84615384615384615</v>
      </c>
      <c r="L256" s="2">
        <v>892</v>
      </c>
      <c r="M256" s="27">
        <v>2.1042599468745135E-3</v>
      </c>
      <c r="N256" s="2">
        <v>107.272727272727</v>
      </c>
      <c r="O256" s="2">
        <v>1656</v>
      </c>
      <c r="P256" s="27">
        <v>3.6980960165074431E-3</v>
      </c>
      <c r="Q256" s="14">
        <v>138.78787878787799</v>
      </c>
      <c r="R256" s="2">
        <v>1889</v>
      </c>
      <c r="S256" s="27">
        <v>4.1268149028483546E-3</v>
      </c>
      <c r="T256" s="14">
        <v>212.121216</v>
      </c>
      <c r="U256" s="27">
        <v>1.1177130044843049</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17</v>
      </c>
      <c r="C257" s="27">
        <v>1.6900288299035689E-3</v>
      </c>
      <c r="D257" s="2">
        <v>11.5151515151515</v>
      </c>
      <c r="E257" s="2">
        <v>24</v>
      </c>
      <c r="F257" s="27">
        <v>2.3114706732158337E-3</v>
      </c>
      <c r="G257" s="14">
        <v>12.7272727272727</v>
      </c>
      <c r="H257" s="2">
        <v>9</v>
      </c>
      <c r="I257" s="27">
        <v>8.6705202312138728E-4</v>
      </c>
      <c r="J257" s="14">
        <v>9.6969700000000003</v>
      </c>
      <c r="K257" s="27">
        <v>-0.47058823529411764</v>
      </c>
      <c r="L257" s="2">
        <v>843</v>
      </c>
      <c r="M257" s="27">
        <v>1.9886671919453081E-3</v>
      </c>
      <c r="N257" s="2">
        <v>111.515151515151</v>
      </c>
      <c r="O257" s="2">
        <v>1003</v>
      </c>
      <c r="P257" s="27">
        <v>2.2398492177276362E-3</v>
      </c>
      <c r="Q257" s="14">
        <v>130.90909090909</v>
      </c>
      <c r="R257" s="2">
        <v>852</v>
      </c>
      <c r="S257" s="27">
        <v>1.8613267851915287E-3</v>
      </c>
      <c r="T257" s="14">
        <v>135.75756799999999</v>
      </c>
      <c r="U257" s="27">
        <v>1.0676156583629894E-2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938</v>
      </c>
      <c r="C258" s="27">
        <v>9.324982602644398E-2</v>
      </c>
      <c r="D258" s="2">
        <v>139.39393939393901</v>
      </c>
      <c r="E258" s="2">
        <v>1594</v>
      </c>
      <c r="F258" s="27">
        <v>0.1535201772127516</v>
      </c>
      <c r="G258" s="14">
        <v>230.30303030303</v>
      </c>
      <c r="H258" s="2">
        <v>1458</v>
      </c>
      <c r="I258" s="27">
        <v>0.14046242774566475</v>
      </c>
      <c r="J258" s="14">
        <v>269.69695999999999</v>
      </c>
      <c r="K258" s="27">
        <v>0.55437100213219614</v>
      </c>
      <c r="L258" s="2">
        <v>51192</v>
      </c>
      <c r="M258" s="27">
        <v>0.12076376143542611</v>
      </c>
      <c r="N258" s="2">
        <v>1197.57575757575</v>
      </c>
      <c r="O258" s="2">
        <v>64941</v>
      </c>
      <c r="P258" s="27">
        <v>0.14502297911111706</v>
      </c>
      <c r="Q258" s="14">
        <v>1334.54545454545</v>
      </c>
      <c r="R258" s="2">
        <v>53153</v>
      </c>
      <c r="S258" s="27">
        <v>0.11612101245690766</v>
      </c>
      <c r="T258" s="14">
        <v>1676.96973</v>
      </c>
      <c r="U258" s="27">
        <v>3.8306766682294109E-2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114</v>
      </c>
      <c r="C259" s="27">
        <v>1.1333134506412169E-2</v>
      </c>
      <c r="D259" s="2">
        <v>47.878787878787797</v>
      </c>
      <c r="E259" s="2">
        <v>214</v>
      </c>
      <c r="F259" s="27">
        <v>2.0610613502841182E-2</v>
      </c>
      <c r="G259" s="14">
        <v>52.121212121212103</v>
      </c>
      <c r="H259" s="2">
        <v>144</v>
      </c>
      <c r="I259" s="27">
        <v>1.3872832369942197E-2</v>
      </c>
      <c r="J259" s="14">
        <v>71.515150000000006</v>
      </c>
      <c r="K259" s="27">
        <v>0.26315789473684209</v>
      </c>
      <c r="L259" s="2">
        <v>7293</v>
      </c>
      <c r="M259" s="27">
        <v>1.7204448197932543E-2</v>
      </c>
      <c r="N259" s="2">
        <v>285.45454545454498</v>
      </c>
      <c r="O259" s="2">
        <v>7464</v>
      </c>
      <c r="P259" s="27">
        <v>1.6668229871504563E-2</v>
      </c>
      <c r="Q259" s="14">
        <v>412.72727272727201</v>
      </c>
      <c r="R259" s="2">
        <v>5126</v>
      </c>
      <c r="S259" s="27">
        <v>1.1198545893065466E-2</v>
      </c>
      <c r="T259" s="14">
        <v>418.78787199999999</v>
      </c>
      <c r="U259" s="27">
        <v>-0.2971342383107089</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16</v>
      </c>
      <c r="C260" s="27">
        <v>1.5906153693210062E-3</v>
      </c>
      <c r="D260" s="2">
        <v>11.5151515151515</v>
      </c>
      <c r="E260" s="2">
        <v>50</v>
      </c>
      <c r="F260" s="27">
        <v>4.8155639025329868E-3</v>
      </c>
      <c r="G260" s="14">
        <v>26.6666666666666</v>
      </c>
      <c r="H260" s="2">
        <v>61</v>
      </c>
      <c r="I260" s="27">
        <v>5.8766859344894029E-3</v>
      </c>
      <c r="J260" s="14">
        <v>43.636364</v>
      </c>
      <c r="K260" s="27">
        <v>2.8125</v>
      </c>
      <c r="L260" s="2">
        <v>1238</v>
      </c>
      <c r="M260" s="27">
        <v>2.9204863388235958E-3</v>
      </c>
      <c r="N260" s="2">
        <v>159.39393939393901</v>
      </c>
      <c r="O260" s="2">
        <v>1566</v>
      </c>
      <c r="P260" s="27">
        <v>3.4971125373494298E-3</v>
      </c>
      <c r="Q260" s="14">
        <v>200.60606060606</v>
      </c>
      <c r="R260" s="2">
        <v>1388</v>
      </c>
      <c r="S260" s="27">
        <v>3.0323023214153073E-3</v>
      </c>
      <c r="T260" s="14">
        <v>221.81817599999999</v>
      </c>
      <c r="U260" s="27">
        <v>0.12116316639741519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93</v>
      </c>
      <c r="C261" s="27">
        <v>9.2454518341783479E-3</v>
      </c>
      <c r="D261" s="2">
        <v>33.939393939393902</v>
      </c>
      <c r="E261" s="2">
        <v>137</v>
      </c>
      <c r="F261" s="27">
        <v>1.3194645092940382E-2</v>
      </c>
      <c r="G261" s="14">
        <v>44.848484848484802</v>
      </c>
      <c r="H261" s="2">
        <v>191</v>
      </c>
      <c r="I261" s="27">
        <v>1.840077071290944E-2</v>
      </c>
      <c r="J261" s="14">
        <v>84.848489999999998</v>
      </c>
      <c r="K261" s="27">
        <v>1.053763440860215</v>
      </c>
      <c r="L261" s="2">
        <v>6865</v>
      </c>
      <c r="M261" s="27">
        <v>1.6194780869163157E-2</v>
      </c>
      <c r="N261" s="2">
        <v>289.69696969696901</v>
      </c>
      <c r="O261" s="2">
        <v>9183</v>
      </c>
      <c r="P261" s="27">
        <v>2.0507014323422616E-2</v>
      </c>
      <c r="Q261" s="14">
        <v>384.24242424242402</v>
      </c>
      <c r="R261" s="2">
        <v>6852</v>
      </c>
      <c r="S261" s="27">
        <v>1.4969261892174126E-2</v>
      </c>
      <c r="T261" s="14">
        <v>449.69695999999999</v>
      </c>
      <c r="U261" s="27">
        <v>-1.8936635105608157E-3</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35</v>
      </c>
      <c r="C262" s="27">
        <v>3.4794711203897009E-3</v>
      </c>
      <c r="D262" s="2">
        <v>19.393939393939299</v>
      </c>
      <c r="E262" s="2">
        <v>50</v>
      </c>
      <c r="F262" s="27">
        <v>4.8155639025329868E-3</v>
      </c>
      <c r="G262" s="14">
        <v>36.363636363636303</v>
      </c>
      <c r="H262" s="2">
        <v>78</v>
      </c>
      <c r="I262" s="27">
        <v>7.5144508670520228E-3</v>
      </c>
      <c r="J262" s="14">
        <v>47.878788</v>
      </c>
      <c r="K262" s="27">
        <v>1.2285714285714286</v>
      </c>
      <c r="L262" s="2">
        <v>3120</v>
      </c>
      <c r="M262" s="27">
        <v>7.3601917424310336E-3</v>
      </c>
      <c r="N262" s="2">
        <v>257.575757575757</v>
      </c>
      <c r="O262" s="2">
        <v>4112</v>
      </c>
      <c r="P262" s="27">
        <v>9.1827118477527808E-3</v>
      </c>
      <c r="Q262" s="14">
        <v>263.636363636363</v>
      </c>
      <c r="R262" s="2">
        <v>3094</v>
      </c>
      <c r="S262" s="27">
        <v>6.7593252035006929E-3</v>
      </c>
      <c r="T262" s="14">
        <v>318.18182400000001</v>
      </c>
      <c r="U262" s="27">
        <v>-8.3333333333333332E-3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9</v>
      </c>
      <c r="C263" s="27">
        <v>8.9472114524306596E-4</v>
      </c>
      <c r="D263" s="2">
        <v>10.303030303030299</v>
      </c>
      <c r="E263" s="2">
        <v>102</v>
      </c>
      <c r="F263" s="27">
        <v>9.8237503611672931E-3</v>
      </c>
      <c r="G263" s="14">
        <v>49.696969696969703</v>
      </c>
      <c r="H263" s="2">
        <v>0</v>
      </c>
      <c r="I263" s="27">
        <v>0</v>
      </c>
      <c r="J263" s="14">
        <v>12.727273</v>
      </c>
      <c r="K263" s="27">
        <v>-1</v>
      </c>
      <c r="L263" s="2">
        <v>961</v>
      </c>
      <c r="M263" s="27">
        <v>2.2670334181013538E-3</v>
      </c>
      <c r="N263" s="2">
        <v>136.363636363636</v>
      </c>
      <c r="O263" s="2">
        <v>1218</v>
      </c>
      <c r="P263" s="27">
        <v>2.7199764179384454E-3</v>
      </c>
      <c r="Q263" s="14">
        <v>147.272727272727</v>
      </c>
      <c r="R263" s="2">
        <v>923</v>
      </c>
      <c r="S263" s="27">
        <v>2.0164373506241563E-3</v>
      </c>
      <c r="T263" s="14">
        <v>148.484848</v>
      </c>
      <c r="U263" s="27">
        <v>-3.9542143600416232E-2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37</v>
      </c>
      <c r="C264" s="27">
        <v>3.6782980415548264E-3</v>
      </c>
      <c r="D264" s="2">
        <v>22.424242424242401</v>
      </c>
      <c r="E264" s="2">
        <v>27</v>
      </c>
      <c r="F264" s="27">
        <v>2.6004045073678129E-3</v>
      </c>
      <c r="G264" s="14">
        <v>14.545454545454501</v>
      </c>
      <c r="H264" s="2">
        <v>0</v>
      </c>
      <c r="I264" s="27">
        <v>0</v>
      </c>
      <c r="J264" s="14">
        <v>12.727273</v>
      </c>
      <c r="K264" s="27">
        <v>-1</v>
      </c>
      <c r="L264" s="2">
        <v>2193</v>
      </c>
      <c r="M264" s="27">
        <v>5.1733655420356595E-3</v>
      </c>
      <c r="N264" s="2">
        <v>200</v>
      </c>
      <c r="O264" s="2">
        <v>2584</v>
      </c>
      <c r="P264" s="27">
        <v>5.7704590016034018E-3</v>
      </c>
      <c r="Q264" s="14">
        <v>188.48484848484799</v>
      </c>
      <c r="R264" s="2">
        <v>2072</v>
      </c>
      <c r="S264" s="27">
        <v>4.5266069236113236E-3</v>
      </c>
      <c r="T264" s="14">
        <v>221.21212800000001</v>
      </c>
      <c r="U264" s="27">
        <v>-5.5175558595531235E-2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181</v>
      </c>
      <c r="C265" s="27">
        <v>1.7993836365443883E-2</v>
      </c>
      <c r="D265" s="2">
        <v>52.121212121212103</v>
      </c>
      <c r="E265" s="2">
        <v>128</v>
      </c>
      <c r="F265" s="27">
        <v>1.2327843590484446E-2</v>
      </c>
      <c r="G265" s="14">
        <v>45.454545454545404</v>
      </c>
      <c r="H265" s="2">
        <v>89</v>
      </c>
      <c r="I265" s="27">
        <v>8.574181117533719E-3</v>
      </c>
      <c r="J265" s="14">
        <v>40.606059999999999</v>
      </c>
      <c r="K265" s="27">
        <v>-0.50828729281767959</v>
      </c>
      <c r="L265" s="2">
        <v>5663</v>
      </c>
      <c r="M265" s="27">
        <v>1.3359219819675302E-2</v>
      </c>
      <c r="N265" s="2">
        <v>292.12121212121201</v>
      </c>
      <c r="O265" s="2">
        <v>8135</v>
      </c>
      <c r="P265" s="27">
        <v>1.8166673366115972E-2</v>
      </c>
      <c r="Q265" s="14">
        <v>333.93939393939303</v>
      </c>
      <c r="R265" s="2">
        <v>5996</v>
      </c>
      <c r="S265" s="27">
        <v>1.3099196483577942E-2</v>
      </c>
      <c r="T265" s="14">
        <v>436.36364700000001</v>
      </c>
      <c r="U265" s="27">
        <v>5.8802754723644712E-2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89</v>
      </c>
      <c r="C266" s="27">
        <v>8.847797991848096E-3</v>
      </c>
      <c r="D266" s="2">
        <v>36.969696969696898</v>
      </c>
      <c r="E266" s="2">
        <v>375</v>
      </c>
      <c r="F266" s="27">
        <v>3.6116729268997401E-2</v>
      </c>
      <c r="G266" s="14">
        <v>97.575757575757606</v>
      </c>
      <c r="H266" s="2">
        <v>276</v>
      </c>
      <c r="I266" s="27">
        <v>2.6589595375722544E-2</v>
      </c>
      <c r="J266" s="14">
        <v>67.272729999999996</v>
      </c>
      <c r="K266" s="27">
        <v>2.101123595505618</v>
      </c>
      <c r="L266" s="2">
        <v>8225</v>
      </c>
      <c r="M266" s="27">
        <v>1.9403069577402326E-2</v>
      </c>
      <c r="N266" s="2">
        <v>314.54545454545399</v>
      </c>
      <c r="O266" s="2">
        <v>10149</v>
      </c>
      <c r="P266" s="27">
        <v>2.2664236999718625E-2</v>
      </c>
      <c r="Q266" s="14">
        <v>412.72727272727201</v>
      </c>
      <c r="R266" s="2">
        <v>8136</v>
      </c>
      <c r="S266" s="27">
        <v>1.77743600050684E-2</v>
      </c>
      <c r="T266" s="14">
        <v>455.75756799999999</v>
      </c>
      <c r="U266" s="27">
        <v>-1.0820668693009119E-2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132</v>
      </c>
      <c r="C267" s="27">
        <v>1.3122576796898299E-2</v>
      </c>
      <c r="D267" s="2">
        <v>48.484848484848399</v>
      </c>
      <c r="E267" s="2">
        <v>126</v>
      </c>
      <c r="F267" s="27">
        <v>1.2135221034383126E-2</v>
      </c>
      <c r="G267" s="14">
        <v>39.393939393939398</v>
      </c>
      <c r="H267" s="2">
        <v>255</v>
      </c>
      <c r="I267" s="27">
        <v>2.4566473988439308E-2</v>
      </c>
      <c r="J267" s="14">
        <v>70.303030000000007</v>
      </c>
      <c r="K267" s="27">
        <v>0.93181818181818177</v>
      </c>
      <c r="L267" s="2">
        <v>5932</v>
      </c>
      <c r="M267" s="27">
        <v>1.3993800453878491E-2</v>
      </c>
      <c r="N267" s="2">
        <v>287.87878787878702</v>
      </c>
      <c r="O267" s="2">
        <v>8209</v>
      </c>
      <c r="P267" s="27">
        <v>1.8331926448979227E-2</v>
      </c>
      <c r="Q267" s="14">
        <v>325.45454545454498</v>
      </c>
      <c r="R267" s="2">
        <v>6917</v>
      </c>
      <c r="S267" s="27">
        <v>1.511126452249977E-2</v>
      </c>
      <c r="T267" s="14">
        <v>346.06060000000002</v>
      </c>
      <c r="U267" s="27">
        <v>0.16604855023600809</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95</v>
      </c>
      <c r="C268" s="27">
        <v>9.4442787553434739E-3</v>
      </c>
      <c r="D268" s="2">
        <v>40</v>
      </c>
      <c r="E268" s="2">
        <v>149</v>
      </c>
      <c r="F268" s="27">
        <v>1.4350380429548301E-2</v>
      </c>
      <c r="G268" s="14">
        <v>48.484848484848399</v>
      </c>
      <c r="H268" s="2">
        <v>113</v>
      </c>
      <c r="I268" s="27">
        <v>1.0886319845857417E-2</v>
      </c>
      <c r="J268" s="14">
        <v>46.060607900000001</v>
      </c>
      <c r="K268" s="27">
        <v>0.18947368421052632</v>
      </c>
      <c r="L268" s="2">
        <v>4103</v>
      </c>
      <c r="M268" s="27">
        <v>9.679123948459786E-3</v>
      </c>
      <c r="N268" s="2">
        <v>246.666666666666</v>
      </c>
      <c r="O268" s="2">
        <v>5453</v>
      </c>
      <c r="P268" s="27">
        <v>1.2177365687207179E-2</v>
      </c>
      <c r="Q268" s="14">
        <v>263.636363636363</v>
      </c>
      <c r="R268" s="2">
        <v>4363</v>
      </c>
      <c r="S268" s="27">
        <v>9.5316534786275119E-3</v>
      </c>
      <c r="T268" s="14">
        <v>271.51513699999998</v>
      </c>
      <c r="U268" s="27">
        <v>6.3368267121618332E-2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43</v>
      </c>
      <c r="C269" s="27">
        <v>4.2747788050502035E-3</v>
      </c>
      <c r="D269" s="2">
        <v>21.818181818181799</v>
      </c>
      <c r="E269" s="2">
        <v>144</v>
      </c>
      <c r="F269" s="27">
        <v>1.3868824039295001E-2</v>
      </c>
      <c r="G269" s="14">
        <v>46.060606060605998</v>
      </c>
      <c r="H269" s="2">
        <v>161</v>
      </c>
      <c r="I269" s="27">
        <v>1.5510597302504817E-2</v>
      </c>
      <c r="J269" s="14">
        <v>44.848483999999999</v>
      </c>
      <c r="K269" s="27">
        <v>2.7441860465116279</v>
      </c>
      <c r="L269" s="2">
        <v>2685</v>
      </c>
      <c r="M269" s="27">
        <v>6.3340111629574761E-3</v>
      </c>
      <c r="N269" s="2">
        <v>202.42424242424201</v>
      </c>
      <c r="O269" s="2">
        <v>3707</v>
      </c>
      <c r="P269" s="27">
        <v>8.2782861915417227E-3</v>
      </c>
      <c r="Q269" s="14">
        <v>256.969696969697</v>
      </c>
      <c r="R269" s="2">
        <v>4082</v>
      </c>
      <c r="S269" s="27">
        <v>8.9177651844504942E-3</v>
      </c>
      <c r="T269" s="14">
        <v>310.90910000000002</v>
      </c>
      <c r="U269" s="27">
        <v>0.52029795158286773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55</v>
      </c>
      <c r="C270" s="27">
        <v>5.4677403320409585E-3</v>
      </c>
      <c r="D270" s="2">
        <v>32.727272727272698</v>
      </c>
      <c r="E270" s="2">
        <v>44</v>
      </c>
      <c r="F270" s="27">
        <v>4.2376962342290285E-3</v>
      </c>
      <c r="G270" s="14">
        <v>24.2424242424242</v>
      </c>
      <c r="H270" s="2">
        <v>60</v>
      </c>
      <c r="I270" s="27">
        <v>5.7803468208092483E-3</v>
      </c>
      <c r="J270" s="14">
        <v>30.30303</v>
      </c>
      <c r="K270" s="27">
        <v>9.0909090909090912E-2</v>
      </c>
      <c r="L270" s="2">
        <v>1362</v>
      </c>
      <c r="M270" s="27">
        <v>3.213006779868932E-3</v>
      </c>
      <c r="N270" s="2">
        <v>153.939393939393</v>
      </c>
      <c r="O270" s="2">
        <v>1775</v>
      </c>
      <c r="P270" s="27">
        <v>3.9638408389497046E-3</v>
      </c>
      <c r="Q270" s="14">
        <v>151.51515151515099</v>
      </c>
      <c r="R270" s="2">
        <v>2525</v>
      </c>
      <c r="S270" s="27">
        <v>5.5162560241885095E-3</v>
      </c>
      <c r="T270" s="14">
        <v>216.363632</v>
      </c>
      <c r="U270" s="27">
        <v>0.85389133627019087</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39</v>
      </c>
      <c r="C271" s="27">
        <v>3.8771249627199524E-3</v>
      </c>
      <c r="D271" s="2">
        <v>16.969696969696901</v>
      </c>
      <c r="E271" s="2">
        <v>48</v>
      </c>
      <c r="F271" s="27">
        <v>4.6229413464316674E-3</v>
      </c>
      <c r="G271" s="14">
        <v>19.393939393939299</v>
      </c>
      <c r="H271" s="2">
        <v>30</v>
      </c>
      <c r="I271" s="27">
        <v>2.8901734104046241E-3</v>
      </c>
      <c r="J271" s="14">
        <v>15.757576</v>
      </c>
      <c r="K271" s="27">
        <v>-0.23076923076923078</v>
      </c>
      <c r="L271" s="2">
        <v>1552</v>
      </c>
      <c r="M271" s="27">
        <v>3.661223584696463E-3</v>
      </c>
      <c r="N271" s="2">
        <v>135.15151515151501</v>
      </c>
      <c r="O271" s="2">
        <v>1386</v>
      </c>
      <c r="P271" s="27">
        <v>3.0951455790334034E-3</v>
      </c>
      <c r="Q271" s="14">
        <v>141.81818181818099</v>
      </c>
      <c r="R271" s="2">
        <v>1679</v>
      </c>
      <c r="S271" s="27">
        <v>3.6680371741039633E-3</v>
      </c>
      <c r="T271" s="14">
        <v>165.454544</v>
      </c>
      <c r="U271" s="27">
        <v>8.1829896907216496E-2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8333</v>
      </c>
      <c r="C272" s="27">
        <v>0.8284123670344965</v>
      </c>
      <c r="D272" s="2">
        <v>270.90909090909003</v>
      </c>
      <c r="E272" s="2">
        <v>7362</v>
      </c>
      <c r="F272" s="27">
        <v>0.7090436290089569</v>
      </c>
      <c r="G272" s="14">
        <v>400</v>
      </c>
      <c r="H272" s="2">
        <v>8115</v>
      </c>
      <c r="I272" s="27">
        <v>0.78179190751445082</v>
      </c>
      <c r="J272" s="14">
        <v>373.93939999999998</v>
      </c>
      <c r="K272" s="27">
        <v>-2.6161046441857676E-2</v>
      </c>
      <c r="L272" s="2">
        <v>326890</v>
      </c>
      <c r="M272" s="27">
        <v>0.77114521752669252</v>
      </c>
      <c r="N272" s="2">
        <v>2190.9090909090901</v>
      </c>
      <c r="O272" s="2">
        <v>322023</v>
      </c>
      <c r="P272" s="27">
        <v>0.71912558787667658</v>
      </c>
      <c r="Q272" s="14">
        <v>2295.7575757575701</v>
      </c>
      <c r="R272" s="2">
        <v>358128</v>
      </c>
      <c r="S272" s="27">
        <v>0.78238643066557723</v>
      </c>
      <c r="T272" s="14">
        <v>2926.6667499999999</v>
      </c>
      <c r="U272" s="27">
        <v>9.556119795649913E-2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4325</v>
      </c>
      <c r="C273" s="27">
        <v>0.42996321701958445</v>
      </c>
      <c r="D273" s="2">
        <v>210.90909090909</v>
      </c>
      <c r="E273" s="2">
        <v>3733</v>
      </c>
      <c r="F273" s="27">
        <v>0.35953000096311277</v>
      </c>
      <c r="G273" s="14">
        <v>238.78787878787799</v>
      </c>
      <c r="H273" s="2">
        <v>3924</v>
      </c>
      <c r="I273" s="27">
        <v>0.37803468208092483</v>
      </c>
      <c r="J273" s="14">
        <v>252.72728000000001</v>
      </c>
      <c r="K273" s="27">
        <v>-9.2716763005780342E-2</v>
      </c>
      <c r="L273" s="2">
        <v>166640</v>
      </c>
      <c r="M273" s="27">
        <v>0.39310972819189338</v>
      </c>
      <c r="N273" s="2">
        <v>1262.42424242424</v>
      </c>
      <c r="O273" s="2">
        <v>162463</v>
      </c>
      <c r="P273" s="27">
        <v>0.36280421082720332</v>
      </c>
      <c r="Q273" s="14">
        <v>1310.9090909090901</v>
      </c>
      <c r="R273" s="2">
        <v>181635</v>
      </c>
      <c r="S273" s="27">
        <v>0.39680996552613068</v>
      </c>
      <c r="T273" s="14">
        <v>1661.8182400000001</v>
      </c>
      <c r="U273" s="27">
        <v>8.9984397503600572E-2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148</v>
      </c>
      <c r="C274" s="27">
        <v>1.4713192166219306E-2</v>
      </c>
      <c r="D274" s="2">
        <v>49.696969696969703</v>
      </c>
      <c r="E274" s="2">
        <v>198</v>
      </c>
      <c r="F274" s="27">
        <v>1.9069633054030626E-2</v>
      </c>
      <c r="G274" s="14">
        <v>47.878787878787797</v>
      </c>
      <c r="H274" s="2">
        <v>276</v>
      </c>
      <c r="I274" s="27">
        <v>2.6589595375722544E-2</v>
      </c>
      <c r="J274" s="14">
        <v>70.909090000000006</v>
      </c>
      <c r="K274" s="27">
        <v>0.86486486486486491</v>
      </c>
      <c r="L274" s="2">
        <v>13321</v>
      </c>
      <c r="M274" s="27">
        <v>3.1424716090039682E-2</v>
      </c>
      <c r="N274" s="2">
        <v>336.36363636363598</v>
      </c>
      <c r="O274" s="2">
        <v>11966</v>
      </c>
      <c r="P274" s="27">
        <v>2.6721870128942067E-2</v>
      </c>
      <c r="Q274" s="14">
        <v>391.51515151515099</v>
      </c>
      <c r="R274" s="2">
        <v>12874</v>
      </c>
      <c r="S274" s="27">
        <v>2.8125259427882326E-2</v>
      </c>
      <c r="T274" s="14">
        <v>402.42425500000002</v>
      </c>
      <c r="U274" s="27">
        <v>-3.3556039336386158E-2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12</v>
      </c>
      <c r="C275" s="27">
        <v>1.1929615269907546E-3</v>
      </c>
      <c r="D275" s="2">
        <v>12.1212121212121</v>
      </c>
      <c r="E275" s="2">
        <v>72</v>
      </c>
      <c r="F275" s="27">
        <v>6.9344120196475007E-3</v>
      </c>
      <c r="G275" s="14">
        <v>29.696969696969699</v>
      </c>
      <c r="H275" s="2">
        <v>9</v>
      </c>
      <c r="I275" s="27">
        <v>8.6705202312138728E-4</v>
      </c>
      <c r="J275" s="14">
        <v>7.8787880000000001</v>
      </c>
      <c r="K275" s="27">
        <v>-0.25</v>
      </c>
      <c r="L275" s="2">
        <v>2799</v>
      </c>
      <c r="M275" s="27">
        <v>6.6029412458539945E-3</v>
      </c>
      <c r="N275" s="2">
        <v>243.030303030303</v>
      </c>
      <c r="O275" s="2">
        <v>2550</v>
      </c>
      <c r="P275" s="27">
        <v>5.6945319094770406E-3</v>
      </c>
      <c r="Q275" s="14">
        <v>220.60606060606</v>
      </c>
      <c r="R275" s="2">
        <v>3048</v>
      </c>
      <c r="S275" s="27">
        <v>6.6588310343471593E-3</v>
      </c>
      <c r="T275" s="14">
        <v>240</v>
      </c>
      <c r="U275" s="27">
        <v>8.8960342979635579E-2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383</v>
      </c>
      <c r="C276" s="27">
        <v>3.8075355403121583E-2</v>
      </c>
      <c r="D276" s="2">
        <v>65.454545454545396</v>
      </c>
      <c r="E276" s="2">
        <v>416</v>
      </c>
      <c r="F276" s="27">
        <v>4.006549166907445E-2</v>
      </c>
      <c r="G276" s="14">
        <v>75.757575757575694</v>
      </c>
      <c r="H276" s="2">
        <v>429</v>
      </c>
      <c r="I276" s="27">
        <v>4.1329479768786127E-2</v>
      </c>
      <c r="J276" s="14">
        <v>103.030304</v>
      </c>
      <c r="K276" s="27">
        <v>0.12010443864229765</v>
      </c>
      <c r="L276" s="2">
        <v>14878</v>
      </c>
      <c r="M276" s="27">
        <v>3.5097734853810549E-2</v>
      </c>
      <c r="N276" s="2">
        <v>438.18181818181802</v>
      </c>
      <c r="O276" s="2">
        <v>14936</v>
      </c>
      <c r="P276" s="27">
        <v>3.3354324941156505E-2</v>
      </c>
      <c r="Q276" s="14">
        <v>461.21212121212102</v>
      </c>
      <c r="R276" s="2">
        <v>16776</v>
      </c>
      <c r="S276" s="27">
        <v>3.6649786559123342E-2</v>
      </c>
      <c r="T276" s="14">
        <v>630.90909999999997</v>
      </c>
      <c r="U276" s="27">
        <v>0.12757091006855761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341</v>
      </c>
      <c r="C277" s="27">
        <v>3.3899990058653941E-2</v>
      </c>
      <c r="D277" s="2">
        <v>93.3333333333333</v>
      </c>
      <c r="E277" s="2">
        <v>130</v>
      </c>
      <c r="F277" s="27">
        <v>1.2520466146585765E-2</v>
      </c>
      <c r="G277" s="14">
        <v>38.787878787878697</v>
      </c>
      <c r="H277" s="2">
        <v>112</v>
      </c>
      <c r="I277" s="27">
        <v>1.0789980732177264E-2</v>
      </c>
      <c r="J277" s="14">
        <v>42.4242439</v>
      </c>
      <c r="K277" s="27">
        <v>-0.67155425219941345</v>
      </c>
      <c r="L277" s="2">
        <v>8605</v>
      </c>
      <c r="M277" s="27">
        <v>2.0299503187057387E-2</v>
      </c>
      <c r="N277" s="2">
        <v>340.60606060606</v>
      </c>
      <c r="O277" s="2">
        <v>7396</v>
      </c>
      <c r="P277" s="27">
        <v>1.6516375687251842E-2</v>
      </c>
      <c r="Q277" s="14">
        <v>329.69696969696901</v>
      </c>
      <c r="R277" s="2">
        <v>8587</v>
      </c>
      <c r="S277" s="27">
        <v>1.875963979394326E-2</v>
      </c>
      <c r="T277" s="14">
        <v>532.72730000000001</v>
      </c>
      <c r="U277" s="27">
        <v>-2.0918070889018011E-3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142</v>
      </c>
      <c r="C278" s="27">
        <v>1.4116711402723929E-2</v>
      </c>
      <c r="D278" s="2">
        <v>45.454545454545404</v>
      </c>
      <c r="E278" s="2">
        <v>44</v>
      </c>
      <c r="F278" s="27">
        <v>4.2376962342290285E-3</v>
      </c>
      <c r="G278" s="14">
        <v>24.848484848484802</v>
      </c>
      <c r="H278" s="2">
        <v>87</v>
      </c>
      <c r="I278" s="27">
        <v>8.3815028901734097E-3</v>
      </c>
      <c r="J278" s="14">
        <v>39.393940000000001</v>
      </c>
      <c r="K278" s="27">
        <v>-0.38732394366197181</v>
      </c>
      <c r="L278" s="2">
        <v>2662</v>
      </c>
      <c r="M278" s="27">
        <v>6.2797533392151958E-3</v>
      </c>
      <c r="N278" s="2">
        <v>173.333333333333</v>
      </c>
      <c r="O278" s="2">
        <v>2674</v>
      </c>
      <c r="P278" s="27">
        <v>5.9714424807614146E-3</v>
      </c>
      <c r="Q278" s="14">
        <v>213.333333333333</v>
      </c>
      <c r="R278" s="2">
        <v>2710</v>
      </c>
      <c r="S278" s="27">
        <v>5.9204173566538062E-3</v>
      </c>
      <c r="T278" s="14">
        <v>241.21212800000001</v>
      </c>
      <c r="U278" s="27">
        <v>1.8031555221637866E-2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262</v>
      </c>
      <c r="C279" s="27">
        <v>2.6046326672631473E-2</v>
      </c>
      <c r="D279" s="2">
        <v>64.848484848484802</v>
      </c>
      <c r="E279" s="2">
        <v>113</v>
      </c>
      <c r="F279" s="27">
        <v>1.0883174419724549E-2</v>
      </c>
      <c r="G279" s="14">
        <v>29.090909090909101</v>
      </c>
      <c r="H279" s="2">
        <v>150</v>
      </c>
      <c r="I279" s="27">
        <v>1.4450867052023121E-2</v>
      </c>
      <c r="J279" s="14">
        <v>52.727271999999999</v>
      </c>
      <c r="K279" s="27">
        <v>-0.42748091603053434</v>
      </c>
      <c r="L279" s="2">
        <v>5869</v>
      </c>
      <c r="M279" s="27">
        <v>1.3845181197540942E-2</v>
      </c>
      <c r="N279" s="2">
        <v>206.666666666666</v>
      </c>
      <c r="O279" s="2">
        <v>4859</v>
      </c>
      <c r="P279" s="27">
        <v>1.085087472476429E-2</v>
      </c>
      <c r="Q279" s="14">
        <v>242.42424242424201</v>
      </c>
      <c r="R279" s="2">
        <v>6001</v>
      </c>
      <c r="S279" s="27">
        <v>1.3110119762833761E-2</v>
      </c>
      <c r="T279" s="14">
        <v>328.48486300000002</v>
      </c>
      <c r="U279" s="27">
        <v>2.2491054694155733E-2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677</v>
      </c>
      <c r="C280" s="27">
        <v>6.7302912814395072E-2</v>
      </c>
      <c r="D280" s="2">
        <v>106.06060606060601</v>
      </c>
      <c r="E280" s="2">
        <v>344</v>
      </c>
      <c r="F280" s="27">
        <v>3.313107964942695E-2</v>
      </c>
      <c r="G280" s="14">
        <v>74.545454545454504</v>
      </c>
      <c r="H280" s="2">
        <v>506</v>
      </c>
      <c r="I280" s="27">
        <v>4.8747591522157997E-2</v>
      </c>
      <c r="J280" s="14">
        <v>109.696968</v>
      </c>
      <c r="K280" s="27">
        <v>-0.25258493353028066</v>
      </c>
      <c r="L280" s="2">
        <v>18845</v>
      </c>
      <c r="M280" s="27">
        <v>4.4456029931446421E-2</v>
      </c>
      <c r="N280" s="2">
        <v>337.575757575757</v>
      </c>
      <c r="O280" s="2">
        <v>17625</v>
      </c>
      <c r="P280" s="27">
        <v>3.9359264668444256E-2</v>
      </c>
      <c r="Q280" s="14">
        <v>445.45454545454498</v>
      </c>
      <c r="R280" s="2">
        <v>19179</v>
      </c>
      <c r="S280" s="27">
        <v>4.1899514569469873E-2</v>
      </c>
      <c r="T280" s="14">
        <v>352.121216</v>
      </c>
      <c r="U280" s="27">
        <v>1.7723534093924118E-2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577</v>
      </c>
      <c r="C281" s="27">
        <v>5.7361566756138779E-2</v>
      </c>
      <c r="D281" s="2">
        <v>114.54545454545401</v>
      </c>
      <c r="E281" s="2">
        <v>717</v>
      </c>
      <c r="F281" s="27">
        <v>6.9055186362323023E-2</v>
      </c>
      <c r="G281" s="14">
        <v>78.787878787878796</v>
      </c>
      <c r="H281" s="2">
        <v>562</v>
      </c>
      <c r="I281" s="27">
        <v>5.4142581888246631E-2</v>
      </c>
      <c r="J281" s="14">
        <v>153.939392</v>
      </c>
      <c r="K281" s="27">
        <v>-2.5996533795493933E-2</v>
      </c>
      <c r="L281" s="2">
        <v>24181</v>
      </c>
      <c r="M281" s="27">
        <v>5.7043845039655393E-2</v>
      </c>
      <c r="N281" s="2">
        <v>344.24242424242402</v>
      </c>
      <c r="O281" s="2">
        <v>23917</v>
      </c>
      <c r="P281" s="27">
        <v>5.34102430113578E-2</v>
      </c>
      <c r="Q281" s="14">
        <v>409.09090909090901</v>
      </c>
      <c r="R281" s="2">
        <v>27872</v>
      </c>
      <c r="S281" s="27">
        <v>6.0890727883636489E-2</v>
      </c>
      <c r="T281" s="14">
        <v>372.121216</v>
      </c>
      <c r="U281" s="27">
        <v>0.1526405028741574</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510</v>
      </c>
      <c r="C282" s="27">
        <v>5.0700864897107067E-2</v>
      </c>
      <c r="D282" s="2">
        <v>66.6666666666666</v>
      </c>
      <c r="E282" s="2">
        <v>402</v>
      </c>
      <c r="F282" s="27">
        <v>3.8717133776365209E-2</v>
      </c>
      <c r="G282" s="14">
        <v>80.606060606060595</v>
      </c>
      <c r="H282" s="2">
        <v>356</v>
      </c>
      <c r="I282" s="27">
        <v>3.4296724470134876E-2</v>
      </c>
      <c r="J282" s="14">
        <v>63.636364</v>
      </c>
      <c r="K282" s="27">
        <v>-0.30196078431372547</v>
      </c>
      <c r="L282" s="2">
        <v>22697</v>
      </c>
      <c r="M282" s="27">
        <v>5.3543035890370891E-2</v>
      </c>
      <c r="N282" s="2">
        <v>249.69696969696901</v>
      </c>
      <c r="O282" s="2">
        <v>21057</v>
      </c>
      <c r="P282" s="27">
        <v>4.7023434673669824E-2</v>
      </c>
      <c r="Q282" s="14">
        <v>263.030303030303</v>
      </c>
      <c r="R282" s="2">
        <v>23382</v>
      </c>
      <c r="S282" s="27">
        <v>5.1081623111911181E-2</v>
      </c>
      <c r="T282" s="14">
        <v>403.03030000000001</v>
      </c>
      <c r="U282" s="27">
        <v>3.0180200026435212E-2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639</v>
      </c>
      <c r="C283" s="27">
        <v>6.3525201312257681E-2</v>
      </c>
      <c r="D283" s="2">
        <v>79.393939393939405</v>
      </c>
      <c r="E283" s="2">
        <v>502</v>
      </c>
      <c r="F283" s="27">
        <v>4.8348261581431184E-2</v>
      </c>
      <c r="G283" s="14">
        <v>74.545454545454504</v>
      </c>
      <c r="H283" s="2">
        <v>383</v>
      </c>
      <c r="I283" s="27">
        <v>3.6897880539499037E-2</v>
      </c>
      <c r="J283" s="14">
        <v>73.333335899999994</v>
      </c>
      <c r="K283" s="27">
        <v>-0.40062597809076683</v>
      </c>
      <c r="L283" s="2">
        <v>21046</v>
      </c>
      <c r="M283" s="27">
        <v>4.9648267760001134E-2</v>
      </c>
      <c r="N283" s="2">
        <v>251.51515151515099</v>
      </c>
      <c r="O283" s="2">
        <v>20710</v>
      </c>
      <c r="P283" s="27">
        <v>4.6248531704027263E-2</v>
      </c>
      <c r="Q283" s="14">
        <v>261.81818181818102</v>
      </c>
      <c r="R283" s="2">
        <v>21528</v>
      </c>
      <c r="S283" s="27">
        <v>4.7031271163853555E-2</v>
      </c>
      <c r="T283" s="14">
        <v>322.42425500000002</v>
      </c>
      <c r="U283" s="27">
        <v>2.2902214197472202E-2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268</v>
      </c>
      <c r="C284" s="27">
        <v>2.6642807436126851E-2</v>
      </c>
      <c r="D284" s="2">
        <v>52.727272727272698</v>
      </c>
      <c r="E284" s="2">
        <v>408</v>
      </c>
      <c r="F284" s="27">
        <v>3.9295001444669173E-2</v>
      </c>
      <c r="G284" s="14">
        <v>86.6666666666666</v>
      </c>
      <c r="H284" s="2">
        <v>474</v>
      </c>
      <c r="I284" s="27">
        <v>4.5664739884393062E-2</v>
      </c>
      <c r="J284" s="14">
        <v>68.484849999999994</v>
      </c>
      <c r="K284" s="27">
        <v>0.76865671641791045</v>
      </c>
      <c r="L284" s="2">
        <v>16237</v>
      </c>
      <c r="M284" s="27">
        <v>3.8303664526234835E-2</v>
      </c>
      <c r="N284" s="2">
        <v>173.939393939393</v>
      </c>
      <c r="O284" s="2">
        <v>17122</v>
      </c>
      <c r="P284" s="27">
        <v>3.8235990334927805E-2</v>
      </c>
      <c r="Q284" s="14">
        <v>235.75757575757501</v>
      </c>
      <c r="R284" s="2">
        <v>18995</v>
      </c>
      <c r="S284" s="27">
        <v>4.1497537892855742E-2</v>
      </c>
      <c r="T284" s="14">
        <v>255.15152</v>
      </c>
      <c r="U284" s="27">
        <v>0.16985896409435242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173</v>
      </c>
      <c r="C285" s="27">
        <v>1.7198528680783379E-2</v>
      </c>
      <c r="D285" s="2">
        <v>34.545454545454497</v>
      </c>
      <c r="E285" s="2">
        <v>181</v>
      </c>
      <c r="F285" s="27">
        <v>1.743234132716941E-2</v>
      </c>
      <c r="G285" s="14">
        <v>33.3333333333333</v>
      </c>
      <c r="H285" s="2">
        <v>321</v>
      </c>
      <c r="I285" s="27">
        <v>3.0924855491329478E-2</v>
      </c>
      <c r="J285" s="14">
        <v>55.757576</v>
      </c>
      <c r="K285" s="27">
        <v>0.8554913294797688</v>
      </c>
      <c r="L285" s="2">
        <v>9226</v>
      </c>
      <c r="M285" s="27">
        <v>2.1764464428098946E-2</v>
      </c>
      <c r="N285" s="2">
        <v>104.84848484848401</v>
      </c>
      <c r="O285" s="2">
        <v>10743</v>
      </c>
      <c r="P285" s="27">
        <v>2.399072796216151E-2</v>
      </c>
      <c r="Q285" s="14">
        <v>155.75757575757501</v>
      </c>
      <c r="R285" s="2">
        <v>12721</v>
      </c>
      <c r="S285" s="27">
        <v>2.7791007082654268E-2</v>
      </c>
      <c r="T285" s="14">
        <v>207.878784</v>
      </c>
      <c r="U285" s="27">
        <v>0.3788207240407544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193</v>
      </c>
      <c r="C286" s="27">
        <v>1.9186797892434635E-2</v>
      </c>
      <c r="D286" s="2">
        <v>38.181818181818102</v>
      </c>
      <c r="E286" s="2">
        <v>206</v>
      </c>
      <c r="F286" s="27">
        <v>1.9840123278435904E-2</v>
      </c>
      <c r="G286" s="14">
        <v>38.787878787878697</v>
      </c>
      <c r="H286" s="2">
        <v>259</v>
      </c>
      <c r="I286" s="27">
        <v>2.4951830443159923E-2</v>
      </c>
      <c r="J286" s="14">
        <v>61.818179999999998</v>
      </c>
      <c r="K286" s="27">
        <v>0.34196891191709844</v>
      </c>
      <c r="L286" s="2">
        <v>6274</v>
      </c>
      <c r="M286" s="27">
        <v>1.4800590702568046E-2</v>
      </c>
      <c r="N286" s="2">
        <v>133.939393939393</v>
      </c>
      <c r="O286" s="2">
        <v>6908</v>
      </c>
      <c r="P286" s="27">
        <v>1.5426598600261725E-2</v>
      </c>
      <c r="Q286" s="14">
        <v>133.939393939393</v>
      </c>
      <c r="R286" s="2">
        <v>7962</v>
      </c>
      <c r="S286" s="27">
        <v>1.7394229886965908E-2</v>
      </c>
      <c r="T286" s="14">
        <v>153.33332799999999</v>
      </c>
      <c r="U286" s="27">
        <v>0.26904686005737966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4008</v>
      </c>
      <c r="C287" s="27">
        <v>0.39844915001491205</v>
      </c>
      <c r="D287" s="2">
        <v>191.51515151515099</v>
      </c>
      <c r="E287" s="2">
        <v>3629</v>
      </c>
      <c r="F287" s="27">
        <v>0.34951362804584418</v>
      </c>
      <c r="G287" s="14">
        <v>207.87878787878699</v>
      </c>
      <c r="H287" s="2">
        <v>4191</v>
      </c>
      <c r="I287" s="27">
        <v>0.40375722543352599</v>
      </c>
      <c r="J287" s="14">
        <v>253.33332799999999</v>
      </c>
      <c r="K287" s="27">
        <v>4.5658682634730538E-2</v>
      </c>
      <c r="L287" s="2">
        <v>160250</v>
      </c>
      <c r="M287" s="27">
        <v>0.37803548933479908</v>
      </c>
      <c r="N287" s="2">
        <v>1185.45454545454</v>
      </c>
      <c r="O287" s="2">
        <v>159560</v>
      </c>
      <c r="P287" s="27">
        <v>0.3563213770494732</v>
      </c>
      <c r="Q287" s="14">
        <v>1329.69696969696</v>
      </c>
      <c r="R287" s="2">
        <v>176493</v>
      </c>
      <c r="S287" s="27">
        <v>0.3855764651394466</v>
      </c>
      <c r="T287" s="14">
        <v>1673.3333700000001</v>
      </c>
      <c r="U287" s="27">
        <v>0.1013603744149766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315</v>
      </c>
      <c r="C288" s="27">
        <v>3.1315240083507306E-2</v>
      </c>
      <c r="D288" s="2">
        <v>93.3333333333333</v>
      </c>
      <c r="E288" s="2">
        <v>211</v>
      </c>
      <c r="F288" s="27">
        <v>2.0321679668689203E-2</v>
      </c>
      <c r="G288" s="14">
        <v>52.727272727272698</v>
      </c>
      <c r="H288" s="2">
        <v>245</v>
      </c>
      <c r="I288" s="27">
        <v>2.3603082851637765E-2</v>
      </c>
      <c r="J288" s="14">
        <v>85.454544100000007</v>
      </c>
      <c r="K288" s="27">
        <v>-0.22222222222222221</v>
      </c>
      <c r="L288" s="2">
        <v>12283</v>
      </c>
      <c r="M288" s="27">
        <v>2.897603691419243E-2</v>
      </c>
      <c r="N288" s="2">
        <v>296.36363636363598</v>
      </c>
      <c r="O288" s="2">
        <v>11911</v>
      </c>
      <c r="P288" s="27">
        <v>2.6599046891678836E-2</v>
      </c>
      <c r="Q288" s="14">
        <v>411.51515151515099</v>
      </c>
      <c r="R288" s="2">
        <v>12369</v>
      </c>
      <c r="S288" s="27">
        <v>2.7022008223044625E-2</v>
      </c>
      <c r="T288" s="14">
        <v>452.72726399999999</v>
      </c>
      <c r="U288" s="27">
        <v>7.0015468533745828E-3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29</v>
      </c>
      <c r="C289" s="27">
        <v>2.8829903568943233E-3</v>
      </c>
      <c r="D289" s="2">
        <v>16.363636363636299</v>
      </c>
      <c r="E289" s="2">
        <v>20</v>
      </c>
      <c r="F289" s="27">
        <v>1.9262255610131946E-3</v>
      </c>
      <c r="G289" s="14">
        <v>12.1212121212121</v>
      </c>
      <c r="H289" s="2">
        <v>90</v>
      </c>
      <c r="I289" s="27">
        <v>8.670520231213872E-3</v>
      </c>
      <c r="J289" s="14">
        <v>40</v>
      </c>
      <c r="K289" s="27">
        <v>2.103448275862069</v>
      </c>
      <c r="L289" s="2">
        <v>2453</v>
      </c>
      <c r="M289" s="27">
        <v>5.7867148539049122E-3</v>
      </c>
      <c r="N289" s="2">
        <v>177.575757575757</v>
      </c>
      <c r="O289" s="2">
        <v>2138</v>
      </c>
      <c r="P289" s="27">
        <v>4.7744742048870248E-3</v>
      </c>
      <c r="Q289" s="14">
        <v>175.75757575757501</v>
      </c>
      <c r="R289" s="2">
        <v>2594</v>
      </c>
      <c r="S289" s="27">
        <v>5.6669972779188095E-3</v>
      </c>
      <c r="T289" s="14">
        <v>287.27273600000001</v>
      </c>
      <c r="U289" s="27">
        <v>5.7480635955972276E-2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430</v>
      </c>
      <c r="C290" s="27">
        <v>4.2747788050502035E-2</v>
      </c>
      <c r="D290" s="2">
        <v>69.090909090909093</v>
      </c>
      <c r="E290" s="2">
        <v>349</v>
      </c>
      <c r="F290" s="27">
        <v>3.3612636039680246E-2</v>
      </c>
      <c r="G290" s="14">
        <v>71.515151515151501</v>
      </c>
      <c r="H290" s="2">
        <v>692</v>
      </c>
      <c r="I290" s="27">
        <v>6.6666666666666666E-2</v>
      </c>
      <c r="J290" s="14">
        <v>167.878784</v>
      </c>
      <c r="K290" s="27">
        <v>0.6093023255813953</v>
      </c>
      <c r="L290" s="2">
        <v>14719</v>
      </c>
      <c r="M290" s="27">
        <v>3.4722648159244356E-2</v>
      </c>
      <c r="N290" s="2">
        <v>410.90909090909099</v>
      </c>
      <c r="O290" s="2">
        <v>14439</v>
      </c>
      <c r="P290" s="27">
        <v>3.2244449506250585E-2</v>
      </c>
      <c r="Q290" s="14">
        <v>475.15151515151501</v>
      </c>
      <c r="R290" s="2">
        <v>17066</v>
      </c>
      <c r="S290" s="27">
        <v>3.7283336755960836E-2</v>
      </c>
      <c r="T290" s="14">
        <v>486.66665599999999</v>
      </c>
      <c r="U290" s="27">
        <v>0.15945376723962226</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282</v>
      </c>
      <c r="C291" s="27">
        <v>2.8034595884282733E-2</v>
      </c>
      <c r="D291" s="2">
        <v>58.787878787878803</v>
      </c>
      <c r="E291" s="2">
        <v>137</v>
      </c>
      <c r="F291" s="27">
        <v>1.3194645092940382E-2</v>
      </c>
      <c r="G291" s="14">
        <v>40</v>
      </c>
      <c r="H291" s="2">
        <v>132</v>
      </c>
      <c r="I291" s="27">
        <v>1.2716763005780347E-2</v>
      </c>
      <c r="J291" s="14">
        <v>49.696968099999999</v>
      </c>
      <c r="K291" s="27">
        <v>-0.53191489361702127</v>
      </c>
      <c r="L291" s="2">
        <v>8237</v>
      </c>
      <c r="M291" s="27">
        <v>1.9431378007180904E-2</v>
      </c>
      <c r="N291" s="2">
        <v>321.21212121212102</v>
      </c>
      <c r="O291" s="2">
        <v>7424</v>
      </c>
      <c r="P291" s="27">
        <v>1.6578903880767666E-2</v>
      </c>
      <c r="Q291" s="14">
        <v>337.575757575757</v>
      </c>
      <c r="R291" s="2">
        <v>8532</v>
      </c>
      <c r="S291" s="27">
        <v>1.8639483722129254E-2</v>
      </c>
      <c r="T291" s="14">
        <v>441.81817599999999</v>
      </c>
      <c r="U291" s="27">
        <v>3.5814009955080731E-2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56</v>
      </c>
      <c r="C292" s="27">
        <v>5.5671537926235215E-3</v>
      </c>
      <c r="D292" s="2">
        <v>23.636363636363601</v>
      </c>
      <c r="E292" s="2">
        <v>35</v>
      </c>
      <c r="F292" s="27">
        <v>3.3708947317730906E-3</v>
      </c>
      <c r="G292" s="14">
        <v>17.5757575757575</v>
      </c>
      <c r="H292" s="2">
        <v>29</v>
      </c>
      <c r="I292" s="27">
        <v>2.7938342967244703E-3</v>
      </c>
      <c r="J292" s="14">
        <v>13.939394</v>
      </c>
      <c r="K292" s="27">
        <v>-0.48214285714285715</v>
      </c>
      <c r="L292" s="2">
        <v>2859</v>
      </c>
      <c r="M292" s="27">
        <v>6.7444833947468991E-3</v>
      </c>
      <c r="N292" s="2">
        <v>204.84848484848399</v>
      </c>
      <c r="O292" s="2">
        <v>2627</v>
      </c>
      <c r="P292" s="27">
        <v>5.8664844416455638E-3</v>
      </c>
      <c r="Q292" s="14">
        <v>184.24242424242399</v>
      </c>
      <c r="R292" s="2">
        <v>2849</v>
      </c>
      <c r="S292" s="27">
        <v>6.2240845199655701E-3</v>
      </c>
      <c r="T292" s="14">
        <v>238.18182400000001</v>
      </c>
      <c r="U292" s="27">
        <v>-3.497726477789437E-3</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149</v>
      </c>
      <c r="C293" s="27">
        <v>1.4812605626801869E-2</v>
      </c>
      <c r="D293" s="2">
        <v>60.606060606060602</v>
      </c>
      <c r="E293" s="2">
        <v>184</v>
      </c>
      <c r="F293" s="27">
        <v>1.7721275161321392E-2</v>
      </c>
      <c r="G293" s="14">
        <v>53.3333333333333</v>
      </c>
      <c r="H293" s="2">
        <v>43</v>
      </c>
      <c r="I293" s="27">
        <v>4.1425818882466284E-3</v>
      </c>
      <c r="J293" s="14">
        <v>25.454546000000001</v>
      </c>
      <c r="K293" s="27">
        <v>-0.71140939597315433</v>
      </c>
      <c r="L293" s="2">
        <v>5317</v>
      </c>
      <c r="M293" s="27">
        <v>1.254299342772622E-2</v>
      </c>
      <c r="N293" s="2">
        <v>272.72727272727201</v>
      </c>
      <c r="O293" s="2">
        <v>4986</v>
      </c>
      <c r="P293" s="27">
        <v>1.1134484745353931E-2</v>
      </c>
      <c r="Q293" s="14">
        <v>207.87878787878699</v>
      </c>
      <c r="R293" s="2">
        <v>5765</v>
      </c>
      <c r="S293" s="27">
        <v>1.2594540981959113E-2</v>
      </c>
      <c r="T293" s="14">
        <v>273.33334400000001</v>
      </c>
      <c r="U293" s="27">
        <v>8.4258040248260294E-2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359</v>
      </c>
      <c r="C294" s="27">
        <v>3.5689432349140071E-2</v>
      </c>
      <c r="D294" s="2">
        <v>87.878787878787904</v>
      </c>
      <c r="E294" s="2">
        <v>320</v>
      </c>
      <c r="F294" s="27">
        <v>3.0819608976211114E-2</v>
      </c>
      <c r="G294" s="14">
        <v>63.030303030303003</v>
      </c>
      <c r="H294" s="2">
        <v>253</v>
      </c>
      <c r="I294" s="27">
        <v>2.4373795761078999E-2</v>
      </c>
      <c r="J294" s="14">
        <v>77.575760000000002</v>
      </c>
      <c r="K294" s="27">
        <v>-0.29526462395543174</v>
      </c>
      <c r="L294" s="2">
        <v>16048</v>
      </c>
      <c r="M294" s="27">
        <v>3.7857806757222189E-2</v>
      </c>
      <c r="N294" s="2">
        <v>292.72727272727201</v>
      </c>
      <c r="O294" s="2">
        <v>15509</v>
      </c>
      <c r="P294" s="27">
        <v>3.4633919758462521E-2</v>
      </c>
      <c r="Q294" s="14">
        <v>339.39393939393898</v>
      </c>
      <c r="R294" s="2">
        <v>17023</v>
      </c>
      <c r="S294" s="27">
        <v>3.7189396554360793E-2</v>
      </c>
      <c r="T294" s="14">
        <v>428.48486300000002</v>
      </c>
      <c r="U294" s="27">
        <v>6.0755234297108676E-2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396</v>
      </c>
      <c r="C295" s="27">
        <v>3.9367730390694897E-2</v>
      </c>
      <c r="D295" s="2">
        <v>75.151515151515099</v>
      </c>
      <c r="E295" s="2">
        <v>477</v>
      </c>
      <c r="F295" s="27">
        <v>4.5940479630164691E-2</v>
      </c>
      <c r="G295" s="14">
        <v>95.151515151515099</v>
      </c>
      <c r="H295" s="2">
        <v>514</v>
      </c>
      <c r="I295" s="27">
        <v>4.9518304431599228E-2</v>
      </c>
      <c r="J295" s="14">
        <v>95.757576</v>
      </c>
      <c r="K295" s="27">
        <v>0.29797979797979796</v>
      </c>
      <c r="L295" s="2">
        <v>20887</v>
      </c>
      <c r="M295" s="27">
        <v>4.9273181065434934E-2</v>
      </c>
      <c r="N295" s="2">
        <v>307.87878787878702</v>
      </c>
      <c r="O295" s="2">
        <v>20970</v>
      </c>
      <c r="P295" s="27">
        <v>4.6829150643817076E-2</v>
      </c>
      <c r="Q295" s="14">
        <v>415.75757575757501</v>
      </c>
      <c r="R295" s="2">
        <v>24146</v>
      </c>
      <c r="S295" s="27">
        <v>5.2750700182200301E-2</v>
      </c>
      <c r="T295" s="14">
        <v>478.78787199999999</v>
      </c>
      <c r="U295" s="27">
        <v>0.15603006654857088</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618</v>
      </c>
      <c r="C296" s="27">
        <v>6.1437518640023857E-2</v>
      </c>
      <c r="D296" s="2">
        <v>84.848484848484802</v>
      </c>
      <c r="E296" s="2">
        <v>360</v>
      </c>
      <c r="F296" s="27">
        <v>3.4672060098237506E-2</v>
      </c>
      <c r="G296" s="14">
        <v>63.030303030303003</v>
      </c>
      <c r="H296" s="2">
        <v>467</v>
      </c>
      <c r="I296" s="27">
        <v>4.4990366088631988E-2</v>
      </c>
      <c r="J296" s="14">
        <v>91.515150000000006</v>
      </c>
      <c r="K296" s="27">
        <v>-0.24433656957928804</v>
      </c>
      <c r="L296" s="2">
        <v>21094</v>
      </c>
      <c r="M296" s="27">
        <v>4.9761501479115455E-2</v>
      </c>
      <c r="N296" s="2">
        <v>286.06060606060601</v>
      </c>
      <c r="O296" s="2">
        <v>19365</v>
      </c>
      <c r="P296" s="27">
        <v>4.3244945265499178E-2</v>
      </c>
      <c r="Q296" s="14">
        <v>332.12121212121201</v>
      </c>
      <c r="R296" s="2">
        <v>22096</v>
      </c>
      <c r="S296" s="27">
        <v>4.8272155687314577E-2</v>
      </c>
      <c r="T296" s="14">
        <v>350.90910000000002</v>
      </c>
      <c r="U296" s="27">
        <v>4.75016592395942E-2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509</v>
      </c>
      <c r="C297" s="27">
        <v>5.0601451436524503E-2</v>
      </c>
      <c r="D297" s="2">
        <v>70.909090909090907</v>
      </c>
      <c r="E297" s="2">
        <v>497</v>
      </c>
      <c r="F297" s="27">
        <v>4.7866705191177888E-2</v>
      </c>
      <c r="G297" s="14">
        <v>75.151515151515099</v>
      </c>
      <c r="H297" s="2">
        <v>500</v>
      </c>
      <c r="I297" s="27">
        <v>4.8169556840077073E-2</v>
      </c>
      <c r="J297" s="14">
        <v>91.515150000000006</v>
      </c>
      <c r="K297" s="27">
        <v>-1.768172888015717E-2</v>
      </c>
      <c r="L297" s="2">
        <v>21485</v>
      </c>
      <c r="M297" s="27">
        <v>5.0683884482734219E-2</v>
      </c>
      <c r="N297" s="2">
        <v>242.42424242424201</v>
      </c>
      <c r="O297" s="2">
        <v>20747</v>
      </c>
      <c r="P297" s="27">
        <v>4.6331158245458887E-2</v>
      </c>
      <c r="Q297" s="14">
        <v>266.666666666666</v>
      </c>
      <c r="R297" s="2">
        <v>20896</v>
      </c>
      <c r="S297" s="27">
        <v>4.5650568665918059E-2</v>
      </c>
      <c r="T297" s="14">
        <v>286.66665599999999</v>
      </c>
      <c r="U297" s="27">
        <v>-2.7414475215266465E-2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331</v>
      </c>
      <c r="C298" s="27">
        <v>3.2905855452828314E-2</v>
      </c>
      <c r="D298" s="2">
        <v>55.757575757575701</v>
      </c>
      <c r="E298" s="2">
        <v>325</v>
      </c>
      <c r="F298" s="27">
        <v>3.1301165366464413E-2</v>
      </c>
      <c r="G298" s="14">
        <v>47.878787878787797</v>
      </c>
      <c r="H298" s="2">
        <v>603</v>
      </c>
      <c r="I298" s="27">
        <v>5.8092485549132947E-2</v>
      </c>
      <c r="J298" s="14">
        <v>95.151510000000002</v>
      </c>
      <c r="K298" s="27">
        <v>0.82175226586102723</v>
      </c>
      <c r="L298" s="2">
        <v>16427</v>
      </c>
      <c r="M298" s="27">
        <v>3.8751881331062367E-2</v>
      </c>
      <c r="N298" s="2">
        <v>209.69696969696901</v>
      </c>
      <c r="O298" s="2">
        <v>18189</v>
      </c>
      <c r="P298" s="27">
        <v>4.0618761137834469E-2</v>
      </c>
      <c r="Q298" s="14">
        <v>253.333333333333</v>
      </c>
      <c r="R298" s="2">
        <v>19218</v>
      </c>
      <c r="S298" s="27">
        <v>4.198471614766526E-2</v>
      </c>
      <c r="T298" s="14">
        <v>313.93939999999998</v>
      </c>
      <c r="U298" s="27">
        <v>0.16990320813295184</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262</v>
      </c>
      <c r="C299" s="27">
        <v>2.6046326672631473E-2</v>
      </c>
      <c r="D299" s="2">
        <v>65.454545454545396</v>
      </c>
      <c r="E299" s="2">
        <v>427</v>
      </c>
      <c r="F299" s="27">
        <v>4.1124915727631703E-2</v>
      </c>
      <c r="G299" s="14">
        <v>64.242424242424207</v>
      </c>
      <c r="H299" s="2">
        <v>329</v>
      </c>
      <c r="I299" s="27">
        <v>3.1695568400770716E-2</v>
      </c>
      <c r="J299" s="14">
        <v>66.666664100000006</v>
      </c>
      <c r="K299" s="27">
        <v>0.25572519083969464</v>
      </c>
      <c r="L299" s="2">
        <v>9997</v>
      </c>
      <c r="M299" s="27">
        <v>2.3583281041372771E-2</v>
      </c>
      <c r="N299" s="2">
        <v>158.78787878787799</v>
      </c>
      <c r="O299" s="2">
        <v>11922</v>
      </c>
      <c r="P299" s="27">
        <v>2.6623611539131484E-2</v>
      </c>
      <c r="Q299" s="14">
        <v>166.666666666666</v>
      </c>
      <c r="R299" s="2">
        <v>13606</v>
      </c>
      <c r="S299" s="27">
        <v>2.9724427510934202E-2</v>
      </c>
      <c r="T299" s="14">
        <v>221.81817599999999</v>
      </c>
      <c r="U299" s="27">
        <v>0.36100830249074722</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272</v>
      </c>
      <c r="C300" s="27">
        <v>2.7040461278457103E-2</v>
      </c>
      <c r="D300" s="2">
        <v>53.939393939393902</v>
      </c>
      <c r="E300" s="2">
        <v>287</v>
      </c>
      <c r="F300" s="27">
        <v>2.7641336800539342E-2</v>
      </c>
      <c r="G300" s="14">
        <v>53.939393939393902</v>
      </c>
      <c r="H300" s="2">
        <v>294</v>
      </c>
      <c r="I300" s="27">
        <v>2.8323699421965318E-2</v>
      </c>
      <c r="J300" s="14">
        <v>68.484849999999994</v>
      </c>
      <c r="K300" s="27">
        <v>8.0882352941176475E-2</v>
      </c>
      <c r="L300" s="2">
        <v>8444</v>
      </c>
      <c r="M300" s="27">
        <v>1.9919698420861425E-2</v>
      </c>
      <c r="N300" s="2">
        <v>175.15151515151501</v>
      </c>
      <c r="O300" s="2">
        <v>9333</v>
      </c>
      <c r="P300" s="27">
        <v>2.0841986788685971E-2</v>
      </c>
      <c r="Q300" s="14">
        <v>170.30303030303</v>
      </c>
      <c r="R300" s="2">
        <v>10333</v>
      </c>
      <c r="S300" s="27">
        <v>2.2574048910075195E-2</v>
      </c>
      <c r="T300" s="14">
        <v>183.636368</v>
      </c>
      <c r="U300" s="27">
        <v>0.22370914258645191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1815</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1700</v>
      </c>
      <c r="C303" s="211"/>
      <c r="D303" s="211" t="s">
        <v>1701</v>
      </c>
      <c r="E303" s="211" t="s">
        <v>1700</v>
      </c>
      <c r="F303" s="211"/>
      <c r="G303" s="211" t="s">
        <v>1701</v>
      </c>
      <c r="H303" s="211" t="s">
        <v>1700</v>
      </c>
      <c r="I303" s="211"/>
      <c r="J303" s="211" t="s">
        <v>1701</v>
      </c>
      <c r="K303" t="s">
        <v>170</v>
      </c>
      <c r="L303" s="211" t="s">
        <v>1700</v>
      </c>
      <c r="M303" s="211"/>
      <c r="N303" s="211" t="s">
        <v>1701</v>
      </c>
      <c r="O303" s="211" t="s">
        <v>1700</v>
      </c>
      <c r="P303" s="211"/>
      <c r="Q303" s="211" t="s">
        <v>1701</v>
      </c>
      <c r="R303" s="211" t="s">
        <v>1700</v>
      </c>
      <c r="S303" s="211"/>
      <c r="T303" s="211" t="s">
        <v>1701</v>
      </c>
      <c r="U303" t="s">
        <v>170</v>
      </c>
      <c r="V303" s="211" t="s">
        <v>1700</v>
      </c>
      <c r="W303" s="211"/>
      <c r="X303" s="211" t="s">
        <v>1701</v>
      </c>
      <c r="Y303" s="211" t="s">
        <v>1700</v>
      </c>
      <c r="Z303" s="211"/>
      <c r="AA303" s="211" t="s">
        <v>1701</v>
      </c>
      <c r="AB303" s="211" t="s">
        <v>1700</v>
      </c>
      <c r="AC303" s="211"/>
      <c r="AD303" s="211" t="s">
        <v>1701</v>
      </c>
      <c r="AE303" t="s">
        <v>170</v>
      </c>
    </row>
    <row r="304" spans="1:31" x14ac:dyDescent="0.3">
      <c r="A304" t="s">
        <v>172</v>
      </c>
      <c r="B304" s="2">
        <v>2293</v>
      </c>
      <c r="C304" s="27" t="s">
        <v>170</v>
      </c>
      <c r="D304" s="2">
        <v>95.757575757575694</v>
      </c>
      <c r="E304" s="2">
        <v>2526</v>
      </c>
      <c r="F304" s="27" t="s">
        <v>170</v>
      </c>
      <c r="G304" s="14">
        <v>107.87878787878699</v>
      </c>
      <c r="H304" s="2">
        <v>2500</v>
      </c>
      <c r="I304" s="27" t="s">
        <v>170</v>
      </c>
      <c r="J304" s="14">
        <v>112.121216</v>
      </c>
      <c r="K304" s="27">
        <v>9.0274749236807672E-2</v>
      </c>
      <c r="L304" s="2">
        <v>99932</v>
      </c>
      <c r="M304" s="27" t="s">
        <v>170</v>
      </c>
      <c r="N304" s="2">
        <v>764.24242424242402</v>
      </c>
      <c r="O304" s="2">
        <v>104130</v>
      </c>
      <c r="P304" s="27" t="s">
        <v>170</v>
      </c>
      <c r="Q304" s="14">
        <v>758.78787878787796</v>
      </c>
      <c r="R304" s="2">
        <v>108328</v>
      </c>
      <c r="S304" s="27" t="s">
        <v>170</v>
      </c>
      <c r="T304" s="14">
        <v>889.69695999999999</v>
      </c>
      <c r="U304" s="27">
        <v>8.4017131649521681E-2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335</v>
      </c>
      <c r="C305" s="27">
        <v>0.14609681639773223</v>
      </c>
      <c r="D305" s="2">
        <v>69.696969696969703</v>
      </c>
      <c r="E305" s="2">
        <v>585</v>
      </c>
      <c r="F305" s="27">
        <v>0.23159144893111638</v>
      </c>
      <c r="G305" s="14">
        <v>68.484848484848399</v>
      </c>
      <c r="H305" s="2">
        <v>477</v>
      </c>
      <c r="I305" s="27">
        <v>0.1908</v>
      </c>
      <c r="J305" s="14">
        <v>88.484849999999994</v>
      </c>
      <c r="K305" s="27">
        <v>0.42388059701492536</v>
      </c>
      <c r="L305" s="2">
        <v>18901</v>
      </c>
      <c r="M305" s="27">
        <v>0.18913861425769524</v>
      </c>
      <c r="N305" s="2">
        <v>532.72727272727195</v>
      </c>
      <c r="O305" s="2">
        <v>24189</v>
      </c>
      <c r="P305" s="27">
        <v>0.23229616825122443</v>
      </c>
      <c r="Q305" s="14">
        <v>547.27272727272702</v>
      </c>
      <c r="R305" s="2">
        <v>19951</v>
      </c>
      <c r="S305" s="27">
        <v>0.18417214385939001</v>
      </c>
      <c r="T305" s="14">
        <v>644.84849999999994</v>
      </c>
      <c r="U305" s="27">
        <v>5.555261626368975E-2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112</v>
      </c>
      <c r="C306" s="27">
        <v>4.8844308765808982E-2</v>
      </c>
      <c r="D306" s="2">
        <v>38.787878787878697</v>
      </c>
      <c r="E306" s="2">
        <v>217</v>
      </c>
      <c r="F306" s="27">
        <v>8.5906571654790181E-2</v>
      </c>
      <c r="G306" s="14">
        <v>60</v>
      </c>
      <c r="H306" s="2">
        <v>148</v>
      </c>
      <c r="I306" s="27">
        <v>5.9200000000000003E-2</v>
      </c>
      <c r="J306" s="14">
        <v>50.9090919</v>
      </c>
      <c r="K306" s="27">
        <v>0.32142857142857145</v>
      </c>
      <c r="L306" s="2">
        <v>9225</v>
      </c>
      <c r="M306" s="27">
        <v>9.2312772685426092E-2</v>
      </c>
      <c r="N306" s="2">
        <v>333.93939393939303</v>
      </c>
      <c r="O306" s="2">
        <v>11133</v>
      </c>
      <c r="P306" s="27">
        <v>0.10691443388072601</v>
      </c>
      <c r="Q306" s="14">
        <v>425.45454545454498</v>
      </c>
      <c r="R306" s="2">
        <v>9053</v>
      </c>
      <c r="S306" s="27">
        <v>8.3570268074735984E-2</v>
      </c>
      <c r="T306" s="14">
        <v>500.60604899999998</v>
      </c>
      <c r="U306" s="27">
        <v>-1.8644986449864499E-2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91</v>
      </c>
      <c r="C307" s="27">
        <v>3.9686000872219802E-2</v>
      </c>
      <c r="D307" s="2">
        <v>37.5757575757575</v>
      </c>
      <c r="E307" s="2">
        <v>144</v>
      </c>
      <c r="F307" s="27">
        <v>5.7007125890736345E-2</v>
      </c>
      <c r="G307" s="14">
        <v>47.878787878787797</v>
      </c>
      <c r="H307" s="2">
        <v>139</v>
      </c>
      <c r="I307" s="27">
        <v>5.5599999999999997E-2</v>
      </c>
      <c r="J307" s="14">
        <v>49.696968099999999</v>
      </c>
      <c r="K307" s="27">
        <v>0.52747252747252749</v>
      </c>
      <c r="L307" s="2">
        <v>7945</v>
      </c>
      <c r="M307" s="27">
        <v>7.9504062762678615E-2</v>
      </c>
      <c r="N307" s="2">
        <v>333.93939393939303</v>
      </c>
      <c r="O307" s="2">
        <v>9395</v>
      </c>
      <c r="P307" s="27">
        <v>9.0223758763084611E-2</v>
      </c>
      <c r="Q307" s="14">
        <v>393.33333333333297</v>
      </c>
      <c r="R307" s="2">
        <v>6616</v>
      </c>
      <c r="S307" s="27">
        <v>6.1073775939738568E-2</v>
      </c>
      <c r="T307" s="14">
        <v>473.93939999999998</v>
      </c>
      <c r="U307" s="27">
        <v>-0.1672750157331655</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21</v>
      </c>
      <c r="C308" s="27">
        <v>9.1583078935891845E-3</v>
      </c>
      <c r="D308" s="2">
        <v>14.545454545454501</v>
      </c>
      <c r="E308" s="2">
        <v>20</v>
      </c>
      <c r="F308" s="27">
        <v>7.91765637371338E-3</v>
      </c>
      <c r="G308" s="14">
        <v>18.7878787878787</v>
      </c>
      <c r="H308" s="2">
        <v>57</v>
      </c>
      <c r="I308" s="27">
        <v>2.2800000000000001E-2</v>
      </c>
      <c r="J308" s="14">
        <v>37.5757561</v>
      </c>
      <c r="K308" s="27">
        <v>1.7142857142857142</v>
      </c>
      <c r="L308" s="2">
        <v>1117</v>
      </c>
      <c r="M308" s="27">
        <v>1.1177600768522596E-2</v>
      </c>
      <c r="N308" s="2">
        <v>154.54545454545399</v>
      </c>
      <c r="O308" s="2">
        <v>1048</v>
      </c>
      <c r="P308" s="27">
        <v>1.0064342648612312E-2</v>
      </c>
      <c r="Q308" s="14">
        <v>178.18181818181799</v>
      </c>
      <c r="R308" s="2">
        <v>835</v>
      </c>
      <c r="S308" s="27">
        <v>7.708071781995421E-3</v>
      </c>
      <c r="T308" s="14">
        <v>144.84848</v>
      </c>
      <c r="U308" s="27">
        <v>-0.25246195165622204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49</v>
      </c>
      <c r="C309" s="27">
        <v>2.136938508504143E-2</v>
      </c>
      <c r="D309" s="2">
        <v>27.878787878787801</v>
      </c>
      <c r="E309" s="2">
        <v>19</v>
      </c>
      <c r="F309" s="27">
        <v>7.521773555027712E-3</v>
      </c>
      <c r="G309" s="14">
        <v>16.969696969696901</v>
      </c>
      <c r="H309" s="2">
        <v>40</v>
      </c>
      <c r="I309" s="27">
        <v>1.6E-2</v>
      </c>
      <c r="J309" s="14">
        <v>25.454546000000001</v>
      </c>
      <c r="K309" s="27">
        <v>-0.18367346938775511</v>
      </c>
      <c r="L309" s="2">
        <v>3690</v>
      </c>
      <c r="M309" s="27">
        <v>3.6925109074170438E-2</v>
      </c>
      <c r="N309" s="2">
        <v>240</v>
      </c>
      <c r="O309" s="2">
        <v>3676</v>
      </c>
      <c r="P309" s="27">
        <v>3.5302026313262271E-2</v>
      </c>
      <c r="Q309" s="14">
        <v>264.84848484848402</v>
      </c>
      <c r="R309" s="2">
        <v>2294</v>
      </c>
      <c r="S309" s="27">
        <v>2.1176427147182632E-2</v>
      </c>
      <c r="T309" s="14">
        <v>244.84848</v>
      </c>
      <c r="U309" s="27">
        <v>-0.37831978319783199</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21</v>
      </c>
      <c r="C310" s="27">
        <v>9.1583078935891845E-3</v>
      </c>
      <c r="D310" s="2">
        <v>14.545454545454501</v>
      </c>
      <c r="E310" s="2">
        <v>105</v>
      </c>
      <c r="F310" s="27">
        <v>4.1567695961995249E-2</v>
      </c>
      <c r="G310" s="14">
        <v>43.030303030303003</v>
      </c>
      <c r="H310" s="2">
        <v>42</v>
      </c>
      <c r="I310" s="27">
        <v>1.6799999999999999E-2</v>
      </c>
      <c r="J310" s="14">
        <v>20</v>
      </c>
      <c r="K310" s="27">
        <v>1</v>
      </c>
      <c r="L310" s="2">
        <v>3138</v>
      </c>
      <c r="M310" s="27">
        <v>3.1401352919985588E-2</v>
      </c>
      <c r="N310" s="2">
        <v>217.575757575757</v>
      </c>
      <c r="O310" s="2">
        <v>4671</v>
      </c>
      <c r="P310" s="27">
        <v>4.4857389801210026E-2</v>
      </c>
      <c r="Q310" s="14">
        <v>246.666666666666</v>
      </c>
      <c r="R310" s="2">
        <v>3487</v>
      </c>
      <c r="S310" s="27">
        <v>3.218927701056052E-2</v>
      </c>
      <c r="T310" s="14">
        <v>369.69695999999999</v>
      </c>
      <c r="U310" s="27">
        <v>0.11121733588272785</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21</v>
      </c>
      <c r="C311" s="27">
        <v>9.1583078935891845E-3</v>
      </c>
      <c r="D311" s="2">
        <v>13.9393939393939</v>
      </c>
      <c r="E311" s="2">
        <v>73</v>
      </c>
      <c r="F311" s="27">
        <v>2.889944576405384E-2</v>
      </c>
      <c r="G311" s="14">
        <v>38.181818181818102</v>
      </c>
      <c r="H311" s="2">
        <v>9</v>
      </c>
      <c r="I311" s="27">
        <v>3.5999999999999999E-3</v>
      </c>
      <c r="J311" s="14">
        <v>9.0909089999999999</v>
      </c>
      <c r="K311" s="27">
        <v>-0.5714285714285714</v>
      </c>
      <c r="L311" s="2">
        <v>1280</v>
      </c>
      <c r="M311" s="27">
        <v>1.2808709922747468E-2</v>
      </c>
      <c r="N311" s="2">
        <v>128.48484848484799</v>
      </c>
      <c r="O311" s="2">
        <v>1738</v>
      </c>
      <c r="P311" s="27">
        <v>1.6690675117641409E-2</v>
      </c>
      <c r="Q311" s="14">
        <v>161.21212121212099</v>
      </c>
      <c r="R311" s="2">
        <v>2437</v>
      </c>
      <c r="S311" s="27">
        <v>2.2496492134997416E-2</v>
      </c>
      <c r="T311" s="14">
        <v>232.72728000000001</v>
      </c>
      <c r="U311" s="27">
        <v>0.90390625000000002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223</v>
      </c>
      <c r="C312" s="27">
        <v>9.7252507631923238E-2</v>
      </c>
      <c r="D312" s="2">
        <v>61.212121212121197</v>
      </c>
      <c r="E312" s="2">
        <v>368</v>
      </c>
      <c r="F312" s="27">
        <v>0.1456848772763262</v>
      </c>
      <c r="G312" s="14">
        <v>58.181818181818201</v>
      </c>
      <c r="H312" s="2">
        <v>329</v>
      </c>
      <c r="I312" s="27">
        <v>0.13159999999999999</v>
      </c>
      <c r="J312" s="14">
        <v>72.121215800000002</v>
      </c>
      <c r="K312" s="27">
        <v>0.47533632286995514</v>
      </c>
      <c r="L312" s="2">
        <v>9676</v>
      </c>
      <c r="M312" s="27">
        <v>9.6825841572269145E-2</v>
      </c>
      <c r="N312" s="2">
        <v>441.21212121212102</v>
      </c>
      <c r="O312" s="2">
        <v>13056</v>
      </c>
      <c r="P312" s="27">
        <v>0.1253817343704984</v>
      </c>
      <c r="Q312" s="14">
        <v>427.27272727272702</v>
      </c>
      <c r="R312" s="2">
        <v>10898</v>
      </c>
      <c r="S312" s="27">
        <v>0.10060187578465402</v>
      </c>
      <c r="T312" s="14">
        <v>530.30304000000001</v>
      </c>
      <c r="U312" s="27">
        <v>0.12629185613890037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16</v>
      </c>
      <c r="C313" s="27">
        <v>6.9777583951155693E-3</v>
      </c>
      <c r="D313" s="2">
        <v>11.5151515151515</v>
      </c>
      <c r="E313" s="2">
        <v>77</v>
      </c>
      <c r="F313" s="27">
        <v>3.0482977038796516E-2</v>
      </c>
      <c r="G313" s="14">
        <v>27.272727272727199</v>
      </c>
      <c r="H313" s="2">
        <v>0</v>
      </c>
      <c r="I313" s="27">
        <v>0</v>
      </c>
      <c r="J313" s="14">
        <v>12.727273</v>
      </c>
      <c r="K313" s="27">
        <v>-1</v>
      </c>
      <c r="L313" s="2">
        <v>2017</v>
      </c>
      <c r="M313" s="27">
        <v>2.0183724932954408E-2</v>
      </c>
      <c r="N313" s="2">
        <v>225.45454545454501</v>
      </c>
      <c r="O313" s="2">
        <v>3638</v>
      </c>
      <c r="P313" s="27">
        <v>3.4937097858446176E-2</v>
      </c>
      <c r="Q313" s="14">
        <v>289.69696969696901</v>
      </c>
      <c r="R313" s="2">
        <v>2209</v>
      </c>
      <c r="S313" s="27">
        <v>2.0391773133446568E-2</v>
      </c>
      <c r="T313" s="14">
        <v>240.606064</v>
      </c>
      <c r="U313" s="27">
        <v>9.519087754090233E-2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9</v>
      </c>
      <c r="C314" s="27">
        <v>3.9249890972525075E-3</v>
      </c>
      <c r="D314" s="2">
        <v>8.4848484848484809</v>
      </c>
      <c r="E314" s="2">
        <v>59</v>
      </c>
      <c r="F314" s="27">
        <v>2.3357086302454474E-2</v>
      </c>
      <c r="G314" s="14">
        <v>24.2424242424242</v>
      </c>
      <c r="H314" s="2">
        <v>0</v>
      </c>
      <c r="I314" s="27">
        <v>0</v>
      </c>
      <c r="J314" s="14">
        <v>12.727273</v>
      </c>
      <c r="K314" s="27">
        <v>-1</v>
      </c>
      <c r="L314" s="2">
        <v>1733</v>
      </c>
      <c r="M314" s="27">
        <v>1.7341792418844815E-2</v>
      </c>
      <c r="N314" s="2">
        <v>196.363636363636</v>
      </c>
      <c r="O314" s="2">
        <v>3190</v>
      </c>
      <c r="P314" s="27">
        <v>3.0634783443772209E-2</v>
      </c>
      <c r="Q314" s="14">
        <v>293.93939393939303</v>
      </c>
      <c r="R314" s="2">
        <v>1453</v>
      </c>
      <c r="S314" s="27">
        <v>1.3412968023041134E-2</v>
      </c>
      <c r="T314" s="14">
        <v>183.636368</v>
      </c>
      <c r="U314" s="27">
        <v>-0.16156953260242354</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0</v>
      </c>
      <c r="C315" s="27">
        <v>0</v>
      </c>
      <c r="D315" s="2">
        <v>80</v>
      </c>
      <c r="E315" s="2">
        <v>20</v>
      </c>
      <c r="F315" s="27">
        <v>7.91765637371338E-3</v>
      </c>
      <c r="G315" s="14">
        <v>15.151515151515101</v>
      </c>
      <c r="H315" s="2">
        <v>0</v>
      </c>
      <c r="I315" s="27">
        <v>0</v>
      </c>
      <c r="J315" s="14">
        <v>12.727273</v>
      </c>
      <c r="K315" s="27"/>
      <c r="L315" s="2">
        <v>418</v>
      </c>
      <c r="M315" s="27">
        <v>4.1828443341472201E-3</v>
      </c>
      <c r="N315" s="2">
        <v>96.969696969696898</v>
      </c>
      <c r="O315" s="2">
        <v>707</v>
      </c>
      <c r="P315" s="27">
        <v>6.7895899356573515E-3</v>
      </c>
      <c r="Q315" s="14">
        <v>120</v>
      </c>
      <c r="R315" s="2">
        <v>289</v>
      </c>
      <c r="S315" s="27">
        <v>2.667823646702607E-3</v>
      </c>
      <c r="T315" s="14">
        <v>69.090909999999994</v>
      </c>
      <c r="U315" s="27">
        <v>-0.30861244019138756</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0</v>
      </c>
      <c r="C316" s="27">
        <v>0</v>
      </c>
      <c r="D316" s="2">
        <v>80</v>
      </c>
      <c r="E316" s="2">
        <v>24</v>
      </c>
      <c r="F316" s="27">
        <v>9.5011876484560574E-3</v>
      </c>
      <c r="G316" s="14">
        <v>13.3333333333333</v>
      </c>
      <c r="H316" s="2">
        <v>0</v>
      </c>
      <c r="I316" s="27">
        <v>0</v>
      </c>
      <c r="J316" s="14">
        <v>12.727273</v>
      </c>
      <c r="K316" s="27"/>
      <c r="L316" s="2">
        <v>593</v>
      </c>
      <c r="M316" s="27">
        <v>5.9340351438978509E-3</v>
      </c>
      <c r="N316" s="2">
        <v>121.818181818181</v>
      </c>
      <c r="O316" s="2">
        <v>1015</v>
      </c>
      <c r="P316" s="27">
        <v>9.7474310957457021E-3</v>
      </c>
      <c r="Q316" s="14">
        <v>141.81818181818099</v>
      </c>
      <c r="R316" s="2">
        <v>451</v>
      </c>
      <c r="S316" s="27">
        <v>4.163281884646629E-3</v>
      </c>
      <c r="T316" s="14">
        <v>111.515152</v>
      </c>
      <c r="U316" s="27">
        <v>-0.23946037099494097</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9</v>
      </c>
      <c r="C317" s="27">
        <v>3.9249890972525075E-3</v>
      </c>
      <c r="D317" s="2">
        <v>8.4848484848484809</v>
      </c>
      <c r="E317" s="2">
        <v>15</v>
      </c>
      <c r="F317" s="27">
        <v>5.9382422802850355E-3</v>
      </c>
      <c r="G317" s="14">
        <v>15.757575757575699</v>
      </c>
      <c r="H317" s="2">
        <v>0</v>
      </c>
      <c r="I317" s="27">
        <v>0</v>
      </c>
      <c r="J317" s="14">
        <v>12.727273</v>
      </c>
      <c r="K317" s="27">
        <v>-1</v>
      </c>
      <c r="L317" s="2">
        <v>722</v>
      </c>
      <c r="M317" s="27">
        <v>7.2249129407997437E-3</v>
      </c>
      <c r="N317" s="2">
        <v>112.72727272727199</v>
      </c>
      <c r="O317" s="2">
        <v>1468</v>
      </c>
      <c r="P317" s="27">
        <v>1.4097762412369154E-2</v>
      </c>
      <c r="Q317" s="14">
        <v>206.06060606060601</v>
      </c>
      <c r="R317" s="2">
        <v>713</v>
      </c>
      <c r="S317" s="27">
        <v>6.581862491691899E-3</v>
      </c>
      <c r="T317" s="14">
        <v>106.666664</v>
      </c>
      <c r="U317" s="27">
        <v>-1.2465373961218837E-2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7</v>
      </c>
      <c r="C318" s="27">
        <v>3.0527692978630614E-3</v>
      </c>
      <c r="D318" s="2">
        <v>6.6666666666666599</v>
      </c>
      <c r="E318" s="2">
        <v>18</v>
      </c>
      <c r="F318" s="27">
        <v>7.1258907363420431E-3</v>
      </c>
      <c r="G318" s="14">
        <v>12.7272727272727</v>
      </c>
      <c r="H318" s="2">
        <v>0</v>
      </c>
      <c r="I318" s="27">
        <v>0</v>
      </c>
      <c r="J318" s="14">
        <v>12.727273</v>
      </c>
      <c r="K318" s="27">
        <v>-1</v>
      </c>
      <c r="L318" s="2">
        <v>284</v>
      </c>
      <c r="M318" s="27">
        <v>2.8419325141095944E-3</v>
      </c>
      <c r="N318" s="2">
        <v>73.939393939393895</v>
      </c>
      <c r="O318" s="2">
        <v>448</v>
      </c>
      <c r="P318" s="27">
        <v>4.3023144146739651E-3</v>
      </c>
      <c r="Q318" s="14">
        <v>89.696969696969703</v>
      </c>
      <c r="R318" s="2">
        <v>756</v>
      </c>
      <c r="S318" s="27">
        <v>6.978805110405435E-3</v>
      </c>
      <c r="T318" s="14">
        <v>152.72728000000001</v>
      </c>
      <c r="U318" s="27">
        <v>1.6619718309859155</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207</v>
      </c>
      <c r="C319" s="27">
        <v>9.0274749236807672E-2</v>
      </c>
      <c r="D319" s="2">
        <v>60</v>
      </c>
      <c r="E319" s="2">
        <v>291</v>
      </c>
      <c r="F319" s="27">
        <v>0.11520190023752969</v>
      </c>
      <c r="G319" s="14">
        <v>53.3333333333333</v>
      </c>
      <c r="H319" s="2">
        <v>329</v>
      </c>
      <c r="I319" s="27">
        <v>0.13159999999999999</v>
      </c>
      <c r="J319" s="14">
        <v>72.121215800000002</v>
      </c>
      <c r="K319" s="27">
        <v>0.58937198067632846</v>
      </c>
      <c r="L319" s="2">
        <v>7659</v>
      </c>
      <c r="M319" s="27">
        <v>7.6642116639314736E-2</v>
      </c>
      <c r="N319" s="2">
        <v>398.78787878787801</v>
      </c>
      <c r="O319" s="2">
        <v>9418</v>
      </c>
      <c r="P319" s="27">
        <v>9.0444636512052243E-2</v>
      </c>
      <c r="Q319" s="14">
        <v>397.575757575757</v>
      </c>
      <c r="R319" s="2">
        <v>8689</v>
      </c>
      <c r="S319" s="27">
        <v>8.0210102651207441E-2</v>
      </c>
      <c r="T319" s="14">
        <v>493.93939999999998</v>
      </c>
      <c r="U319" s="27">
        <v>0.13448230839535188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191</v>
      </c>
      <c r="C320" s="27">
        <v>8.3296990841692106E-2</v>
      </c>
      <c r="D320" s="2">
        <v>56.363636363636303</v>
      </c>
      <c r="E320" s="2">
        <v>275</v>
      </c>
      <c r="F320" s="27">
        <v>0.10886777513855898</v>
      </c>
      <c r="G320" s="14">
        <v>52.727272727272698</v>
      </c>
      <c r="H320" s="2">
        <v>281</v>
      </c>
      <c r="I320" s="27">
        <v>0.1124</v>
      </c>
      <c r="J320" s="14">
        <v>70.909090000000006</v>
      </c>
      <c r="K320" s="27">
        <v>0.47120418848167539</v>
      </c>
      <c r="L320" s="2">
        <v>6865</v>
      </c>
      <c r="M320" s="27">
        <v>6.8696713765360448E-2</v>
      </c>
      <c r="N320" s="2">
        <v>395.15151515151501</v>
      </c>
      <c r="O320" s="2">
        <v>8224</v>
      </c>
      <c r="P320" s="27">
        <v>7.8978200326514938E-2</v>
      </c>
      <c r="Q320" s="14">
        <v>387.87878787878702</v>
      </c>
      <c r="R320" s="2">
        <v>7463</v>
      </c>
      <c r="S320" s="27">
        <v>6.8892622406026144E-2</v>
      </c>
      <c r="T320" s="14">
        <v>481.81817599999999</v>
      </c>
      <c r="U320" s="27">
        <v>8.7108521485797522E-2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74</v>
      </c>
      <c r="C321" s="27">
        <v>3.2272132577409504E-2</v>
      </c>
      <c r="D321" s="2">
        <v>38.181818181818102</v>
      </c>
      <c r="E321" s="2">
        <v>23</v>
      </c>
      <c r="F321" s="27">
        <v>9.1053048297703876E-3</v>
      </c>
      <c r="G321" s="14">
        <v>15.757575757575699</v>
      </c>
      <c r="H321" s="2">
        <v>32</v>
      </c>
      <c r="I321" s="27">
        <v>1.2800000000000001E-2</v>
      </c>
      <c r="J321" s="14">
        <v>16.363636</v>
      </c>
      <c r="K321" s="27">
        <v>-0.56756756756756754</v>
      </c>
      <c r="L321" s="2">
        <v>1185</v>
      </c>
      <c r="M321" s="27">
        <v>1.1858063483168554E-2</v>
      </c>
      <c r="N321" s="2">
        <v>137.575757575757</v>
      </c>
      <c r="O321" s="2">
        <v>1359</v>
      </c>
      <c r="P321" s="27">
        <v>1.3050993949870355E-2</v>
      </c>
      <c r="Q321" s="14">
        <v>224.84848484848399</v>
      </c>
      <c r="R321" s="2">
        <v>1004</v>
      </c>
      <c r="S321" s="27">
        <v>9.2681485857765301E-3</v>
      </c>
      <c r="T321" s="14">
        <v>183.636368</v>
      </c>
      <c r="U321" s="27">
        <v>-0.15274261603375527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43</v>
      </c>
      <c r="C322" s="27">
        <v>1.8752725686873091E-2</v>
      </c>
      <c r="D322" s="2">
        <v>30.909090909090899</v>
      </c>
      <c r="E322" s="2">
        <v>91</v>
      </c>
      <c r="F322" s="27">
        <v>3.6025336500395883E-2</v>
      </c>
      <c r="G322" s="14">
        <v>36.969696969696898</v>
      </c>
      <c r="H322" s="2">
        <v>87</v>
      </c>
      <c r="I322" s="27">
        <v>3.4799999999999998E-2</v>
      </c>
      <c r="J322" s="14">
        <v>49.0909081</v>
      </c>
      <c r="K322" s="27">
        <v>1.0232558139534884</v>
      </c>
      <c r="L322" s="2">
        <v>2618</v>
      </c>
      <c r="M322" s="27">
        <v>2.6197814513869433E-2</v>
      </c>
      <c r="N322" s="2">
        <v>235.15151515151501</v>
      </c>
      <c r="O322" s="2">
        <v>2977</v>
      </c>
      <c r="P322" s="27">
        <v>2.8589263420724095E-2</v>
      </c>
      <c r="Q322" s="14">
        <v>229.69696969696901</v>
      </c>
      <c r="R322" s="2">
        <v>2416</v>
      </c>
      <c r="S322" s="27">
        <v>2.2302636437486152E-2</v>
      </c>
      <c r="T322" s="14">
        <v>244.24243200000001</v>
      </c>
      <c r="U322" s="27">
        <v>-7.7158135981665391E-2</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74</v>
      </c>
      <c r="C323" s="27">
        <v>3.2272132577409504E-2</v>
      </c>
      <c r="D323" s="2">
        <v>35.151515151515099</v>
      </c>
      <c r="E323" s="2">
        <v>161</v>
      </c>
      <c r="F323" s="27">
        <v>6.3737133808392715E-2</v>
      </c>
      <c r="G323" s="14">
        <v>44.2424242424242</v>
      </c>
      <c r="H323" s="2">
        <v>162</v>
      </c>
      <c r="I323" s="27">
        <v>6.4799999999999996E-2</v>
      </c>
      <c r="J323" s="14">
        <v>60.606059999999999</v>
      </c>
      <c r="K323" s="27">
        <v>1.1891891891891893</v>
      </c>
      <c r="L323" s="2">
        <v>3062</v>
      </c>
      <c r="M323" s="27">
        <v>3.0640835768322459E-2</v>
      </c>
      <c r="N323" s="2">
        <v>258.78787878787801</v>
      </c>
      <c r="O323" s="2">
        <v>3888</v>
      </c>
      <c r="P323" s="27">
        <v>3.7337942955920481E-2</v>
      </c>
      <c r="Q323" s="14">
        <v>246.06060606060601</v>
      </c>
      <c r="R323" s="2">
        <v>4043</v>
      </c>
      <c r="S323" s="27">
        <v>3.7321837382763456E-2</v>
      </c>
      <c r="T323" s="14">
        <v>363.03030000000001</v>
      </c>
      <c r="U323" s="27">
        <v>0.32037883736120182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16</v>
      </c>
      <c r="C324" s="27">
        <v>6.9777583951155693E-3</v>
      </c>
      <c r="D324" s="2">
        <v>10.909090909090899</v>
      </c>
      <c r="E324" s="2">
        <v>16</v>
      </c>
      <c r="F324" s="27">
        <v>6.3341250989707044E-3</v>
      </c>
      <c r="G324" s="14">
        <v>11.5151515151515</v>
      </c>
      <c r="H324" s="2">
        <v>48</v>
      </c>
      <c r="I324" s="27">
        <v>1.9199999999999998E-2</v>
      </c>
      <c r="J324" s="14">
        <v>26.666665999999999</v>
      </c>
      <c r="K324" s="27">
        <v>2</v>
      </c>
      <c r="L324" s="2">
        <v>794</v>
      </c>
      <c r="M324" s="27">
        <v>7.9454028739542881E-3</v>
      </c>
      <c r="N324" s="2">
        <v>104.84848484848401</v>
      </c>
      <c r="O324" s="2">
        <v>1194</v>
      </c>
      <c r="P324" s="27">
        <v>1.1466436185537309E-2</v>
      </c>
      <c r="Q324" s="14">
        <v>133.333333333333</v>
      </c>
      <c r="R324" s="2">
        <v>1226</v>
      </c>
      <c r="S324" s="27">
        <v>1.1317480245181302E-2</v>
      </c>
      <c r="T324" s="14">
        <v>141.21212800000001</v>
      </c>
      <c r="U324" s="27">
        <v>0.54408060453400509</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1958</v>
      </c>
      <c r="C325" s="27">
        <v>0.8539031836022678</v>
      </c>
      <c r="D325" s="2">
        <v>88.484848484848399</v>
      </c>
      <c r="E325" s="2">
        <v>1941</v>
      </c>
      <c r="F325" s="27">
        <v>0.76840855106888362</v>
      </c>
      <c r="G325" s="14">
        <v>121.818181818181</v>
      </c>
      <c r="H325" s="2">
        <v>2023</v>
      </c>
      <c r="I325" s="27">
        <v>0.80920000000000003</v>
      </c>
      <c r="J325" s="14">
        <v>121.21212</v>
      </c>
      <c r="K325" s="27">
        <v>3.3197139938712969E-2</v>
      </c>
      <c r="L325" s="2">
        <v>81031</v>
      </c>
      <c r="M325" s="27">
        <v>0.81086138574230482</v>
      </c>
      <c r="N325" s="2">
        <v>770.30303030303003</v>
      </c>
      <c r="O325" s="2">
        <v>79941</v>
      </c>
      <c r="P325" s="27">
        <v>0.76770383174877554</v>
      </c>
      <c r="Q325" s="14">
        <v>741.21212121212102</v>
      </c>
      <c r="R325" s="2">
        <v>88377</v>
      </c>
      <c r="S325" s="27">
        <v>0.81582785614061004</v>
      </c>
      <c r="T325" s="14">
        <v>1076.96973</v>
      </c>
      <c r="U325" s="27">
        <v>9.0656662265059057E-2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1515</v>
      </c>
      <c r="C326" s="27">
        <v>0.66070649803750547</v>
      </c>
      <c r="D326" s="2">
        <v>101.212121212121</v>
      </c>
      <c r="E326" s="2">
        <v>1405</v>
      </c>
      <c r="F326" s="27">
        <v>0.55621536025336504</v>
      </c>
      <c r="G326" s="14">
        <v>110.30303030303</v>
      </c>
      <c r="H326" s="2">
        <v>1489</v>
      </c>
      <c r="I326" s="27">
        <v>0.59560000000000002</v>
      </c>
      <c r="J326" s="14">
        <v>127.878784</v>
      </c>
      <c r="K326" s="27">
        <v>-1.7161716171617162E-2</v>
      </c>
      <c r="L326" s="2">
        <v>61595</v>
      </c>
      <c r="M326" s="27">
        <v>0.61636913100908619</v>
      </c>
      <c r="N326" s="2">
        <v>762.42424242424204</v>
      </c>
      <c r="O326" s="2">
        <v>58871</v>
      </c>
      <c r="P326" s="27">
        <v>0.56536060693364065</v>
      </c>
      <c r="Q326" s="14">
        <v>725.45454545454504</v>
      </c>
      <c r="R326" s="2">
        <v>64087</v>
      </c>
      <c r="S326" s="27">
        <v>0.59160143268591681</v>
      </c>
      <c r="T326" s="14">
        <v>1182.42419</v>
      </c>
      <c r="U326" s="27">
        <v>4.0457829369266986E-2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707</v>
      </c>
      <c r="C327" s="27">
        <v>0.30832969908416918</v>
      </c>
      <c r="D327" s="2">
        <v>69.696969696969703</v>
      </c>
      <c r="E327" s="2">
        <v>793</v>
      </c>
      <c r="F327" s="27">
        <v>0.31393507521773556</v>
      </c>
      <c r="G327" s="14">
        <v>81.212121212121204</v>
      </c>
      <c r="H327" s="2">
        <v>725</v>
      </c>
      <c r="I327" s="27">
        <v>0.28999999999999998</v>
      </c>
      <c r="J327" s="14">
        <v>104.848488</v>
      </c>
      <c r="K327" s="27">
        <v>2.5459688826025461E-2</v>
      </c>
      <c r="L327" s="2">
        <v>32995</v>
      </c>
      <c r="M327" s="27">
        <v>0.33017451867269743</v>
      </c>
      <c r="N327" s="2">
        <v>597.57575757575705</v>
      </c>
      <c r="O327" s="2">
        <v>29946</v>
      </c>
      <c r="P327" s="27">
        <v>0.28758282915586286</v>
      </c>
      <c r="Q327" s="14">
        <v>636.969696969697</v>
      </c>
      <c r="R327" s="2">
        <v>32910</v>
      </c>
      <c r="S327" s="27">
        <v>0.30379957167122074</v>
      </c>
      <c r="T327" s="14">
        <v>989.69695999999999</v>
      </c>
      <c r="U327" s="27">
        <v>-2.5761479011971512E-3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55</v>
      </c>
      <c r="C328" s="27">
        <v>2.3986044483209769E-2</v>
      </c>
      <c r="D328" s="2">
        <v>24.848484848484802</v>
      </c>
      <c r="E328" s="2">
        <v>75</v>
      </c>
      <c r="F328" s="27">
        <v>2.9691211401425176E-2</v>
      </c>
      <c r="G328" s="14">
        <v>35.757575757575701</v>
      </c>
      <c r="H328" s="2">
        <v>115</v>
      </c>
      <c r="I328" s="27">
        <v>4.5999999999999999E-2</v>
      </c>
      <c r="J328" s="14">
        <v>50.303031900000001</v>
      </c>
      <c r="K328" s="27">
        <v>1.0909090909090908</v>
      </c>
      <c r="L328" s="2">
        <v>4793</v>
      </c>
      <c r="M328" s="27">
        <v>4.7962614577912982E-2</v>
      </c>
      <c r="N328" s="2">
        <v>286.666666666666</v>
      </c>
      <c r="O328" s="2">
        <v>4332</v>
      </c>
      <c r="P328" s="27">
        <v>4.1601843849034863E-2</v>
      </c>
      <c r="Q328" s="14">
        <v>351.51515151515099</v>
      </c>
      <c r="R328" s="2">
        <v>5875</v>
      </c>
      <c r="S328" s="27">
        <v>5.423343918469832E-2</v>
      </c>
      <c r="T328" s="14">
        <v>496.36364700000001</v>
      </c>
      <c r="U328" s="27">
        <v>0.22574587940746924</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202</v>
      </c>
      <c r="C329" s="27">
        <v>8.8094199738334059E-2</v>
      </c>
      <c r="D329" s="2">
        <v>58.181818181818201</v>
      </c>
      <c r="E329" s="2">
        <v>196</v>
      </c>
      <c r="F329" s="27">
        <v>7.7593032462391132E-2</v>
      </c>
      <c r="G329" s="14">
        <v>49.090909090909101</v>
      </c>
      <c r="H329" s="2">
        <v>193</v>
      </c>
      <c r="I329" s="27">
        <v>7.7200000000000005E-2</v>
      </c>
      <c r="J329" s="14">
        <v>61.818179999999998</v>
      </c>
      <c r="K329" s="27">
        <v>-4.4554455445544552E-2</v>
      </c>
      <c r="L329" s="2">
        <v>9243</v>
      </c>
      <c r="M329" s="27">
        <v>9.2492895168714728E-2</v>
      </c>
      <c r="N329" s="2">
        <v>378.18181818181802</v>
      </c>
      <c r="O329" s="2">
        <v>7889</v>
      </c>
      <c r="P329" s="27">
        <v>7.5761067895899356E-2</v>
      </c>
      <c r="Q329" s="14">
        <v>424.84848484848402</v>
      </c>
      <c r="R329" s="2">
        <v>7191</v>
      </c>
      <c r="S329" s="27">
        <v>6.6381729562070751E-2</v>
      </c>
      <c r="T329" s="14">
        <v>461.81817599999999</v>
      </c>
      <c r="U329" s="27">
        <v>-0.22200584225900682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450</v>
      </c>
      <c r="C330" s="27">
        <v>0.19624945486262538</v>
      </c>
      <c r="D330" s="2">
        <v>75.757575757575694</v>
      </c>
      <c r="E330" s="2">
        <v>522</v>
      </c>
      <c r="F330" s="27">
        <v>0.20665083135391923</v>
      </c>
      <c r="G330" s="14">
        <v>68.484848484848399</v>
      </c>
      <c r="H330" s="2">
        <v>417</v>
      </c>
      <c r="I330" s="27">
        <v>0.1668</v>
      </c>
      <c r="J330" s="14">
        <v>74.545455899999993</v>
      </c>
      <c r="K330" s="27">
        <v>-7.3333333333333334E-2</v>
      </c>
      <c r="L330" s="2">
        <v>18959</v>
      </c>
      <c r="M330" s="27">
        <v>0.18971900892606972</v>
      </c>
      <c r="N330" s="2">
        <v>506.666666666666</v>
      </c>
      <c r="O330" s="2">
        <v>17725</v>
      </c>
      <c r="P330" s="27">
        <v>0.17021991741092865</v>
      </c>
      <c r="Q330" s="14">
        <v>489.09090909090901</v>
      </c>
      <c r="R330" s="2">
        <v>19844</v>
      </c>
      <c r="S330" s="27">
        <v>0.18318440292445168</v>
      </c>
      <c r="T330" s="14">
        <v>651.51513699999998</v>
      </c>
      <c r="U330" s="27">
        <v>4.667967719816446E-2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808</v>
      </c>
      <c r="C331" s="27">
        <v>0.35237679895333623</v>
      </c>
      <c r="D331" s="2">
        <v>82.424242424242394</v>
      </c>
      <c r="E331" s="2">
        <v>612</v>
      </c>
      <c r="F331" s="27">
        <v>0.24228028503562946</v>
      </c>
      <c r="G331" s="14">
        <v>70.303030303030297</v>
      </c>
      <c r="H331" s="2">
        <v>764</v>
      </c>
      <c r="I331" s="27">
        <v>0.30559999999999998</v>
      </c>
      <c r="J331" s="14">
        <v>95.151510000000002</v>
      </c>
      <c r="K331" s="27">
        <v>-5.4455445544554455E-2</v>
      </c>
      <c r="L331" s="2">
        <v>28600</v>
      </c>
      <c r="M331" s="27">
        <v>0.28619461233638877</v>
      </c>
      <c r="N331" s="2">
        <v>510.90909090909099</v>
      </c>
      <c r="O331" s="2">
        <v>28925</v>
      </c>
      <c r="P331" s="27">
        <v>0.27777777777777779</v>
      </c>
      <c r="Q331" s="14">
        <v>592.12121212121201</v>
      </c>
      <c r="R331" s="2">
        <v>31177</v>
      </c>
      <c r="S331" s="27">
        <v>0.28780186101469613</v>
      </c>
      <c r="T331" s="14">
        <v>684.84849999999994</v>
      </c>
      <c r="U331" s="27">
        <v>9.0104895104895111E-2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443</v>
      </c>
      <c r="C332" s="27">
        <v>0.19319668556476233</v>
      </c>
      <c r="D332" s="2">
        <v>83.030303030303003</v>
      </c>
      <c r="E332" s="2">
        <v>536</v>
      </c>
      <c r="F332" s="27">
        <v>0.2121931908155186</v>
      </c>
      <c r="G332" s="14">
        <v>84.242424242424207</v>
      </c>
      <c r="H332" s="2">
        <v>534</v>
      </c>
      <c r="I332" s="27">
        <v>0.21360000000000001</v>
      </c>
      <c r="J332" s="14">
        <v>90.909090000000006</v>
      </c>
      <c r="K332" s="27">
        <v>0.2054176072234763</v>
      </c>
      <c r="L332" s="2">
        <v>19436</v>
      </c>
      <c r="M332" s="27">
        <v>0.1944922547332186</v>
      </c>
      <c r="N332" s="2">
        <v>551.51515151515105</v>
      </c>
      <c r="O332" s="2">
        <v>21070</v>
      </c>
      <c r="P332" s="27">
        <v>0.20234322481513492</v>
      </c>
      <c r="Q332" s="14">
        <v>741.81818181818096</v>
      </c>
      <c r="R332" s="2">
        <v>24290</v>
      </c>
      <c r="S332" s="27">
        <v>0.22422642345469315</v>
      </c>
      <c r="T332" s="14">
        <v>776.96969999999999</v>
      </c>
      <c r="U332" s="27">
        <v>0.24974274542086849</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142</v>
      </c>
      <c r="C333" s="27">
        <v>6.1927605756650676E-2</v>
      </c>
      <c r="D333" s="2">
        <v>46.6666666666666</v>
      </c>
      <c r="E333" s="2">
        <v>178</v>
      </c>
      <c r="F333" s="27">
        <v>7.0467141726049093E-2</v>
      </c>
      <c r="G333" s="14">
        <v>52.121212121212103</v>
      </c>
      <c r="H333" s="2">
        <v>267</v>
      </c>
      <c r="I333" s="27">
        <v>0.10680000000000001</v>
      </c>
      <c r="J333" s="14">
        <v>72.727270000000004</v>
      </c>
      <c r="K333" s="27">
        <v>0.88028169014084512</v>
      </c>
      <c r="L333" s="2">
        <v>7837</v>
      </c>
      <c r="M333" s="27">
        <v>7.8423327862946798E-2</v>
      </c>
      <c r="N333" s="2">
        <v>349.09090909090901</v>
      </c>
      <c r="O333" s="2">
        <v>7863</v>
      </c>
      <c r="P333" s="27">
        <v>7.5511380005762033E-2</v>
      </c>
      <c r="Q333" s="14">
        <v>433.33333333333297</v>
      </c>
      <c r="R333" s="2">
        <v>9068</v>
      </c>
      <c r="S333" s="27">
        <v>8.3708736430101169E-2</v>
      </c>
      <c r="T333" s="14">
        <v>586.06060000000002</v>
      </c>
      <c r="U333" s="27">
        <v>0.15707541150950619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101</v>
      </c>
      <c r="C334" s="27">
        <v>4.4047099869167029E-2</v>
      </c>
      <c r="D334" s="2">
        <v>47.272727272727202</v>
      </c>
      <c r="E334" s="2">
        <v>95</v>
      </c>
      <c r="F334" s="27">
        <v>3.7608867775138562E-2</v>
      </c>
      <c r="G334" s="14">
        <v>33.939393939393902</v>
      </c>
      <c r="H334" s="2">
        <v>186</v>
      </c>
      <c r="I334" s="27">
        <v>7.4399999999999994E-2</v>
      </c>
      <c r="J334" s="14">
        <v>66.060609999999997</v>
      </c>
      <c r="K334" s="27">
        <v>0.84158415841584155</v>
      </c>
      <c r="L334" s="2">
        <v>4787</v>
      </c>
      <c r="M334" s="27">
        <v>4.7902573750150099E-2</v>
      </c>
      <c r="N334" s="2">
        <v>320</v>
      </c>
      <c r="O334" s="2">
        <v>4814</v>
      </c>
      <c r="P334" s="27">
        <v>4.6230673196965333E-2</v>
      </c>
      <c r="Q334" s="14">
        <v>375.75757575757501</v>
      </c>
      <c r="R334" s="2">
        <v>5662</v>
      </c>
      <c r="S334" s="27">
        <v>5.2267188538512664E-2</v>
      </c>
      <c r="T334" s="14">
        <v>521.21209999999996</v>
      </c>
      <c r="U334" s="27">
        <v>0.18278671401712973</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34</v>
      </c>
      <c r="C335" s="27">
        <v>1.4827736589620584E-2</v>
      </c>
      <c r="D335" s="2">
        <v>18.7878787878787</v>
      </c>
      <c r="E335" s="2">
        <v>20</v>
      </c>
      <c r="F335" s="27">
        <v>7.91765637371338E-3</v>
      </c>
      <c r="G335" s="14">
        <v>13.3333333333333</v>
      </c>
      <c r="H335" s="2">
        <v>21</v>
      </c>
      <c r="I335" s="27">
        <v>8.3999999999999995E-3</v>
      </c>
      <c r="J335" s="14">
        <v>15.757576</v>
      </c>
      <c r="K335" s="27">
        <v>-0.38235294117647056</v>
      </c>
      <c r="L335" s="2">
        <v>983</v>
      </c>
      <c r="M335" s="27">
        <v>9.8366889484849691E-3</v>
      </c>
      <c r="N335" s="2">
        <v>162.42424242424201</v>
      </c>
      <c r="O335" s="2">
        <v>1242</v>
      </c>
      <c r="P335" s="27">
        <v>1.1927398444252377E-2</v>
      </c>
      <c r="Q335" s="14">
        <v>158.18181818181799</v>
      </c>
      <c r="R335" s="2">
        <v>1109</v>
      </c>
      <c r="S335" s="27">
        <v>1.0237427073332842E-2</v>
      </c>
      <c r="T335" s="14">
        <v>193.939392</v>
      </c>
      <c r="U335" s="27">
        <v>0.12817904374364192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34</v>
      </c>
      <c r="C336" s="27">
        <v>1.4827736589620584E-2</v>
      </c>
      <c r="D336" s="2">
        <v>32.121212121212103</v>
      </c>
      <c r="E336" s="2">
        <v>0</v>
      </c>
      <c r="F336" s="27">
        <v>0</v>
      </c>
      <c r="G336" s="14">
        <v>11.5151515151515</v>
      </c>
      <c r="H336" s="2">
        <v>34</v>
      </c>
      <c r="I336" s="27">
        <v>1.3599999999999999E-2</v>
      </c>
      <c r="J336" s="14">
        <v>21.818182</v>
      </c>
      <c r="K336" s="27">
        <v>0</v>
      </c>
      <c r="L336" s="2">
        <v>1061</v>
      </c>
      <c r="M336" s="27">
        <v>1.0617219709402393E-2</v>
      </c>
      <c r="N336" s="2">
        <v>135.15151515151501</v>
      </c>
      <c r="O336" s="2">
        <v>1174</v>
      </c>
      <c r="P336" s="27">
        <v>1.1274368577739365E-2</v>
      </c>
      <c r="Q336" s="14">
        <v>183.030303030303</v>
      </c>
      <c r="R336" s="2">
        <v>1102</v>
      </c>
      <c r="S336" s="27">
        <v>1.0172808507495754E-2</v>
      </c>
      <c r="T336" s="14">
        <v>262.42425500000002</v>
      </c>
      <c r="U336" s="27">
        <v>3.8642789820923659E-2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33</v>
      </c>
      <c r="C337" s="27">
        <v>1.4391626689925861E-2</v>
      </c>
      <c r="D337" s="2">
        <v>26.060606060605998</v>
      </c>
      <c r="E337" s="2">
        <v>75</v>
      </c>
      <c r="F337" s="27">
        <v>2.9691211401425176E-2</v>
      </c>
      <c r="G337" s="14">
        <v>33.3333333333333</v>
      </c>
      <c r="H337" s="2">
        <v>131</v>
      </c>
      <c r="I337" s="27">
        <v>5.2400000000000002E-2</v>
      </c>
      <c r="J337" s="14">
        <v>63.030304000000001</v>
      </c>
      <c r="K337" s="27">
        <v>2.9696969696969697</v>
      </c>
      <c r="L337" s="2">
        <v>2743</v>
      </c>
      <c r="M337" s="27">
        <v>2.744866509226274E-2</v>
      </c>
      <c r="N337" s="2">
        <v>233.93939393939399</v>
      </c>
      <c r="O337" s="2">
        <v>2398</v>
      </c>
      <c r="P337" s="27">
        <v>2.3028906174973589E-2</v>
      </c>
      <c r="Q337" s="14">
        <v>211.51515151515099</v>
      </c>
      <c r="R337" s="2">
        <v>3451</v>
      </c>
      <c r="S337" s="27">
        <v>3.1856952957684072E-2</v>
      </c>
      <c r="T337" s="14">
        <v>407.27273600000001</v>
      </c>
      <c r="U337" s="27">
        <v>0.25811155668975572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41</v>
      </c>
      <c r="C338" s="27">
        <v>1.7880505887483647E-2</v>
      </c>
      <c r="D338" s="2">
        <v>20.606060606060598</v>
      </c>
      <c r="E338" s="2">
        <v>83</v>
      </c>
      <c r="F338" s="27">
        <v>3.2858273950910531E-2</v>
      </c>
      <c r="G338" s="14">
        <v>41.212121212121197</v>
      </c>
      <c r="H338" s="2">
        <v>81</v>
      </c>
      <c r="I338" s="27">
        <v>3.2399999999999998E-2</v>
      </c>
      <c r="J338" s="14">
        <v>36.363636</v>
      </c>
      <c r="K338" s="27">
        <v>0.97560975609756095</v>
      </c>
      <c r="L338" s="2">
        <v>3050</v>
      </c>
      <c r="M338" s="27">
        <v>3.0520754112796703E-2</v>
      </c>
      <c r="N338" s="2">
        <v>258.78787878787801</v>
      </c>
      <c r="O338" s="2">
        <v>3049</v>
      </c>
      <c r="P338" s="27">
        <v>2.9280706808796696E-2</v>
      </c>
      <c r="Q338" s="14">
        <v>253.333333333333</v>
      </c>
      <c r="R338" s="2">
        <v>3406</v>
      </c>
      <c r="S338" s="27">
        <v>3.1441547891588512E-2</v>
      </c>
      <c r="T338" s="14">
        <v>294.54544099999998</v>
      </c>
      <c r="U338" s="27">
        <v>0.11672131147540983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301</v>
      </c>
      <c r="C339" s="27">
        <v>0.13126907980811164</v>
      </c>
      <c r="D339" s="2">
        <v>73.3333333333333</v>
      </c>
      <c r="E339" s="2">
        <v>358</v>
      </c>
      <c r="F339" s="27">
        <v>0.14172604908946951</v>
      </c>
      <c r="G339" s="14">
        <v>65.454545454545396</v>
      </c>
      <c r="H339" s="2">
        <v>267</v>
      </c>
      <c r="I339" s="27">
        <v>0.10680000000000001</v>
      </c>
      <c r="J339" s="14">
        <v>58.787880000000001</v>
      </c>
      <c r="K339" s="27">
        <v>-0.11295681063122924</v>
      </c>
      <c r="L339" s="2">
        <v>11599</v>
      </c>
      <c r="M339" s="27">
        <v>0.11606892687027179</v>
      </c>
      <c r="N339" s="2">
        <v>473.33333333333297</v>
      </c>
      <c r="O339" s="2">
        <v>13207</v>
      </c>
      <c r="P339" s="27">
        <v>0.1268318448093729</v>
      </c>
      <c r="Q339" s="14">
        <v>526.06060606060601</v>
      </c>
      <c r="R339" s="2">
        <v>15222</v>
      </c>
      <c r="S339" s="27">
        <v>0.14051768702459197</v>
      </c>
      <c r="T339" s="14">
        <v>611.51513699999998</v>
      </c>
      <c r="U339" s="27">
        <v>0.31235451332011382</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251</v>
      </c>
      <c r="C340" s="27">
        <v>0.1094635848233755</v>
      </c>
      <c r="D340" s="2">
        <v>66.060606060606005</v>
      </c>
      <c r="E340" s="2">
        <v>108</v>
      </c>
      <c r="F340" s="27">
        <v>4.2755344418052253E-2</v>
      </c>
      <c r="G340" s="14">
        <v>31.515151515151501</v>
      </c>
      <c r="H340" s="2">
        <v>152</v>
      </c>
      <c r="I340" s="27">
        <v>6.08E-2</v>
      </c>
      <c r="J340" s="14">
        <v>43.636364</v>
      </c>
      <c r="K340" s="27">
        <v>-0.39442231075697209</v>
      </c>
      <c r="L340" s="2">
        <v>7915</v>
      </c>
      <c r="M340" s="27">
        <v>7.9203858623864226E-2</v>
      </c>
      <c r="N340" s="2">
        <v>437.575757575757</v>
      </c>
      <c r="O340" s="2">
        <v>8068</v>
      </c>
      <c r="P340" s="27">
        <v>7.7480072985690956E-2</v>
      </c>
      <c r="Q340" s="14">
        <v>425.45454545454498</v>
      </c>
      <c r="R340" s="2">
        <v>9172</v>
      </c>
      <c r="S340" s="27">
        <v>8.4668783693966479E-2</v>
      </c>
      <c r="T340" s="14">
        <v>544.84849999999994</v>
      </c>
      <c r="U340" s="27">
        <v>0.15881238155401137</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0</v>
      </c>
      <c r="C341" s="27">
        <v>0</v>
      </c>
      <c r="D341" s="2">
        <v>80</v>
      </c>
      <c r="E341" s="2">
        <v>13</v>
      </c>
      <c r="F341" s="27">
        <v>5.1464766429136976E-3</v>
      </c>
      <c r="G341" s="14">
        <v>9.0909090909090899</v>
      </c>
      <c r="H341" s="2">
        <v>11</v>
      </c>
      <c r="I341" s="27">
        <v>4.4000000000000003E-3</v>
      </c>
      <c r="J341" s="14">
        <v>10.909091</v>
      </c>
      <c r="K341" s="27"/>
      <c r="L341" s="2">
        <v>1317</v>
      </c>
      <c r="M341" s="27">
        <v>1.3178961693951887E-2</v>
      </c>
      <c r="N341" s="2">
        <v>167.87878787878699</v>
      </c>
      <c r="O341" s="2">
        <v>1387</v>
      </c>
      <c r="P341" s="27">
        <v>1.3319888600787477E-2</v>
      </c>
      <c r="Q341" s="14">
        <v>159.39393939393901</v>
      </c>
      <c r="R341" s="2">
        <v>1144</v>
      </c>
      <c r="S341" s="27">
        <v>1.0560519902518278E-2</v>
      </c>
      <c r="T341" s="14">
        <v>246.66667200000001</v>
      </c>
      <c r="U341" s="27">
        <v>-0.1313591495823842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35</v>
      </c>
      <c r="C342" s="27">
        <v>1.5263846489315308E-2</v>
      </c>
      <c r="D342" s="2">
        <v>26.6666666666666</v>
      </c>
      <c r="E342" s="2">
        <v>9</v>
      </c>
      <c r="F342" s="27">
        <v>3.5629453681710215E-3</v>
      </c>
      <c r="G342" s="14">
        <v>8.4848484848484809</v>
      </c>
      <c r="H342" s="2">
        <v>27</v>
      </c>
      <c r="I342" s="27">
        <v>1.0800000000000001E-2</v>
      </c>
      <c r="J342" s="14">
        <v>16.363636</v>
      </c>
      <c r="K342" s="27">
        <v>-0.22857142857142856</v>
      </c>
      <c r="L342" s="2">
        <v>1536</v>
      </c>
      <c r="M342" s="27">
        <v>1.5370451907296962E-2</v>
      </c>
      <c r="N342" s="2">
        <v>168.48484848484799</v>
      </c>
      <c r="O342" s="2">
        <v>1641</v>
      </c>
      <c r="P342" s="27">
        <v>1.5759147219821378E-2</v>
      </c>
      <c r="Q342" s="14">
        <v>198.18181818181799</v>
      </c>
      <c r="R342" s="2">
        <v>1825</v>
      </c>
      <c r="S342" s="27">
        <v>1.6846983236097776E-2</v>
      </c>
      <c r="T342" s="14">
        <v>240</v>
      </c>
      <c r="U342" s="27">
        <v>0.18815104166666666</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216</v>
      </c>
      <c r="C343" s="27">
        <v>9.4199738334060187E-2</v>
      </c>
      <c r="D343" s="2">
        <v>58.181818181818201</v>
      </c>
      <c r="E343" s="2">
        <v>86</v>
      </c>
      <c r="F343" s="27">
        <v>3.4045922406967535E-2</v>
      </c>
      <c r="G343" s="14">
        <v>28.484848484848399</v>
      </c>
      <c r="H343" s="2">
        <v>114</v>
      </c>
      <c r="I343" s="27">
        <v>4.5600000000000002E-2</v>
      </c>
      <c r="J343" s="14">
        <v>43.636364</v>
      </c>
      <c r="K343" s="27">
        <v>-0.47222222222222221</v>
      </c>
      <c r="L343" s="2">
        <v>5062</v>
      </c>
      <c r="M343" s="27">
        <v>5.0654445022615381E-2</v>
      </c>
      <c r="N343" s="2">
        <v>350.90909090909003</v>
      </c>
      <c r="O343" s="2">
        <v>5040</v>
      </c>
      <c r="P343" s="27">
        <v>4.8401037165082109E-2</v>
      </c>
      <c r="Q343" s="14">
        <v>343.030303030303</v>
      </c>
      <c r="R343" s="2">
        <v>6203</v>
      </c>
      <c r="S343" s="27">
        <v>5.7261280555350416E-2</v>
      </c>
      <c r="T343" s="14">
        <v>429.09089999999998</v>
      </c>
      <c r="U343" s="27">
        <v>0.22540497826945871</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50</v>
      </c>
      <c r="C344" s="27">
        <v>2.1805494984736152E-2</v>
      </c>
      <c r="D344" s="2">
        <v>26.6666666666666</v>
      </c>
      <c r="E344" s="2">
        <v>250</v>
      </c>
      <c r="F344" s="27">
        <v>9.8970704671417262E-2</v>
      </c>
      <c r="G344" s="14">
        <v>53.3333333333333</v>
      </c>
      <c r="H344" s="2">
        <v>115</v>
      </c>
      <c r="I344" s="27">
        <v>4.5999999999999999E-2</v>
      </c>
      <c r="J344" s="14">
        <v>44.242424</v>
      </c>
      <c r="K344" s="27">
        <v>1.3</v>
      </c>
      <c r="L344" s="2">
        <v>3684</v>
      </c>
      <c r="M344" s="27">
        <v>3.6865068246407555E-2</v>
      </c>
      <c r="N344" s="2">
        <v>217.575757575757</v>
      </c>
      <c r="O344" s="2">
        <v>5139</v>
      </c>
      <c r="P344" s="27">
        <v>4.9351771823681938E-2</v>
      </c>
      <c r="Q344" s="14">
        <v>276.36363636363598</v>
      </c>
      <c r="R344" s="2">
        <v>6050</v>
      </c>
      <c r="S344" s="27">
        <v>5.5848903330625504E-2</v>
      </c>
      <c r="T344" s="14">
        <v>393.93939999999998</v>
      </c>
      <c r="U344" s="27">
        <v>0.64223669923995652</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1826</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1700</v>
      </c>
      <c r="C347" s="211"/>
      <c r="D347" s="211" t="s">
        <v>1701</v>
      </c>
      <c r="E347" s="211" t="s">
        <v>1700</v>
      </c>
      <c r="F347" s="211"/>
      <c r="G347" s="211" t="s">
        <v>1701</v>
      </c>
      <c r="H347" s="211" t="s">
        <v>1700</v>
      </c>
      <c r="I347" s="211"/>
      <c r="J347" s="211" t="s">
        <v>1701</v>
      </c>
      <c r="K347" t="s">
        <v>170</v>
      </c>
      <c r="L347" s="211" t="s">
        <v>1700</v>
      </c>
      <c r="M347" s="211"/>
      <c r="N347" s="211" t="s">
        <v>1701</v>
      </c>
      <c r="O347" s="211" t="s">
        <v>1700</v>
      </c>
      <c r="P347" s="211"/>
      <c r="Q347" s="211" t="s">
        <v>1701</v>
      </c>
      <c r="R347" s="211" t="s">
        <v>1700</v>
      </c>
      <c r="S347" s="211"/>
      <c r="T347" s="211" t="s">
        <v>1701</v>
      </c>
      <c r="U347" t="s">
        <v>170</v>
      </c>
      <c r="V347" s="211" t="s">
        <v>1700</v>
      </c>
      <c r="W347" s="211"/>
      <c r="X347" s="211" t="s">
        <v>1701</v>
      </c>
      <c r="Y347" s="211" t="s">
        <v>1700</v>
      </c>
      <c r="Z347" s="211"/>
      <c r="AA347" s="211" t="s">
        <v>1701</v>
      </c>
      <c r="AB347" s="211" t="s">
        <v>1700</v>
      </c>
      <c r="AC347" s="211"/>
      <c r="AD347" s="211" t="s">
        <v>1701</v>
      </c>
      <c r="AE347" t="s">
        <v>170</v>
      </c>
    </row>
    <row r="348" spans="1:31" x14ac:dyDescent="0.3">
      <c r="A348" t="s">
        <v>172</v>
      </c>
      <c r="B348" s="2">
        <v>2042</v>
      </c>
      <c r="C348" s="27" t="s">
        <v>170</v>
      </c>
      <c r="D348" s="2">
        <v>112.121212121212</v>
      </c>
      <c r="E348" s="2">
        <v>2193</v>
      </c>
      <c r="F348" s="27" t="s">
        <v>170</v>
      </c>
      <c r="G348" s="14">
        <v>112.121212121212</v>
      </c>
      <c r="H348" s="2">
        <v>1794</v>
      </c>
      <c r="I348" s="27" t="s">
        <v>170</v>
      </c>
      <c r="J348" s="14">
        <v>118.78788</v>
      </c>
      <c r="K348" s="27">
        <v>-0.12144955925563174</v>
      </c>
      <c r="L348" s="2">
        <v>79457</v>
      </c>
      <c r="M348" s="27" t="s">
        <v>170</v>
      </c>
      <c r="N348" s="2">
        <v>790.90909090909099</v>
      </c>
      <c r="O348" s="2">
        <v>85876</v>
      </c>
      <c r="P348" s="27" t="s">
        <v>170</v>
      </c>
      <c r="Q348" s="14">
        <v>784.24242424242402</v>
      </c>
      <c r="R348" s="2">
        <v>74949</v>
      </c>
      <c r="S348" s="27" t="s">
        <v>170</v>
      </c>
      <c r="T348" s="14">
        <v>1001.81818</v>
      </c>
      <c r="U348" s="27">
        <v>-5.6735089419434413E-2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276</v>
      </c>
      <c r="C349" s="27">
        <v>0.13516160626836435</v>
      </c>
      <c r="D349" s="2">
        <v>69.090909090909093</v>
      </c>
      <c r="E349" s="2">
        <v>520</v>
      </c>
      <c r="F349" s="27">
        <v>0.23711810305517556</v>
      </c>
      <c r="G349" s="14">
        <v>67.878787878787804</v>
      </c>
      <c r="H349" s="2">
        <v>243</v>
      </c>
      <c r="I349" s="27">
        <v>0.1354515050167224</v>
      </c>
      <c r="J349" s="14">
        <v>62.4242439</v>
      </c>
      <c r="K349" s="27">
        <v>-0.11956521739130435</v>
      </c>
      <c r="L349" s="2">
        <v>14266</v>
      </c>
      <c r="M349" s="27">
        <v>0.1795436525416263</v>
      </c>
      <c r="N349" s="2">
        <v>475.15151515151501</v>
      </c>
      <c r="O349" s="2">
        <v>19695</v>
      </c>
      <c r="P349" s="27">
        <v>0.22934230751315851</v>
      </c>
      <c r="Q349" s="14">
        <v>463.636363636363</v>
      </c>
      <c r="R349" s="2">
        <v>13140</v>
      </c>
      <c r="S349" s="27">
        <v>0.17531921706760598</v>
      </c>
      <c r="T349" s="14">
        <v>555.75756799999999</v>
      </c>
      <c r="U349" s="27">
        <v>-7.8928921912238895E-2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69</v>
      </c>
      <c r="C350" s="27">
        <v>3.3790401567091087E-2</v>
      </c>
      <c r="D350" s="2">
        <v>30.909090909090899</v>
      </c>
      <c r="E350" s="2">
        <v>199</v>
      </c>
      <c r="F350" s="27">
        <v>9.0743274053807568E-2</v>
      </c>
      <c r="G350" s="14">
        <v>58.181818181818201</v>
      </c>
      <c r="H350" s="2">
        <v>84</v>
      </c>
      <c r="I350" s="27">
        <v>4.6822742474916385E-2</v>
      </c>
      <c r="J350" s="14">
        <v>35.757576</v>
      </c>
      <c r="K350" s="27">
        <v>0.21739130434782608</v>
      </c>
      <c r="L350" s="2">
        <v>7115</v>
      </c>
      <c r="M350" s="27">
        <v>8.9545288646689411E-2</v>
      </c>
      <c r="N350" s="2">
        <v>287.27272727272702</v>
      </c>
      <c r="O350" s="2">
        <v>9143</v>
      </c>
      <c r="P350" s="27">
        <v>0.10646746471656808</v>
      </c>
      <c r="Q350" s="14">
        <v>362.42424242424198</v>
      </c>
      <c r="R350" s="2">
        <v>6284</v>
      </c>
      <c r="S350" s="27">
        <v>8.3843680369317802E-2</v>
      </c>
      <c r="T350" s="14">
        <v>459.39395100000002</v>
      </c>
      <c r="U350" s="27">
        <v>-0.11679550245959242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59</v>
      </c>
      <c r="C351" s="27">
        <v>2.889324191968658E-2</v>
      </c>
      <c r="D351" s="2">
        <v>29.696969696969699</v>
      </c>
      <c r="E351" s="2">
        <v>126</v>
      </c>
      <c r="F351" s="27">
        <v>5.7455540355677154E-2</v>
      </c>
      <c r="G351" s="14">
        <v>45.454545454545404</v>
      </c>
      <c r="H351" s="2">
        <v>75</v>
      </c>
      <c r="I351" s="27">
        <v>4.1806020066889632E-2</v>
      </c>
      <c r="J351" s="14">
        <v>35.151516000000001</v>
      </c>
      <c r="K351" s="27">
        <v>0.2711864406779661</v>
      </c>
      <c r="L351" s="2">
        <v>6031</v>
      </c>
      <c r="M351" s="27">
        <v>7.5902689505015289E-2</v>
      </c>
      <c r="N351" s="2">
        <v>287.87878787878702</v>
      </c>
      <c r="O351" s="2">
        <v>7805</v>
      </c>
      <c r="P351" s="27">
        <v>9.0886860123899571E-2</v>
      </c>
      <c r="Q351" s="14">
        <v>353.93939393939303</v>
      </c>
      <c r="R351" s="2">
        <v>4601</v>
      </c>
      <c r="S351" s="27">
        <v>6.138841078600115E-2</v>
      </c>
      <c r="T351" s="14">
        <v>452.121216</v>
      </c>
      <c r="U351" s="27">
        <v>-0.23710827391808986</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8</v>
      </c>
      <c r="C352" s="27">
        <v>3.9177277179236044E-3</v>
      </c>
      <c r="D352" s="2">
        <v>7.2727272727272698</v>
      </c>
      <c r="E352" s="2">
        <v>20</v>
      </c>
      <c r="F352" s="27">
        <v>9.1199270405836752E-3</v>
      </c>
      <c r="G352" s="14">
        <v>18.7878787878787</v>
      </c>
      <c r="H352" s="2">
        <v>36</v>
      </c>
      <c r="I352" s="27">
        <v>2.0066889632107024E-2</v>
      </c>
      <c r="J352" s="14">
        <v>31.515152</v>
      </c>
      <c r="K352" s="27">
        <v>3.5</v>
      </c>
      <c r="L352" s="2">
        <v>917</v>
      </c>
      <c r="M352" s="27">
        <v>1.1540833406748304E-2</v>
      </c>
      <c r="N352" s="2">
        <v>138.78787878787799</v>
      </c>
      <c r="O352" s="2">
        <v>883</v>
      </c>
      <c r="P352" s="27">
        <v>1.028226745540081E-2</v>
      </c>
      <c r="Q352" s="14">
        <v>166.666666666666</v>
      </c>
      <c r="R352" s="2">
        <v>517</v>
      </c>
      <c r="S352" s="27">
        <v>6.8980239896462925E-3</v>
      </c>
      <c r="T352" s="14">
        <v>126.060608</v>
      </c>
      <c r="U352" s="27">
        <v>-0.4362050163576881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30</v>
      </c>
      <c r="C353" s="27">
        <v>1.4691478942213516E-2</v>
      </c>
      <c r="D353" s="2">
        <v>23.636363636363601</v>
      </c>
      <c r="E353" s="2">
        <v>19</v>
      </c>
      <c r="F353" s="27">
        <v>8.6639306885544914E-3</v>
      </c>
      <c r="G353" s="14">
        <v>16.969696969696901</v>
      </c>
      <c r="H353" s="2">
        <v>8</v>
      </c>
      <c r="I353" s="27">
        <v>4.459308807134894E-3</v>
      </c>
      <c r="J353" s="14">
        <v>7.8787880000000001</v>
      </c>
      <c r="K353" s="27">
        <v>-0.73333333333333328</v>
      </c>
      <c r="L353" s="2">
        <v>2892</v>
      </c>
      <c r="M353" s="27">
        <v>3.6397044942547543E-2</v>
      </c>
      <c r="N353" s="2">
        <v>229.69696969696901</v>
      </c>
      <c r="O353" s="2">
        <v>3080</v>
      </c>
      <c r="P353" s="27">
        <v>3.5865666775350503E-2</v>
      </c>
      <c r="Q353" s="14">
        <v>256.969696969697</v>
      </c>
      <c r="R353" s="2">
        <v>1700</v>
      </c>
      <c r="S353" s="27">
        <v>2.2682090488198643E-2</v>
      </c>
      <c r="T353" s="14">
        <v>227.27271999999999</v>
      </c>
      <c r="U353" s="27">
        <v>-0.41217150760719223</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21</v>
      </c>
      <c r="C354" s="27">
        <v>1.028403525954946E-2</v>
      </c>
      <c r="D354" s="2">
        <v>14.545454545454501</v>
      </c>
      <c r="E354" s="2">
        <v>87</v>
      </c>
      <c r="F354" s="27">
        <v>3.9671682626538987E-2</v>
      </c>
      <c r="G354" s="14">
        <v>40</v>
      </c>
      <c r="H354" s="2">
        <v>31</v>
      </c>
      <c r="I354" s="27">
        <v>1.7279821627647716E-2</v>
      </c>
      <c r="J354" s="14">
        <v>16.969695999999999</v>
      </c>
      <c r="K354" s="27">
        <v>0.47619047619047616</v>
      </c>
      <c r="L354" s="2">
        <v>2222</v>
      </c>
      <c r="M354" s="27">
        <v>2.7964811155719447E-2</v>
      </c>
      <c r="N354" s="2">
        <v>173.939393939393</v>
      </c>
      <c r="O354" s="2">
        <v>3842</v>
      </c>
      <c r="P354" s="27">
        <v>4.4738925893148263E-2</v>
      </c>
      <c r="Q354" s="14">
        <v>219.39393939393901</v>
      </c>
      <c r="R354" s="2">
        <v>2384</v>
      </c>
      <c r="S354" s="27">
        <v>3.1808296308156216E-2</v>
      </c>
      <c r="T354" s="14">
        <v>340</v>
      </c>
      <c r="U354" s="27">
        <v>7.2907290729072913E-2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10</v>
      </c>
      <c r="C355" s="27">
        <v>4.8971596474045058E-3</v>
      </c>
      <c r="D355" s="2">
        <v>9.0909090909090899</v>
      </c>
      <c r="E355" s="2">
        <v>73</v>
      </c>
      <c r="F355" s="27">
        <v>3.3287733698130414E-2</v>
      </c>
      <c r="G355" s="14">
        <v>38.181818181818102</v>
      </c>
      <c r="H355" s="2">
        <v>9</v>
      </c>
      <c r="I355" s="27">
        <v>5.016722408026756E-3</v>
      </c>
      <c r="J355" s="14">
        <v>9.0909089999999999</v>
      </c>
      <c r="K355" s="27">
        <v>-0.1</v>
      </c>
      <c r="L355" s="2">
        <v>1084</v>
      </c>
      <c r="M355" s="27">
        <v>1.3642599141674113E-2</v>
      </c>
      <c r="N355" s="2">
        <v>120.60606060606</v>
      </c>
      <c r="O355" s="2">
        <v>1338</v>
      </c>
      <c r="P355" s="27">
        <v>1.5580604592668499E-2</v>
      </c>
      <c r="Q355" s="14">
        <v>125.454545454545</v>
      </c>
      <c r="R355" s="2">
        <v>1683</v>
      </c>
      <c r="S355" s="27">
        <v>2.2455269583316655E-2</v>
      </c>
      <c r="T355" s="14">
        <v>164.84848</v>
      </c>
      <c r="U355" s="27">
        <v>0.55258302583025831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207</v>
      </c>
      <c r="C356" s="27">
        <v>0.10137120470127327</v>
      </c>
      <c r="D356" s="2">
        <v>63.030303030303003</v>
      </c>
      <c r="E356" s="2">
        <v>321</v>
      </c>
      <c r="F356" s="27">
        <v>0.146374829001368</v>
      </c>
      <c r="G356" s="14">
        <v>58.787878787878803</v>
      </c>
      <c r="H356" s="2">
        <v>159</v>
      </c>
      <c r="I356" s="27">
        <v>8.8628762541806017E-2</v>
      </c>
      <c r="J356" s="14">
        <v>47.878788</v>
      </c>
      <c r="K356" s="27">
        <v>-0.2318840579710145</v>
      </c>
      <c r="L356" s="2">
        <v>7151</v>
      </c>
      <c r="M356" s="27">
        <v>8.9998363894936886E-2</v>
      </c>
      <c r="N356" s="2">
        <v>407.27272727272702</v>
      </c>
      <c r="O356" s="2">
        <v>10552</v>
      </c>
      <c r="P356" s="27">
        <v>0.12287484279659043</v>
      </c>
      <c r="Q356" s="14">
        <v>376.36363636363598</v>
      </c>
      <c r="R356" s="2">
        <v>6856</v>
      </c>
      <c r="S356" s="27">
        <v>9.1475536698288173E-2</v>
      </c>
      <c r="T356" s="14">
        <v>413.33334400000001</v>
      </c>
      <c r="U356" s="27">
        <v>-4.1252971612361911E-2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16</v>
      </c>
      <c r="C357" s="27">
        <v>7.8354554358472089E-3</v>
      </c>
      <c r="D357" s="2">
        <v>11.5151515151515</v>
      </c>
      <c r="E357" s="2">
        <v>77</v>
      </c>
      <c r="F357" s="27">
        <v>3.511171910624715E-2</v>
      </c>
      <c r="G357" s="14">
        <v>27.272727272727199</v>
      </c>
      <c r="H357" s="2">
        <v>0</v>
      </c>
      <c r="I357" s="27">
        <v>0</v>
      </c>
      <c r="J357" s="14">
        <v>12.727273</v>
      </c>
      <c r="K357" s="27">
        <v>-1</v>
      </c>
      <c r="L357" s="2">
        <v>1475</v>
      </c>
      <c r="M357" s="27">
        <v>1.856349975458424E-2</v>
      </c>
      <c r="N357" s="2">
        <v>184.84848484848399</v>
      </c>
      <c r="O357" s="2">
        <v>2972</v>
      </c>
      <c r="P357" s="27">
        <v>3.4608039498812242E-2</v>
      </c>
      <c r="Q357" s="14">
        <v>270.90909090909003</v>
      </c>
      <c r="R357" s="2">
        <v>1377</v>
      </c>
      <c r="S357" s="27">
        <v>1.8372493295440901E-2</v>
      </c>
      <c r="T357" s="14">
        <v>176.96969999999999</v>
      </c>
      <c r="U357" s="27">
        <v>-6.6440677966101688E-2</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9</v>
      </c>
      <c r="C358" s="27">
        <v>4.4074436826640551E-3</v>
      </c>
      <c r="D358" s="2">
        <v>8.4848484848484809</v>
      </c>
      <c r="E358" s="2">
        <v>59</v>
      </c>
      <c r="F358" s="27">
        <v>2.6903784769721842E-2</v>
      </c>
      <c r="G358" s="14">
        <v>24.2424242424242</v>
      </c>
      <c r="H358" s="2">
        <v>0</v>
      </c>
      <c r="I358" s="27">
        <v>0</v>
      </c>
      <c r="J358" s="14">
        <v>12.727273</v>
      </c>
      <c r="K358" s="27">
        <v>-1</v>
      </c>
      <c r="L358" s="2">
        <v>1278</v>
      </c>
      <c r="M358" s="27">
        <v>1.6084171312785531E-2</v>
      </c>
      <c r="N358" s="2">
        <v>169.09090909090901</v>
      </c>
      <c r="O358" s="2">
        <v>2624</v>
      </c>
      <c r="P358" s="27">
        <v>3.0555684941077833E-2</v>
      </c>
      <c r="Q358" s="14">
        <v>275.75757575757501</v>
      </c>
      <c r="R358" s="2">
        <v>873</v>
      </c>
      <c r="S358" s="27">
        <v>1.164792058599848E-2</v>
      </c>
      <c r="T358" s="14">
        <v>130.909088</v>
      </c>
      <c r="U358" s="27">
        <v>-0.31690140845070425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0</v>
      </c>
      <c r="C359" s="27">
        <v>0</v>
      </c>
      <c r="D359" s="2">
        <v>80</v>
      </c>
      <c r="E359" s="2">
        <v>20</v>
      </c>
      <c r="F359" s="27">
        <v>9.1199270405836752E-3</v>
      </c>
      <c r="G359" s="14">
        <v>15.151515151515101</v>
      </c>
      <c r="H359" s="2">
        <v>0</v>
      </c>
      <c r="I359" s="27">
        <v>0</v>
      </c>
      <c r="J359" s="14">
        <v>12.727273</v>
      </c>
      <c r="K359" s="27"/>
      <c r="L359" s="2">
        <v>282</v>
      </c>
      <c r="M359" s="27">
        <v>3.5490894446052581E-3</v>
      </c>
      <c r="N359" s="2">
        <v>90.303030303030297</v>
      </c>
      <c r="O359" s="2">
        <v>584</v>
      </c>
      <c r="P359" s="27">
        <v>6.8005030509106154E-3</v>
      </c>
      <c r="Q359" s="14">
        <v>102.424242424242</v>
      </c>
      <c r="R359" s="2">
        <v>186</v>
      </c>
      <c r="S359" s="27">
        <v>2.4816875475323218E-3</v>
      </c>
      <c r="T359" s="14">
        <v>51.515152</v>
      </c>
      <c r="U359" s="27">
        <v>-0.34042553191489361</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0</v>
      </c>
      <c r="C360" s="27">
        <v>0</v>
      </c>
      <c r="D360" s="2">
        <v>80</v>
      </c>
      <c r="E360" s="2">
        <v>24</v>
      </c>
      <c r="F360" s="27">
        <v>1.094391244870041E-2</v>
      </c>
      <c r="G360" s="14">
        <v>13.3333333333333</v>
      </c>
      <c r="H360" s="2">
        <v>0</v>
      </c>
      <c r="I360" s="27">
        <v>0</v>
      </c>
      <c r="J360" s="14">
        <v>12.727273</v>
      </c>
      <c r="K360" s="27"/>
      <c r="L360" s="2">
        <v>405</v>
      </c>
      <c r="M360" s="27">
        <v>5.0970965427841472E-3</v>
      </c>
      <c r="N360" s="2">
        <v>87.878787878787904</v>
      </c>
      <c r="O360" s="2">
        <v>842</v>
      </c>
      <c r="P360" s="27">
        <v>9.8048348781964688E-3</v>
      </c>
      <c r="Q360" s="14">
        <v>132.12121212121201</v>
      </c>
      <c r="R360" s="2">
        <v>244</v>
      </c>
      <c r="S360" s="27">
        <v>3.2555471053649816E-3</v>
      </c>
      <c r="T360" s="14">
        <v>72.121215800000002</v>
      </c>
      <c r="U360" s="27">
        <v>-0.39753086419753086</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9</v>
      </c>
      <c r="C361" s="27">
        <v>4.4074436826640551E-3</v>
      </c>
      <c r="D361" s="2">
        <v>8.4848484848484809</v>
      </c>
      <c r="E361" s="2">
        <v>15</v>
      </c>
      <c r="F361" s="27">
        <v>6.8399452804377564E-3</v>
      </c>
      <c r="G361" s="14">
        <v>15.757575757575699</v>
      </c>
      <c r="H361" s="2">
        <v>0</v>
      </c>
      <c r="I361" s="27">
        <v>0</v>
      </c>
      <c r="J361" s="14">
        <v>12.727273</v>
      </c>
      <c r="K361" s="27">
        <v>-1</v>
      </c>
      <c r="L361" s="2">
        <v>591</v>
      </c>
      <c r="M361" s="27">
        <v>7.4379853253961261E-3</v>
      </c>
      <c r="N361" s="2">
        <v>108.484848484848</v>
      </c>
      <c r="O361" s="2">
        <v>1198</v>
      </c>
      <c r="P361" s="27">
        <v>1.3950347011970749E-2</v>
      </c>
      <c r="Q361" s="14">
        <v>185.45454545454501</v>
      </c>
      <c r="R361" s="2">
        <v>443</v>
      </c>
      <c r="S361" s="27">
        <v>5.910685933101175E-3</v>
      </c>
      <c r="T361" s="14">
        <v>86.060609999999997</v>
      </c>
      <c r="U361" s="27">
        <v>-0.25042301184433163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7</v>
      </c>
      <c r="C362" s="27">
        <v>3.4280117531831538E-3</v>
      </c>
      <c r="D362" s="2">
        <v>6.6666666666666599</v>
      </c>
      <c r="E362" s="2">
        <v>18</v>
      </c>
      <c r="F362" s="27">
        <v>8.2079343365253077E-3</v>
      </c>
      <c r="G362" s="14">
        <v>12.7272727272727</v>
      </c>
      <c r="H362" s="2">
        <v>0</v>
      </c>
      <c r="I362" s="27">
        <v>0</v>
      </c>
      <c r="J362" s="14">
        <v>12.727273</v>
      </c>
      <c r="K362" s="27">
        <v>-1</v>
      </c>
      <c r="L362" s="2">
        <v>197</v>
      </c>
      <c r="M362" s="27">
        <v>2.4793284417987086E-3</v>
      </c>
      <c r="N362" s="2">
        <v>61.212121212121197</v>
      </c>
      <c r="O362" s="2">
        <v>348</v>
      </c>
      <c r="P362" s="27">
        <v>4.0523545577344075E-3</v>
      </c>
      <c r="Q362" s="14">
        <v>75.151515151515099</v>
      </c>
      <c r="R362" s="2">
        <v>504</v>
      </c>
      <c r="S362" s="27">
        <v>6.7245727094424204E-3</v>
      </c>
      <c r="T362" s="14">
        <v>116.36364</v>
      </c>
      <c r="U362" s="27">
        <v>1.5583756345177664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191</v>
      </c>
      <c r="C363" s="27">
        <v>9.3535749265426057E-2</v>
      </c>
      <c r="D363" s="2">
        <v>61.818181818181799</v>
      </c>
      <c r="E363" s="2">
        <v>244</v>
      </c>
      <c r="F363" s="27">
        <v>0.11126310989512084</v>
      </c>
      <c r="G363" s="14">
        <v>55.151515151515099</v>
      </c>
      <c r="H363" s="2">
        <v>159</v>
      </c>
      <c r="I363" s="27">
        <v>8.8628762541806017E-2</v>
      </c>
      <c r="J363" s="14">
        <v>47.878788</v>
      </c>
      <c r="K363" s="27">
        <v>-0.16753926701570682</v>
      </c>
      <c r="L363" s="2">
        <v>5676</v>
      </c>
      <c r="M363" s="27">
        <v>7.1434864140352647E-2</v>
      </c>
      <c r="N363" s="2">
        <v>363.030303030303</v>
      </c>
      <c r="O363" s="2">
        <v>7580</v>
      </c>
      <c r="P363" s="27">
        <v>8.8266803297778196E-2</v>
      </c>
      <c r="Q363" s="14">
        <v>350.30303030303003</v>
      </c>
      <c r="R363" s="2">
        <v>5479</v>
      </c>
      <c r="S363" s="27">
        <v>7.3103043402847276E-2</v>
      </c>
      <c r="T363" s="14">
        <v>379.39395100000002</v>
      </c>
      <c r="U363" s="27">
        <v>-3.470754052149401E-2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182</v>
      </c>
      <c r="C364" s="27">
        <v>8.9128305582761996E-2</v>
      </c>
      <c r="D364" s="2">
        <v>58.181818181818201</v>
      </c>
      <c r="E364" s="2">
        <v>236</v>
      </c>
      <c r="F364" s="27">
        <v>0.10761513907888737</v>
      </c>
      <c r="G364" s="14">
        <v>54.545454545454497</v>
      </c>
      <c r="H364" s="2">
        <v>135</v>
      </c>
      <c r="I364" s="27">
        <v>7.5250836120401343E-2</v>
      </c>
      <c r="J364" s="14">
        <v>44.242424</v>
      </c>
      <c r="K364" s="27">
        <v>-0.25824175824175827</v>
      </c>
      <c r="L364" s="2">
        <v>5132</v>
      </c>
      <c r="M364" s="27">
        <v>6.4588393722390725E-2</v>
      </c>
      <c r="N364" s="2">
        <v>352.72727272727201</v>
      </c>
      <c r="O364" s="2">
        <v>6583</v>
      </c>
      <c r="P364" s="27">
        <v>7.6657040383809216E-2</v>
      </c>
      <c r="Q364" s="14">
        <v>331.51515151515099</v>
      </c>
      <c r="R364" s="2">
        <v>4643</v>
      </c>
      <c r="S364" s="27">
        <v>6.1948791845121351E-2</v>
      </c>
      <c r="T364" s="14">
        <v>374.54544099999998</v>
      </c>
      <c r="U364" s="27">
        <v>-9.5284489477786435E-2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74</v>
      </c>
      <c r="C365" s="27">
        <v>3.6238981390793339E-2</v>
      </c>
      <c r="D365" s="2">
        <v>38.181818181818102</v>
      </c>
      <c r="E365" s="2">
        <v>23</v>
      </c>
      <c r="F365" s="27">
        <v>1.0487916096671226E-2</v>
      </c>
      <c r="G365" s="14">
        <v>15.757575757575699</v>
      </c>
      <c r="H365" s="2">
        <v>32</v>
      </c>
      <c r="I365" s="27">
        <v>1.7837235228539576E-2</v>
      </c>
      <c r="J365" s="14">
        <v>16.363636</v>
      </c>
      <c r="K365" s="27">
        <v>-0.56756756756756754</v>
      </c>
      <c r="L365" s="2">
        <v>883</v>
      </c>
      <c r="M365" s="27">
        <v>1.1112929005625685E-2</v>
      </c>
      <c r="N365" s="2">
        <v>128.48484848484799</v>
      </c>
      <c r="O365" s="2">
        <v>973</v>
      </c>
      <c r="P365" s="27">
        <v>1.1330290185849363E-2</v>
      </c>
      <c r="Q365" s="14">
        <v>145.45454545454501</v>
      </c>
      <c r="R365" s="2">
        <v>668</v>
      </c>
      <c r="S365" s="27">
        <v>8.9127273212451126E-3</v>
      </c>
      <c r="T365" s="14">
        <v>141.81817599999999</v>
      </c>
      <c r="U365" s="27">
        <v>-0.2434881087202718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34</v>
      </c>
      <c r="C366" s="27">
        <v>1.6650342801175319E-2</v>
      </c>
      <c r="D366" s="2">
        <v>29.696969696969699</v>
      </c>
      <c r="E366" s="2">
        <v>84</v>
      </c>
      <c r="F366" s="27">
        <v>3.8303693570451436E-2</v>
      </c>
      <c r="G366" s="14">
        <v>36.363636363636303</v>
      </c>
      <c r="H366" s="2">
        <v>36</v>
      </c>
      <c r="I366" s="27">
        <v>2.0066889632107024E-2</v>
      </c>
      <c r="J366" s="14">
        <v>32.121212</v>
      </c>
      <c r="K366" s="27">
        <v>5.8823529411764705E-2</v>
      </c>
      <c r="L366" s="2">
        <v>1813</v>
      </c>
      <c r="M366" s="27">
        <v>2.2817372918685578E-2</v>
      </c>
      <c r="N366" s="2">
        <v>195.15151515151501</v>
      </c>
      <c r="O366" s="2">
        <v>2392</v>
      </c>
      <c r="P366" s="27">
        <v>2.7854115235921562E-2</v>
      </c>
      <c r="Q366" s="14">
        <v>207.87878787878699</v>
      </c>
      <c r="R366" s="2">
        <v>1390</v>
      </c>
      <c r="S366" s="27">
        <v>1.8545944575644773E-2</v>
      </c>
      <c r="T366" s="14">
        <v>188.484848</v>
      </c>
      <c r="U366" s="27">
        <v>-0.23331494760066188</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74</v>
      </c>
      <c r="C367" s="27">
        <v>3.6238981390793339E-2</v>
      </c>
      <c r="D367" s="2">
        <v>35.151515151515099</v>
      </c>
      <c r="E367" s="2">
        <v>129</v>
      </c>
      <c r="F367" s="27">
        <v>5.8823529411764705E-2</v>
      </c>
      <c r="G367" s="14">
        <v>43.636363636363598</v>
      </c>
      <c r="H367" s="2">
        <v>67</v>
      </c>
      <c r="I367" s="27">
        <v>3.7346711259754736E-2</v>
      </c>
      <c r="J367" s="14">
        <v>41.212119999999999</v>
      </c>
      <c r="K367" s="27">
        <v>-9.45945945945946E-2</v>
      </c>
      <c r="L367" s="2">
        <v>2436</v>
      </c>
      <c r="M367" s="27">
        <v>3.0658091798079466E-2</v>
      </c>
      <c r="N367" s="2">
        <v>248.48484848484799</v>
      </c>
      <c r="O367" s="2">
        <v>3218</v>
      </c>
      <c r="P367" s="27">
        <v>3.7472634962038287E-2</v>
      </c>
      <c r="Q367" s="14">
        <v>232.72727272727201</v>
      </c>
      <c r="R367" s="2">
        <v>2585</v>
      </c>
      <c r="S367" s="27">
        <v>3.4490119948231465E-2</v>
      </c>
      <c r="T367" s="14">
        <v>289.69695999999999</v>
      </c>
      <c r="U367" s="27">
        <v>6.1165845648604271E-2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9</v>
      </c>
      <c r="C368" s="27">
        <v>4.4074436826640551E-3</v>
      </c>
      <c r="D368" s="2">
        <v>9.6969696969696901</v>
      </c>
      <c r="E368" s="2">
        <v>8</v>
      </c>
      <c r="F368" s="27">
        <v>3.6479708162334701E-3</v>
      </c>
      <c r="G368" s="14">
        <v>7.2727272727272698</v>
      </c>
      <c r="H368" s="2">
        <v>24</v>
      </c>
      <c r="I368" s="27">
        <v>1.3377926421404682E-2</v>
      </c>
      <c r="J368" s="14">
        <v>16.363636</v>
      </c>
      <c r="K368" s="27">
        <v>1.6666666666666667</v>
      </c>
      <c r="L368" s="2">
        <v>544</v>
      </c>
      <c r="M368" s="27">
        <v>6.8464704179619163E-3</v>
      </c>
      <c r="N368" s="2">
        <v>92.727272727272705</v>
      </c>
      <c r="O368" s="2">
        <v>997</v>
      </c>
      <c r="P368" s="27">
        <v>1.1609762913968978E-2</v>
      </c>
      <c r="Q368" s="14">
        <v>123.636363636363</v>
      </c>
      <c r="R368" s="2">
        <v>836</v>
      </c>
      <c r="S368" s="27">
        <v>1.115425155772592E-2</v>
      </c>
      <c r="T368" s="14">
        <v>130.909088</v>
      </c>
      <c r="U368" s="27">
        <v>0.53676470588235292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1766</v>
      </c>
      <c r="C369" s="27">
        <v>0.86483839373163562</v>
      </c>
      <c r="D369" s="2">
        <v>97.575757575757606</v>
      </c>
      <c r="E369" s="2">
        <v>1673</v>
      </c>
      <c r="F369" s="27">
        <v>0.76288189694482444</v>
      </c>
      <c r="G369" s="14">
        <v>126.666666666666</v>
      </c>
      <c r="H369" s="2">
        <v>1551</v>
      </c>
      <c r="I369" s="27">
        <v>0.86454849498327757</v>
      </c>
      <c r="J369" s="14">
        <v>103.030304</v>
      </c>
      <c r="K369" s="27">
        <v>-0.1217440543601359</v>
      </c>
      <c r="L369" s="2">
        <v>65191</v>
      </c>
      <c r="M369" s="27">
        <v>0.8204563474583737</v>
      </c>
      <c r="N369" s="2">
        <v>750.90909090909099</v>
      </c>
      <c r="O369" s="2">
        <v>66181</v>
      </c>
      <c r="P369" s="27">
        <v>0.77065769248684146</v>
      </c>
      <c r="Q369" s="14">
        <v>752.12121212121201</v>
      </c>
      <c r="R369" s="2">
        <v>61809</v>
      </c>
      <c r="S369" s="27">
        <v>0.824680782932394</v>
      </c>
      <c r="T369" s="14">
        <v>1078.1817599999999</v>
      </c>
      <c r="U369" s="27">
        <v>-5.187832676289672E-2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1365</v>
      </c>
      <c r="C370" s="27">
        <v>0.66846229187071493</v>
      </c>
      <c r="D370" s="2">
        <v>107.272727272727</v>
      </c>
      <c r="E370" s="2">
        <v>1198</v>
      </c>
      <c r="F370" s="27">
        <v>0.54628362973096212</v>
      </c>
      <c r="G370" s="14">
        <v>109.09090909090899</v>
      </c>
      <c r="H370" s="2">
        <v>1108</v>
      </c>
      <c r="I370" s="27">
        <v>0.61761426978818279</v>
      </c>
      <c r="J370" s="14">
        <v>111.515152</v>
      </c>
      <c r="K370" s="27">
        <v>-0.18827838827838828</v>
      </c>
      <c r="L370" s="2">
        <v>50336</v>
      </c>
      <c r="M370" s="27">
        <v>0.63349988043847616</v>
      </c>
      <c r="N370" s="2">
        <v>740.60606060606005</v>
      </c>
      <c r="O370" s="2">
        <v>49673</v>
      </c>
      <c r="P370" s="27">
        <v>0.57842703432856679</v>
      </c>
      <c r="Q370" s="14">
        <v>706.66666666666595</v>
      </c>
      <c r="R370" s="2">
        <v>45334</v>
      </c>
      <c r="S370" s="27">
        <v>0.60486464128941009</v>
      </c>
      <c r="T370" s="14">
        <v>989.09090000000003</v>
      </c>
      <c r="U370" s="27">
        <v>-9.9372218690400513E-2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634</v>
      </c>
      <c r="C371" s="27">
        <v>0.31047992164544563</v>
      </c>
      <c r="D371" s="2">
        <v>67.878787878787804</v>
      </c>
      <c r="E371" s="2">
        <v>634</v>
      </c>
      <c r="F371" s="27">
        <v>0.28910168718650253</v>
      </c>
      <c r="G371" s="14">
        <v>75.151515151515099</v>
      </c>
      <c r="H371" s="2">
        <v>458</v>
      </c>
      <c r="I371" s="27">
        <v>0.2552954292084727</v>
      </c>
      <c r="J371" s="14">
        <v>84.848489999999998</v>
      </c>
      <c r="K371" s="27">
        <v>-0.27760252365930599</v>
      </c>
      <c r="L371" s="2">
        <v>25792</v>
      </c>
      <c r="M371" s="27">
        <v>0.32460324452219441</v>
      </c>
      <c r="N371" s="2">
        <v>591.51515151515105</v>
      </c>
      <c r="O371" s="2">
        <v>24395</v>
      </c>
      <c r="P371" s="27">
        <v>0.28407238343658298</v>
      </c>
      <c r="Q371" s="14">
        <v>613.93939393939399</v>
      </c>
      <c r="R371" s="2">
        <v>22130</v>
      </c>
      <c r="S371" s="27">
        <v>0.2952674485316682</v>
      </c>
      <c r="T371" s="14">
        <v>761.81820000000005</v>
      </c>
      <c r="U371" s="27">
        <v>-0.14198200992555832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44</v>
      </c>
      <c r="C372" s="27">
        <v>2.1547502448579822E-2</v>
      </c>
      <c r="D372" s="2">
        <v>21.2121212121212</v>
      </c>
      <c r="E372" s="2">
        <v>75</v>
      </c>
      <c r="F372" s="27">
        <v>3.4199726402188782E-2</v>
      </c>
      <c r="G372" s="14">
        <v>35.757575757575701</v>
      </c>
      <c r="H372" s="2">
        <v>115</v>
      </c>
      <c r="I372" s="27">
        <v>6.4102564102564097E-2</v>
      </c>
      <c r="J372" s="14">
        <v>50.303031900000001</v>
      </c>
      <c r="K372" s="27">
        <v>1.6136363636363635</v>
      </c>
      <c r="L372" s="2">
        <v>4014</v>
      </c>
      <c r="M372" s="27">
        <v>5.0517890179593995E-2</v>
      </c>
      <c r="N372" s="2">
        <v>270.30303030303003</v>
      </c>
      <c r="O372" s="2">
        <v>3500</v>
      </c>
      <c r="P372" s="27">
        <v>4.0756439517443753E-2</v>
      </c>
      <c r="Q372" s="14">
        <v>316.36363636363598</v>
      </c>
      <c r="R372" s="2">
        <v>4096</v>
      </c>
      <c r="S372" s="27">
        <v>5.4650495670389196E-2</v>
      </c>
      <c r="T372" s="14">
        <v>472.121216</v>
      </c>
      <c r="U372" s="27">
        <v>2.042850024912805E-2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188</v>
      </c>
      <c r="C373" s="27">
        <v>9.2066601371204704E-2</v>
      </c>
      <c r="D373" s="2">
        <v>55.757575757575701</v>
      </c>
      <c r="E373" s="2">
        <v>162</v>
      </c>
      <c r="F373" s="27">
        <v>7.3871409028727769E-2</v>
      </c>
      <c r="G373" s="14">
        <v>46.060606060605998</v>
      </c>
      <c r="H373" s="2">
        <v>98</v>
      </c>
      <c r="I373" s="27">
        <v>5.4626532887402456E-2</v>
      </c>
      <c r="J373" s="14">
        <v>39.393940000000001</v>
      </c>
      <c r="K373" s="27">
        <v>-0.47872340425531917</v>
      </c>
      <c r="L373" s="2">
        <v>7069</v>
      </c>
      <c r="M373" s="27">
        <v>8.8966359162817629E-2</v>
      </c>
      <c r="N373" s="2">
        <v>343.636363636363</v>
      </c>
      <c r="O373" s="2">
        <v>6543</v>
      </c>
      <c r="P373" s="27">
        <v>7.6191252503609849E-2</v>
      </c>
      <c r="Q373" s="14">
        <v>385.45454545454498</v>
      </c>
      <c r="R373" s="2">
        <v>4599</v>
      </c>
      <c r="S373" s="27">
        <v>6.1361725973662087E-2</v>
      </c>
      <c r="T373" s="14">
        <v>296.36364700000001</v>
      </c>
      <c r="U373" s="27">
        <v>-0.3494129296930259</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402</v>
      </c>
      <c r="C374" s="27">
        <v>0.19686581782566112</v>
      </c>
      <c r="D374" s="2">
        <v>73.3333333333333</v>
      </c>
      <c r="E374" s="2">
        <v>397</v>
      </c>
      <c r="F374" s="27">
        <v>0.18103055175558597</v>
      </c>
      <c r="G374" s="14">
        <v>67.272727272727195</v>
      </c>
      <c r="H374" s="2">
        <v>245</v>
      </c>
      <c r="I374" s="27">
        <v>0.13656633221850614</v>
      </c>
      <c r="J374" s="14">
        <v>66.060609999999997</v>
      </c>
      <c r="K374" s="27">
        <v>-0.39054726368159204</v>
      </c>
      <c r="L374" s="2">
        <v>14709</v>
      </c>
      <c r="M374" s="27">
        <v>0.18511899517978278</v>
      </c>
      <c r="N374" s="2">
        <v>452.12121212121201</v>
      </c>
      <c r="O374" s="2">
        <v>14352</v>
      </c>
      <c r="P374" s="27">
        <v>0.16712469141552938</v>
      </c>
      <c r="Q374" s="14">
        <v>485.45454545454498</v>
      </c>
      <c r="R374" s="2">
        <v>13435</v>
      </c>
      <c r="S374" s="27">
        <v>0.17925522688761691</v>
      </c>
      <c r="T374" s="14">
        <v>507.878784</v>
      </c>
      <c r="U374" s="27">
        <v>-8.6613637908763336E-2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731</v>
      </c>
      <c r="C375" s="27">
        <v>0.35798237022526935</v>
      </c>
      <c r="D375" s="2">
        <v>87.878787878787904</v>
      </c>
      <c r="E375" s="2">
        <v>564</v>
      </c>
      <c r="F375" s="27">
        <v>0.25718194254445964</v>
      </c>
      <c r="G375" s="14">
        <v>68.484848484848399</v>
      </c>
      <c r="H375" s="2">
        <v>650</v>
      </c>
      <c r="I375" s="27">
        <v>0.36231884057971014</v>
      </c>
      <c r="J375" s="14">
        <v>76.969695999999999</v>
      </c>
      <c r="K375" s="27">
        <v>-0.11080711354309165</v>
      </c>
      <c r="L375" s="2">
        <v>24544</v>
      </c>
      <c r="M375" s="27">
        <v>0.30889663591628175</v>
      </c>
      <c r="N375" s="2">
        <v>490.30303030303003</v>
      </c>
      <c r="O375" s="2">
        <v>25278</v>
      </c>
      <c r="P375" s="27">
        <v>0.29435465089198382</v>
      </c>
      <c r="Q375" s="14">
        <v>586.66666666666595</v>
      </c>
      <c r="R375" s="2">
        <v>23204</v>
      </c>
      <c r="S375" s="27">
        <v>0.30959719275774195</v>
      </c>
      <c r="T375" s="14">
        <v>635.75756799999999</v>
      </c>
      <c r="U375" s="27">
        <v>-5.459582790091265E-2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401</v>
      </c>
      <c r="C376" s="27">
        <v>0.19637610186092067</v>
      </c>
      <c r="D376" s="2">
        <v>80</v>
      </c>
      <c r="E376" s="2">
        <v>475</v>
      </c>
      <c r="F376" s="27">
        <v>0.2165982672138623</v>
      </c>
      <c r="G376" s="14">
        <v>83.636363636363598</v>
      </c>
      <c r="H376" s="2">
        <v>443</v>
      </c>
      <c r="I376" s="27">
        <v>0.24693422519509475</v>
      </c>
      <c r="J376" s="14">
        <v>85.454544100000007</v>
      </c>
      <c r="K376" s="27">
        <v>0.10473815461346633</v>
      </c>
      <c r="L376" s="2">
        <v>14855</v>
      </c>
      <c r="M376" s="27">
        <v>0.18695646701989754</v>
      </c>
      <c r="N376" s="2">
        <v>489.09090909090901</v>
      </c>
      <c r="O376" s="2">
        <v>16508</v>
      </c>
      <c r="P376" s="27">
        <v>0.19223065815827473</v>
      </c>
      <c r="Q376" s="14">
        <v>686.66666666666595</v>
      </c>
      <c r="R376" s="2">
        <v>16475</v>
      </c>
      <c r="S376" s="27">
        <v>0.21981614164298391</v>
      </c>
      <c r="T376" s="14">
        <v>664.84849999999994</v>
      </c>
      <c r="U376" s="27">
        <v>0.10905419050824638</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126</v>
      </c>
      <c r="C377" s="27">
        <v>6.1704211557296766E-2</v>
      </c>
      <c r="D377" s="2">
        <v>45.454545454545404</v>
      </c>
      <c r="E377" s="2">
        <v>136</v>
      </c>
      <c r="F377" s="27">
        <v>6.2015503875968991E-2</v>
      </c>
      <c r="G377" s="14">
        <v>52.121212121212103</v>
      </c>
      <c r="H377" s="2">
        <v>208</v>
      </c>
      <c r="I377" s="27">
        <v>0.11594202898550725</v>
      </c>
      <c r="J377" s="14">
        <v>70.909090000000006</v>
      </c>
      <c r="K377" s="27">
        <v>0.65079365079365081</v>
      </c>
      <c r="L377" s="2">
        <v>5891</v>
      </c>
      <c r="M377" s="27">
        <v>7.4140730206275096E-2</v>
      </c>
      <c r="N377" s="2">
        <v>297.575757575757</v>
      </c>
      <c r="O377" s="2">
        <v>6174</v>
      </c>
      <c r="P377" s="27">
        <v>7.1894359308770792E-2</v>
      </c>
      <c r="Q377" s="14">
        <v>377.575757575757</v>
      </c>
      <c r="R377" s="2">
        <v>6167</v>
      </c>
      <c r="S377" s="27">
        <v>8.2282618847482961E-2</v>
      </c>
      <c r="T377" s="14">
        <v>463.03030000000001</v>
      </c>
      <c r="U377" s="27">
        <v>4.6851128840604314E-2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85</v>
      </c>
      <c r="C378" s="27">
        <v>4.1625857002938298E-2</v>
      </c>
      <c r="D378" s="2">
        <v>46.6666666666666</v>
      </c>
      <c r="E378" s="2">
        <v>82</v>
      </c>
      <c r="F378" s="27">
        <v>3.7391700866393068E-2</v>
      </c>
      <c r="G378" s="14">
        <v>33.3333333333333</v>
      </c>
      <c r="H378" s="2">
        <v>172</v>
      </c>
      <c r="I378" s="27">
        <v>9.5875139353400224E-2</v>
      </c>
      <c r="J378" s="14">
        <v>64.848489999999998</v>
      </c>
      <c r="K378" s="27">
        <v>1.0235294117647058</v>
      </c>
      <c r="L378" s="2">
        <v>3400</v>
      </c>
      <c r="M378" s="27">
        <v>4.2790440112261977E-2</v>
      </c>
      <c r="N378" s="2">
        <v>257.575757575757</v>
      </c>
      <c r="O378" s="2">
        <v>3688</v>
      </c>
      <c r="P378" s="27">
        <v>4.2945642554380735E-2</v>
      </c>
      <c r="Q378" s="14">
        <v>339.39393939393898</v>
      </c>
      <c r="R378" s="2">
        <v>3949</v>
      </c>
      <c r="S378" s="27">
        <v>5.2689161963468491E-2</v>
      </c>
      <c r="T378" s="14">
        <v>441.81817599999999</v>
      </c>
      <c r="U378" s="27">
        <v>0.16147058823529412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24</v>
      </c>
      <c r="C379" s="27">
        <v>1.1753183153770812E-2</v>
      </c>
      <c r="D379" s="2">
        <v>16.363636363636299</v>
      </c>
      <c r="E379" s="2">
        <v>7</v>
      </c>
      <c r="F379" s="27">
        <v>3.1919744642042863E-3</v>
      </c>
      <c r="G379" s="14">
        <v>6.6666666666666599</v>
      </c>
      <c r="H379" s="2">
        <v>21</v>
      </c>
      <c r="I379" s="27">
        <v>1.1705685618729096E-2</v>
      </c>
      <c r="J379" s="14">
        <v>15.757576</v>
      </c>
      <c r="K379" s="27">
        <v>-0.125</v>
      </c>
      <c r="L379" s="2">
        <v>672</v>
      </c>
      <c r="M379" s="27">
        <v>8.4574046339529561E-3</v>
      </c>
      <c r="N379" s="2">
        <v>127.272727272727</v>
      </c>
      <c r="O379" s="2">
        <v>1025</v>
      </c>
      <c r="P379" s="27">
        <v>1.1935814430108528E-2</v>
      </c>
      <c r="Q379" s="14">
        <v>146.666666666666</v>
      </c>
      <c r="R379" s="2">
        <v>862</v>
      </c>
      <c r="S379" s="27">
        <v>1.1501154118133664E-2</v>
      </c>
      <c r="T379" s="14">
        <v>196.363632</v>
      </c>
      <c r="U379" s="27">
        <v>0.28273809523809523</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34</v>
      </c>
      <c r="C380" s="27">
        <v>1.6650342801175319E-2</v>
      </c>
      <c r="D380" s="2">
        <v>32.121212121212103</v>
      </c>
      <c r="E380" s="2">
        <v>0</v>
      </c>
      <c r="F380" s="27">
        <v>0</v>
      </c>
      <c r="G380" s="14">
        <v>11.5151515151515</v>
      </c>
      <c r="H380" s="2">
        <v>20</v>
      </c>
      <c r="I380" s="27">
        <v>1.1148272017837236E-2</v>
      </c>
      <c r="J380" s="14">
        <v>18.181818</v>
      </c>
      <c r="K380" s="27">
        <v>-0.41176470588235292</v>
      </c>
      <c r="L380" s="2">
        <v>677</v>
      </c>
      <c r="M380" s="27">
        <v>8.5203317517651058E-3</v>
      </c>
      <c r="N380" s="2">
        <v>108.484848484848</v>
      </c>
      <c r="O380" s="2">
        <v>915</v>
      </c>
      <c r="P380" s="27">
        <v>1.0654897759560297E-2</v>
      </c>
      <c r="Q380" s="14">
        <v>176.969696969696</v>
      </c>
      <c r="R380" s="2">
        <v>554</v>
      </c>
      <c r="S380" s="27">
        <v>7.3916930179188517E-3</v>
      </c>
      <c r="T380" s="14">
        <v>113.333336</v>
      </c>
      <c r="U380" s="27">
        <v>-0.18168389955686853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27</v>
      </c>
      <c r="C381" s="27">
        <v>1.3222331047992164E-2</v>
      </c>
      <c r="D381" s="2">
        <v>25.4545454545454</v>
      </c>
      <c r="E381" s="2">
        <v>75</v>
      </c>
      <c r="F381" s="27">
        <v>3.4199726402188782E-2</v>
      </c>
      <c r="G381" s="14">
        <v>33.3333333333333</v>
      </c>
      <c r="H381" s="2">
        <v>131</v>
      </c>
      <c r="I381" s="27">
        <v>7.3021181716833888E-2</v>
      </c>
      <c r="J381" s="14">
        <v>63.030304000000001</v>
      </c>
      <c r="K381" s="27">
        <v>3.8518518518518516</v>
      </c>
      <c r="L381" s="2">
        <v>2051</v>
      </c>
      <c r="M381" s="27">
        <v>2.5812703726543918E-2</v>
      </c>
      <c r="N381" s="2">
        <v>216.363636363636</v>
      </c>
      <c r="O381" s="2">
        <v>1748</v>
      </c>
      <c r="P381" s="27">
        <v>2.035493036471191E-2</v>
      </c>
      <c r="Q381" s="14">
        <v>187.87878787878699</v>
      </c>
      <c r="R381" s="2">
        <v>2533</v>
      </c>
      <c r="S381" s="27">
        <v>3.3796314827415977E-2</v>
      </c>
      <c r="T381" s="14">
        <v>358.78787199999999</v>
      </c>
      <c r="U381" s="27">
        <v>0.23500731350560702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41</v>
      </c>
      <c r="C382" s="27">
        <v>2.0078354554358472E-2</v>
      </c>
      <c r="D382" s="2">
        <v>20.606060606060598</v>
      </c>
      <c r="E382" s="2">
        <v>54</v>
      </c>
      <c r="F382" s="27">
        <v>2.4623803009575923E-2</v>
      </c>
      <c r="G382" s="14">
        <v>38.787878787878697</v>
      </c>
      <c r="H382" s="2">
        <v>36</v>
      </c>
      <c r="I382" s="27">
        <v>2.0066889632107024E-2</v>
      </c>
      <c r="J382" s="14">
        <v>23.636364</v>
      </c>
      <c r="K382" s="27">
        <v>-0.12195121951219512</v>
      </c>
      <c r="L382" s="2">
        <v>2491</v>
      </c>
      <c r="M382" s="27">
        <v>3.1350290094013113E-2</v>
      </c>
      <c r="N382" s="2">
        <v>223.030303030303</v>
      </c>
      <c r="O382" s="2">
        <v>2486</v>
      </c>
      <c r="P382" s="27">
        <v>2.894871675439005E-2</v>
      </c>
      <c r="Q382" s="14">
        <v>232.72727272727201</v>
      </c>
      <c r="R382" s="2">
        <v>2218</v>
      </c>
      <c r="S382" s="27">
        <v>2.9593456884014463E-2</v>
      </c>
      <c r="T382" s="14">
        <v>196.96969999999999</v>
      </c>
      <c r="U382" s="27">
        <v>-0.10959454034524288</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275</v>
      </c>
      <c r="C383" s="27">
        <v>0.13467189030362389</v>
      </c>
      <c r="D383" s="2">
        <v>70.909090909090907</v>
      </c>
      <c r="E383" s="2">
        <v>339</v>
      </c>
      <c r="F383" s="27">
        <v>0.15458276333789331</v>
      </c>
      <c r="G383" s="14">
        <v>67.272727272727195</v>
      </c>
      <c r="H383" s="2">
        <v>235</v>
      </c>
      <c r="I383" s="27">
        <v>0.13099219620958752</v>
      </c>
      <c r="J383" s="14">
        <v>55.151516000000001</v>
      </c>
      <c r="K383" s="27">
        <v>-0.14545454545454545</v>
      </c>
      <c r="L383" s="2">
        <v>8964</v>
      </c>
      <c r="M383" s="27">
        <v>0.11281573681362246</v>
      </c>
      <c r="N383" s="2">
        <v>419.39393939393898</v>
      </c>
      <c r="O383" s="2">
        <v>10334</v>
      </c>
      <c r="P383" s="27">
        <v>0.12033629884950393</v>
      </c>
      <c r="Q383" s="14">
        <v>483.030303030303</v>
      </c>
      <c r="R383" s="2">
        <v>10308</v>
      </c>
      <c r="S383" s="27">
        <v>0.13753352279550093</v>
      </c>
      <c r="T383" s="14">
        <v>523.63635299999999</v>
      </c>
      <c r="U383" s="27">
        <v>0.1499330655957162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225</v>
      </c>
      <c r="C384" s="27">
        <v>0.11018609206660138</v>
      </c>
      <c r="D384" s="2">
        <v>63.030303030303003</v>
      </c>
      <c r="E384" s="2">
        <v>103</v>
      </c>
      <c r="F384" s="27">
        <v>4.6967624259005927E-2</v>
      </c>
      <c r="G384" s="14">
        <v>31.515151515151501</v>
      </c>
      <c r="H384" s="2">
        <v>129</v>
      </c>
      <c r="I384" s="27">
        <v>7.1906354515050161E-2</v>
      </c>
      <c r="J384" s="14">
        <v>41.212119999999999</v>
      </c>
      <c r="K384" s="27">
        <v>-0.42666666666666669</v>
      </c>
      <c r="L384" s="2">
        <v>6000</v>
      </c>
      <c r="M384" s="27">
        <v>7.5512541374579967E-2</v>
      </c>
      <c r="N384" s="2">
        <v>383.636363636363</v>
      </c>
      <c r="O384" s="2">
        <v>6215</v>
      </c>
      <c r="P384" s="27">
        <v>7.2371791885975131E-2</v>
      </c>
      <c r="Q384" s="14">
        <v>381.81818181818102</v>
      </c>
      <c r="R384" s="2">
        <v>6111</v>
      </c>
      <c r="S384" s="27">
        <v>8.1535444101989346E-2</v>
      </c>
      <c r="T384" s="14">
        <v>439.39395100000002</v>
      </c>
      <c r="U384" s="27">
        <v>1.8499999999999999E-2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0</v>
      </c>
      <c r="C385" s="27">
        <v>0</v>
      </c>
      <c r="D385" s="2">
        <v>80</v>
      </c>
      <c r="E385" s="2">
        <v>13</v>
      </c>
      <c r="F385" s="27">
        <v>5.9279525763793889E-3</v>
      </c>
      <c r="G385" s="14">
        <v>9.0909090909090899</v>
      </c>
      <c r="H385" s="2">
        <v>11</v>
      </c>
      <c r="I385" s="27">
        <v>6.131549609810479E-3</v>
      </c>
      <c r="J385" s="14">
        <v>10.909091</v>
      </c>
      <c r="K385" s="27"/>
      <c r="L385" s="2">
        <v>957</v>
      </c>
      <c r="M385" s="27">
        <v>1.2044250349245503E-2</v>
      </c>
      <c r="N385" s="2">
        <v>135.15151515151501</v>
      </c>
      <c r="O385" s="2">
        <v>1132</v>
      </c>
      <c r="P385" s="27">
        <v>1.3181797009641808E-2</v>
      </c>
      <c r="Q385" s="14">
        <v>146.666666666666</v>
      </c>
      <c r="R385" s="2">
        <v>889</v>
      </c>
      <c r="S385" s="27">
        <v>1.1861399084710936E-2</v>
      </c>
      <c r="T385" s="14">
        <v>189.090912</v>
      </c>
      <c r="U385" s="27">
        <v>-7.1055381400208992E-2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35</v>
      </c>
      <c r="C386" s="27">
        <v>1.7140058765915768E-2</v>
      </c>
      <c r="D386" s="2">
        <v>26.6666666666666</v>
      </c>
      <c r="E386" s="2">
        <v>9</v>
      </c>
      <c r="F386" s="27">
        <v>4.1039671682626538E-3</v>
      </c>
      <c r="G386" s="14">
        <v>8.4848484848484809</v>
      </c>
      <c r="H386" s="2">
        <v>27</v>
      </c>
      <c r="I386" s="27">
        <v>1.5050167224080268E-2</v>
      </c>
      <c r="J386" s="14">
        <v>16.363636</v>
      </c>
      <c r="K386" s="27">
        <v>-0.22857142857142856</v>
      </c>
      <c r="L386" s="2">
        <v>1178</v>
      </c>
      <c r="M386" s="27">
        <v>1.4825628956542533E-2</v>
      </c>
      <c r="N386" s="2">
        <v>143.636363636363</v>
      </c>
      <c r="O386" s="2">
        <v>1288</v>
      </c>
      <c r="P386" s="27">
        <v>1.4998369742419302E-2</v>
      </c>
      <c r="Q386" s="14">
        <v>186.06060606060601</v>
      </c>
      <c r="R386" s="2">
        <v>1253</v>
      </c>
      <c r="S386" s="27">
        <v>1.6718034930419352E-2</v>
      </c>
      <c r="T386" s="14">
        <v>196.96969999999999</v>
      </c>
      <c r="U386" s="27">
        <v>6.3667232597623094E-2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190</v>
      </c>
      <c r="C387" s="27">
        <v>9.3046033300685602E-2</v>
      </c>
      <c r="D387" s="2">
        <v>55.757575757575701</v>
      </c>
      <c r="E387" s="2">
        <v>81</v>
      </c>
      <c r="F387" s="27">
        <v>3.6935704514363885E-2</v>
      </c>
      <c r="G387" s="14">
        <v>28.484848484848399</v>
      </c>
      <c r="H387" s="2">
        <v>91</v>
      </c>
      <c r="I387" s="27">
        <v>5.0724637681159424E-2</v>
      </c>
      <c r="J387" s="14">
        <v>40</v>
      </c>
      <c r="K387" s="27">
        <v>-0.52105263157894732</v>
      </c>
      <c r="L387" s="2">
        <v>3865</v>
      </c>
      <c r="M387" s="27">
        <v>4.8642662068791927E-2</v>
      </c>
      <c r="N387" s="2">
        <v>305.45454545454498</v>
      </c>
      <c r="O387" s="2">
        <v>3795</v>
      </c>
      <c r="P387" s="27">
        <v>4.4191625133914017E-2</v>
      </c>
      <c r="Q387" s="14">
        <v>292.12121212121201</v>
      </c>
      <c r="R387" s="2">
        <v>3969</v>
      </c>
      <c r="S387" s="27">
        <v>5.2956010086859066E-2</v>
      </c>
      <c r="T387" s="14">
        <v>335.75756799999999</v>
      </c>
      <c r="U387" s="27">
        <v>2.6908150064683053E-2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50</v>
      </c>
      <c r="C388" s="27">
        <v>2.4485798237022526E-2</v>
      </c>
      <c r="D388" s="2">
        <v>26.6666666666666</v>
      </c>
      <c r="E388" s="2">
        <v>236</v>
      </c>
      <c r="F388" s="27">
        <v>0.10761513907888737</v>
      </c>
      <c r="G388" s="14">
        <v>55.151515151515099</v>
      </c>
      <c r="H388" s="2">
        <v>106</v>
      </c>
      <c r="I388" s="27">
        <v>5.9085841694537344E-2</v>
      </c>
      <c r="J388" s="14">
        <v>42.4242439</v>
      </c>
      <c r="K388" s="27">
        <v>1.1200000000000001</v>
      </c>
      <c r="L388" s="2">
        <v>2964</v>
      </c>
      <c r="M388" s="27">
        <v>3.7303195439042501E-2</v>
      </c>
      <c r="N388" s="2">
        <v>207.272727272727</v>
      </c>
      <c r="O388" s="2">
        <v>4119</v>
      </c>
      <c r="P388" s="27">
        <v>4.7964506963528809E-2</v>
      </c>
      <c r="Q388" s="14">
        <v>261.81818181818102</v>
      </c>
      <c r="R388" s="2">
        <v>4197</v>
      </c>
      <c r="S388" s="27">
        <v>5.5998078693511588E-2</v>
      </c>
      <c r="T388" s="14">
        <v>340.60604899999998</v>
      </c>
      <c r="U388" s="27">
        <v>0.41599190283400811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1827</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1700</v>
      </c>
      <c r="C391" s="211"/>
      <c r="D391" s="211" t="s">
        <v>1701</v>
      </c>
      <c r="E391" s="211" t="s">
        <v>1700</v>
      </c>
      <c r="F391" s="211"/>
      <c r="G391" s="211" t="s">
        <v>1701</v>
      </c>
      <c r="H391" s="211" t="s">
        <v>1700</v>
      </c>
      <c r="I391" s="211"/>
      <c r="J391" s="211" t="s">
        <v>1701</v>
      </c>
      <c r="K391" t="s">
        <v>170</v>
      </c>
      <c r="L391" s="211" t="s">
        <v>1700</v>
      </c>
      <c r="M391" s="211"/>
      <c r="N391" s="211" t="s">
        <v>1701</v>
      </c>
      <c r="O391" s="211" t="s">
        <v>1700</v>
      </c>
      <c r="P391" s="211"/>
      <c r="Q391" s="211" t="s">
        <v>1701</v>
      </c>
      <c r="R391" s="211" t="s">
        <v>1700</v>
      </c>
      <c r="S391" s="211"/>
      <c r="T391" s="211" t="s">
        <v>1701</v>
      </c>
      <c r="U391" t="s">
        <v>170</v>
      </c>
      <c r="V391" s="211" t="s">
        <v>1700</v>
      </c>
      <c r="W391" s="211"/>
      <c r="X391" s="211" t="s">
        <v>1701</v>
      </c>
      <c r="Y391" s="211" t="s">
        <v>1700</v>
      </c>
      <c r="Z391" s="211"/>
      <c r="AA391" s="211" t="s">
        <v>1701</v>
      </c>
      <c r="AB391" s="211" t="s">
        <v>1700</v>
      </c>
      <c r="AC391" s="211"/>
      <c r="AD391" s="211" t="s">
        <v>1701</v>
      </c>
      <c r="AE391" t="s">
        <v>170</v>
      </c>
    </row>
    <row r="392" spans="1:31" x14ac:dyDescent="0.3">
      <c r="A392" t="s">
        <v>172</v>
      </c>
      <c r="B392" s="2">
        <v>0</v>
      </c>
      <c r="C392" s="27" t="s">
        <v>170</v>
      </c>
      <c r="D392" s="2">
        <v>80</v>
      </c>
      <c r="E392" s="2">
        <v>39</v>
      </c>
      <c r="F392" s="27" t="s">
        <v>170</v>
      </c>
      <c r="G392" s="14">
        <v>18.7878787878787</v>
      </c>
      <c r="H392" s="2">
        <v>26</v>
      </c>
      <c r="I392" s="27" t="s">
        <v>170</v>
      </c>
      <c r="J392" s="14">
        <v>23.636364</v>
      </c>
      <c r="K392" s="27"/>
      <c r="L392" s="2">
        <v>1509</v>
      </c>
      <c r="M392" s="27" t="s">
        <v>170</v>
      </c>
      <c r="N392" s="2">
        <v>128.48484848484799</v>
      </c>
      <c r="O392" s="2">
        <v>1569</v>
      </c>
      <c r="P392" s="27" t="s">
        <v>170</v>
      </c>
      <c r="Q392" s="14">
        <v>136.969696969696</v>
      </c>
      <c r="R392" s="2">
        <v>1532</v>
      </c>
      <c r="S392" s="27" t="s">
        <v>170</v>
      </c>
      <c r="T392" s="14">
        <v>149.090912</v>
      </c>
      <c r="U392" s="27">
        <v>1.5241882041086813E-2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0</v>
      </c>
      <c r="C393" s="27"/>
      <c r="D393" s="2">
        <v>80</v>
      </c>
      <c r="E393" s="2">
        <v>13</v>
      </c>
      <c r="F393" s="27">
        <v>0.33333333333333331</v>
      </c>
      <c r="G393" s="14">
        <v>8.4848484848484809</v>
      </c>
      <c r="H393" s="2">
        <v>26</v>
      </c>
      <c r="I393" s="27">
        <v>1</v>
      </c>
      <c r="J393" s="14">
        <v>23.636364</v>
      </c>
      <c r="K393" s="27"/>
      <c r="L393" s="2">
        <v>307</v>
      </c>
      <c r="M393" s="27">
        <v>0.20344599072233266</v>
      </c>
      <c r="N393" s="2">
        <v>76.969696969696898</v>
      </c>
      <c r="O393" s="2">
        <v>494</v>
      </c>
      <c r="P393" s="27">
        <v>0.31485022307202037</v>
      </c>
      <c r="Q393" s="14">
        <v>84.242424242424207</v>
      </c>
      <c r="R393" s="2">
        <v>200</v>
      </c>
      <c r="S393" s="27">
        <v>0.13054830287206268</v>
      </c>
      <c r="T393" s="14">
        <v>66.666664100000006</v>
      </c>
      <c r="U393" s="27">
        <v>-0.34853420195439738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0</v>
      </c>
      <c r="C394" s="27"/>
      <c r="D394" s="2">
        <v>80</v>
      </c>
      <c r="E394" s="2">
        <v>7</v>
      </c>
      <c r="F394" s="27">
        <v>0.17948717948717949</v>
      </c>
      <c r="G394" s="14">
        <v>6.6666666666666599</v>
      </c>
      <c r="H394" s="2">
        <v>26</v>
      </c>
      <c r="I394" s="27">
        <v>1</v>
      </c>
      <c r="J394" s="14">
        <v>23.636364</v>
      </c>
      <c r="K394" s="27"/>
      <c r="L394" s="2">
        <v>77</v>
      </c>
      <c r="M394" s="27">
        <v>5.1027170311464545E-2</v>
      </c>
      <c r="N394" s="2">
        <v>41.818181818181799</v>
      </c>
      <c r="O394" s="2">
        <v>35</v>
      </c>
      <c r="P394" s="27">
        <v>2.2307202039515615E-2</v>
      </c>
      <c r="Q394" s="14">
        <v>17.5757575757575</v>
      </c>
      <c r="R394" s="2">
        <v>68</v>
      </c>
      <c r="S394" s="27">
        <v>4.4386422976501305E-2</v>
      </c>
      <c r="T394" s="14">
        <v>33.939392099999999</v>
      </c>
      <c r="U394" s="27">
        <v>-0.11688311688311688</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0</v>
      </c>
      <c r="C395" s="27"/>
      <c r="D395" s="2">
        <v>80</v>
      </c>
      <c r="E395" s="2">
        <v>7</v>
      </c>
      <c r="F395" s="27">
        <v>0.17948717948717949</v>
      </c>
      <c r="G395" s="14">
        <v>6.6666666666666599</v>
      </c>
      <c r="H395" s="2">
        <v>26</v>
      </c>
      <c r="I395" s="27">
        <v>1</v>
      </c>
      <c r="J395" s="14">
        <v>23.636364</v>
      </c>
      <c r="K395" s="27"/>
      <c r="L395" s="2">
        <v>72</v>
      </c>
      <c r="M395" s="27">
        <v>4.7713717693836977E-2</v>
      </c>
      <c r="N395" s="2">
        <v>41.212121212121197</v>
      </c>
      <c r="O395" s="2">
        <v>34</v>
      </c>
      <c r="P395" s="27">
        <v>2.1669853409815167E-2</v>
      </c>
      <c r="Q395" s="14">
        <v>17.5757575757575</v>
      </c>
      <c r="R395" s="2">
        <v>68</v>
      </c>
      <c r="S395" s="27">
        <v>4.4386422976501305E-2</v>
      </c>
      <c r="T395" s="14">
        <v>33.939392099999999</v>
      </c>
      <c r="U395" s="27">
        <v>-5.5555555555555552E-2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27"/>
      <c r="D396" s="2">
        <v>80</v>
      </c>
      <c r="E396" s="2">
        <v>0</v>
      </c>
      <c r="F396" s="27">
        <v>0</v>
      </c>
      <c r="G396" s="14">
        <v>11.5151515151515</v>
      </c>
      <c r="H396" s="2">
        <v>0</v>
      </c>
      <c r="I396" s="27">
        <v>0</v>
      </c>
      <c r="J396" s="14">
        <v>12.727273</v>
      </c>
      <c r="L396" s="2">
        <v>0</v>
      </c>
      <c r="M396" s="27">
        <v>0</v>
      </c>
      <c r="N396" s="2">
        <v>80</v>
      </c>
      <c r="O396" s="2">
        <v>0</v>
      </c>
      <c r="P396" s="27">
        <v>0</v>
      </c>
      <c r="Q396" s="14">
        <v>16.969696969696901</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0</v>
      </c>
      <c r="C397" s="27"/>
      <c r="D397" s="2">
        <v>80</v>
      </c>
      <c r="E397" s="2">
        <v>0</v>
      </c>
      <c r="F397" s="27">
        <v>0</v>
      </c>
      <c r="G397" s="14">
        <v>11.5151515151515</v>
      </c>
      <c r="H397" s="2">
        <v>26</v>
      </c>
      <c r="I397" s="27">
        <v>1</v>
      </c>
      <c r="J397" s="14">
        <v>23.636364</v>
      </c>
      <c r="K397" s="27"/>
      <c r="L397" s="2">
        <v>20</v>
      </c>
      <c r="M397" s="27">
        <v>1.3253810470510271E-2</v>
      </c>
      <c r="N397" s="2">
        <v>13.3333333333333</v>
      </c>
      <c r="O397" s="2">
        <v>19</v>
      </c>
      <c r="P397" s="27">
        <v>1.2109623964308477E-2</v>
      </c>
      <c r="Q397" s="14">
        <v>18.7878787878787</v>
      </c>
      <c r="R397" s="2">
        <v>42</v>
      </c>
      <c r="S397" s="27">
        <v>2.7415143603133161E-2</v>
      </c>
      <c r="T397" s="14">
        <v>26.666665999999999</v>
      </c>
      <c r="U397" s="27">
        <v>1.1000000000000001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27"/>
      <c r="D398" s="2">
        <v>80</v>
      </c>
      <c r="E398" s="2">
        <v>7</v>
      </c>
      <c r="F398" s="27">
        <v>0.17948717948717949</v>
      </c>
      <c r="G398" s="14">
        <v>6.6666666666666599</v>
      </c>
      <c r="H398" s="2">
        <v>0</v>
      </c>
      <c r="I398" s="27">
        <v>0</v>
      </c>
      <c r="J398" s="14">
        <v>12.727273</v>
      </c>
      <c r="K398" s="27"/>
      <c r="L398" s="2">
        <v>52</v>
      </c>
      <c r="M398" s="27">
        <v>3.4459907223326709E-2</v>
      </c>
      <c r="N398" s="2">
        <v>38.181818181818102</v>
      </c>
      <c r="O398" s="2">
        <v>15</v>
      </c>
      <c r="P398" s="27">
        <v>9.5602294455066923E-3</v>
      </c>
      <c r="Q398" s="14">
        <v>9.6969696969696901</v>
      </c>
      <c r="R398" s="2">
        <v>26</v>
      </c>
      <c r="S398" s="27">
        <v>1.6971279373368148E-2</v>
      </c>
      <c r="T398" s="14">
        <v>20.606059999999999</v>
      </c>
      <c r="U398" s="27">
        <v>-0.5</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0</v>
      </c>
      <c r="C399" s="27"/>
      <c r="D399" s="2">
        <v>80</v>
      </c>
      <c r="E399" s="2">
        <v>0</v>
      </c>
      <c r="F399" s="27">
        <v>0</v>
      </c>
      <c r="G399" s="14">
        <v>11.5151515151515</v>
      </c>
      <c r="H399" s="2">
        <v>0</v>
      </c>
      <c r="I399" s="27">
        <v>0</v>
      </c>
      <c r="J399" s="14">
        <v>12.727273</v>
      </c>
      <c r="K399" s="27"/>
      <c r="L399" s="2">
        <v>5</v>
      </c>
      <c r="M399" s="27">
        <v>3.3134526176275677E-3</v>
      </c>
      <c r="N399" s="2">
        <v>4.8484848484848397</v>
      </c>
      <c r="O399" s="2">
        <v>1</v>
      </c>
      <c r="P399" s="27">
        <v>6.3734862970044612E-4</v>
      </c>
      <c r="Q399" s="14">
        <v>1.8181818181818099</v>
      </c>
      <c r="R399" s="2">
        <v>0</v>
      </c>
      <c r="S399" s="27">
        <v>0</v>
      </c>
      <c r="T399" s="14">
        <v>18.787877999999999</v>
      </c>
      <c r="U399" s="27">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0</v>
      </c>
      <c r="C400" s="27"/>
      <c r="D400" s="2">
        <v>80</v>
      </c>
      <c r="E400" s="2">
        <v>6</v>
      </c>
      <c r="F400" s="27">
        <v>0.15384615384615385</v>
      </c>
      <c r="G400" s="14">
        <v>5.4545454545454497</v>
      </c>
      <c r="H400" s="2">
        <v>0</v>
      </c>
      <c r="I400" s="27">
        <v>0</v>
      </c>
      <c r="J400" s="14">
        <v>12.727273</v>
      </c>
      <c r="K400" s="27"/>
      <c r="L400" s="2">
        <v>230</v>
      </c>
      <c r="M400" s="27">
        <v>0.15241882041086813</v>
      </c>
      <c r="N400" s="2">
        <v>65.454545454545396</v>
      </c>
      <c r="O400" s="2">
        <v>459</v>
      </c>
      <c r="P400" s="27">
        <v>0.29254302103250479</v>
      </c>
      <c r="Q400" s="14">
        <v>87.272727272727195</v>
      </c>
      <c r="R400" s="2">
        <v>132</v>
      </c>
      <c r="S400" s="27">
        <v>8.6161879895561358E-2</v>
      </c>
      <c r="T400" s="14">
        <v>53.3333321</v>
      </c>
      <c r="U400" s="27">
        <v>-0.42608695652173911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0</v>
      </c>
      <c r="C401" s="27"/>
      <c r="D401" s="2">
        <v>80</v>
      </c>
      <c r="E401" s="2">
        <v>0</v>
      </c>
      <c r="F401" s="27">
        <v>0</v>
      </c>
      <c r="G401" s="14">
        <v>11.5151515151515</v>
      </c>
      <c r="H401" s="2">
        <v>0</v>
      </c>
      <c r="I401" s="27">
        <v>0</v>
      </c>
      <c r="J401" s="14">
        <v>12.727273</v>
      </c>
      <c r="K401" s="27"/>
      <c r="L401" s="2">
        <v>81</v>
      </c>
      <c r="M401" s="27">
        <v>5.3677932405566599E-2</v>
      </c>
      <c r="N401" s="2">
        <v>38.787878787878697</v>
      </c>
      <c r="O401" s="2">
        <v>140</v>
      </c>
      <c r="P401" s="27">
        <v>8.9228808158062459E-2</v>
      </c>
      <c r="Q401" s="14">
        <v>49.696969696969703</v>
      </c>
      <c r="R401" s="2">
        <v>42</v>
      </c>
      <c r="S401" s="27">
        <v>2.7415143603133161E-2</v>
      </c>
      <c r="T401" s="14">
        <v>24.242424</v>
      </c>
      <c r="U401" s="27">
        <v>-0.48148148148148145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0</v>
      </c>
      <c r="C402" s="27"/>
      <c r="D402" s="2">
        <v>80</v>
      </c>
      <c r="E402" s="2">
        <v>0</v>
      </c>
      <c r="F402" s="27">
        <v>0</v>
      </c>
      <c r="G402" s="14">
        <v>11.5151515151515</v>
      </c>
      <c r="H402" s="2">
        <v>0</v>
      </c>
      <c r="I402" s="27">
        <v>0</v>
      </c>
      <c r="J402" s="14">
        <v>12.727273</v>
      </c>
      <c r="K402" s="27"/>
      <c r="L402" s="2">
        <v>81</v>
      </c>
      <c r="M402" s="27">
        <v>5.3677932405566599E-2</v>
      </c>
      <c r="N402" s="2">
        <v>38.787878787878697</v>
      </c>
      <c r="O402" s="2">
        <v>104</v>
      </c>
      <c r="P402" s="27">
        <v>6.6284257488846393E-2</v>
      </c>
      <c r="Q402" s="14">
        <v>45.454545454545404</v>
      </c>
      <c r="R402" s="2">
        <v>13</v>
      </c>
      <c r="S402" s="27">
        <v>8.4856396866840739E-3</v>
      </c>
      <c r="T402" s="14">
        <v>13.333333</v>
      </c>
      <c r="U402" s="27">
        <v>-0.83950617283950613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27"/>
      <c r="D403" s="2">
        <v>80</v>
      </c>
      <c r="E403" s="2">
        <v>0</v>
      </c>
      <c r="F403" s="27">
        <v>0</v>
      </c>
      <c r="G403" s="14">
        <v>11.5151515151515</v>
      </c>
      <c r="H403" s="2">
        <v>0</v>
      </c>
      <c r="I403" s="27">
        <v>0</v>
      </c>
      <c r="J403" s="14">
        <v>12.727273</v>
      </c>
      <c r="K403" s="27"/>
      <c r="L403" s="2">
        <v>33</v>
      </c>
      <c r="M403" s="27">
        <v>2.186878727634195E-2</v>
      </c>
      <c r="N403" s="2">
        <v>24.2424242424242</v>
      </c>
      <c r="O403" s="2">
        <v>0</v>
      </c>
      <c r="P403" s="27">
        <v>0</v>
      </c>
      <c r="Q403" s="14">
        <v>16.969696969696901</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27"/>
      <c r="D404" s="2">
        <v>80</v>
      </c>
      <c r="E404" s="2">
        <v>0</v>
      </c>
      <c r="F404" s="27">
        <v>0</v>
      </c>
      <c r="G404" s="14">
        <v>11.5151515151515</v>
      </c>
      <c r="H404" s="2">
        <v>0</v>
      </c>
      <c r="I404" s="27">
        <v>0</v>
      </c>
      <c r="J404" s="14">
        <v>12.727273</v>
      </c>
      <c r="K404" s="27"/>
      <c r="L404" s="2">
        <v>39</v>
      </c>
      <c r="M404" s="27">
        <v>2.584493041749503E-2</v>
      </c>
      <c r="N404" s="2">
        <v>27.272727272727199</v>
      </c>
      <c r="O404" s="2">
        <v>45</v>
      </c>
      <c r="P404" s="27">
        <v>2.8680688336520075E-2</v>
      </c>
      <c r="Q404" s="14">
        <v>26.060606060605998</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0</v>
      </c>
      <c r="C405" s="27"/>
      <c r="D405" s="2">
        <v>80</v>
      </c>
      <c r="E405" s="2">
        <v>0</v>
      </c>
      <c r="F405" s="27">
        <v>0</v>
      </c>
      <c r="G405" s="14">
        <v>11.5151515151515</v>
      </c>
      <c r="H405" s="2">
        <v>0</v>
      </c>
      <c r="I405" s="27">
        <v>0</v>
      </c>
      <c r="J405" s="14">
        <v>12.727273</v>
      </c>
      <c r="K405" s="27"/>
      <c r="L405" s="2">
        <v>9</v>
      </c>
      <c r="M405" s="27">
        <v>5.9642147117296221E-3</v>
      </c>
      <c r="N405" s="2">
        <v>8.4848484848484809</v>
      </c>
      <c r="O405" s="2">
        <v>59</v>
      </c>
      <c r="P405" s="27">
        <v>3.7603569152326322E-2</v>
      </c>
      <c r="Q405" s="14">
        <v>35.757575757575701</v>
      </c>
      <c r="R405" s="2">
        <v>13</v>
      </c>
      <c r="S405" s="27">
        <v>8.4856396866840739E-3</v>
      </c>
      <c r="T405" s="14">
        <v>13.333333</v>
      </c>
      <c r="U405" s="27">
        <v>0.44444444444444442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0</v>
      </c>
      <c r="C406" s="27"/>
      <c r="D406" s="2">
        <v>80</v>
      </c>
      <c r="E406" s="2">
        <v>0</v>
      </c>
      <c r="F406" s="27">
        <v>0</v>
      </c>
      <c r="G406" s="14">
        <v>11.5151515151515</v>
      </c>
      <c r="H406" s="2">
        <v>0</v>
      </c>
      <c r="I406" s="27">
        <v>0</v>
      </c>
      <c r="J406" s="14">
        <v>12.727273</v>
      </c>
      <c r="L406" s="2">
        <v>0</v>
      </c>
      <c r="M406" s="27">
        <v>0</v>
      </c>
      <c r="N406" s="2">
        <v>80</v>
      </c>
      <c r="O406" s="2">
        <v>36</v>
      </c>
      <c r="P406" s="27">
        <v>2.2944550669216062E-2</v>
      </c>
      <c r="Q406" s="14">
        <v>29.090909090909101</v>
      </c>
      <c r="R406" s="2">
        <v>29</v>
      </c>
      <c r="S406" s="27">
        <v>1.8929503916449087E-2</v>
      </c>
      <c r="T406" s="14">
        <v>21.818182</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0</v>
      </c>
      <c r="C407" s="27"/>
      <c r="D407" s="2">
        <v>80</v>
      </c>
      <c r="E407" s="2">
        <v>6</v>
      </c>
      <c r="F407" s="27">
        <v>0.15384615384615385</v>
      </c>
      <c r="G407" s="14">
        <v>5.4545454545454497</v>
      </c>
      <c r="H407" s="2">
        <v>0</v>
      </c>
      <c r="I407" s="27">
        <v>0</v>
      </c>
      <c r="J407" s="14">
        <v>12.727273</v>
      </c>
      <c r="K407" s="27"/>
      <c r="L407" s="2">
        <v>149</v>
      </c>
      <c r="M407" s="27">
        <v>9.8740888005301522E-2</v>
      </c>
      <c r="N407" s="2">
        <v>51.515151515151501</v>
      </c>
      <c r="O407" s="2">
        <v>319</v>
      </c>
      <c r="P407" s="27">
        <v>0.20331421287444232</v>
      </c>
      <c r="Q407" s="14">
        <v>65.454545454545396</v>
      </c>
      <c r="R407" s="2">
        <v>90</v>
      </c>
      <c r="S407" s="27">
        <v>5.87467362924282E-2</v>
      </c>
      <c r="T407" s="14">
        <v>43.636364</v>
      </c>
      <c r="U407" s="27">
        <v>-0.39597315436241609</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0</v>
      </c>
      <c r="C408" s="27"/>
      <c r="D408" s="2">
        <v>80</v>
      </c>
      <c r="E408" s="2">
        <v>6</v>
      </c>
      <c r="F408" s="27">
        <v>0.15384615384615385</v>
      </c>
      <c r="G408" s="14">
        <v>5.4545454545454497</v>
      </c>
      <c r="H408" s="2">
        <v>0</v>
      </c>
      <c r="I408" s="27">
        <v>0</v>
      </c>
      <c r="J408" s="14">
        <v>12.727273</v>
      </c>
      <c r="K408" s="27"/>
      <c r="L408" s="2">
        <v>82</v>
      </c>
      <c r="M408" s="27">
        <v>5.4340622929092114E-2</v>
      </c>
      <c r="N408" s="2">
        <v>29.696969696969699</v>
      </c>
      <c r="O408" s="2">
        <v>255</v>
      </c>
      <c r="P408" s="27">
        <v>0.16252390057361377</v>
      </c>
      <c r="Q408" s="14">
        <v>53.3333333333333</v>
      </c>
      <c r="R408" s="2">
        <v>79</v>
      </c>
      <c r="S408" s="27">
        <v>5.1566579634464753E-2</v>
      </c>
      <c r="T408" s="14">
        <v>40.606059999999999</v>
      </c>
      <c r="U408" s="27">
        <v>-3.6585365853658534E-2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0</v>
      </c>
      <c r="C409" s="27"/>
      <c r="D409" s="2">
        <v>80</v>
      </c>
      <c r="E409" s="2">
        <v>0</v>
      </c>
      <c r="F409" s="27">
        <v>0</v>
      </c>
      <c r="G409" s="14">
        <v>11.5151515151515</v>
      </c>
      <c r="H409" s="2">
        <v>0</v>
      </c>
      <c r="I409" s="27">
        <v>0</v>
      </c>
      <c r="J409" s="14">
        <v>12.727273</v>
      </c>
      <c r="K409" s="27"/>
      <c r="L409" s="2">
        <v>0</v>
      </c>
      <c r="M409" s="27">
        <v>0</v>
      </c>
      <c r="N409" s="2">
        <v>80</v>
      </c>
      <c r="O409" s="2">
        <v>18</v>
      </c>
      <c r="P409" s="27">
        <v>1.1472275334608031E-2</v>
      </c>
      <c r="Q409" s="14">
        <v>13.3333333333333</v>
      </c>
      <c r="R409" s="2">
        <v>9</v>
      </c>
      <c r="S409" s="27">
        <v>5.8746736292428197E-3</v>
      </c>
      <c r="T409" s="14">
        <v>9.0909089999999999</v>
      </c>
      <c r="U409" s="27"/>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0</v>
      </c>
      <c r="C410" s="27"/>
      <c r="D410" s="2">
        <v>80</v>
      </c>
      <c r="E410" s="2">
        <v>0</v>
      </c>
      <c r="F410" s="27">
        <v>0</v>
      </c>
      <c r="G410" s="14">
        <v>11.5151515151515</v>
      </c>
      <c r="H410" s="2">
        <v>0</v>
      </c>
      <c r="I410" s="27">
        <v>0</v>
      </c>
      <c r="J410" s="14">
        <v>12.727273</v>
      </c>
      <c r="K410" s="27"/>
      <c r="L410" s="2">
        <v>31</v>
      </c>
      <c r="M410" s="27">
        <v>2.054340622929092E-2</v>
      </c>
      <c r="N410" s="2">
        <v>16.969696969696901</v>
      </c>
      <c r="O410" s="2">
        <v>73</v>
      </c>
      <c r="P410" s="27">
        <v>4.6526449968132572E-2</v>
      </c>
      <c r="Q410" s="14">
        <v>33.939393939393902</v>
      </c>
      <c r="R410" s="2">
        <v>55</v>
      </c>
      <c r="S410" s="27">
        <v>3.5900783289817231E-2</v>
      </c>
      <c r="T410" s="14">
        <v>35.757576</v>
      </c>
      <c r="U410" s="27">
        <v>0.77419354838709675</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0</v>
      </c>
      <c r="C411" s="27"/>
      <c r="D411" s="2">
        <v>80</v>
      </c>
      <c r="E411" s="2">
        <v>6</v>
      </c>
      <c r="F411" s="27">
        <v>0.15384615384615385</v>
      </c>
      <c r="G411" s="14">
        <v>5.4545454545454497</v>
      </c>
      <c r="H411" s="2">
        <v>0</v>
      </c>
      <c r="I411" s="27">
        <v>0</v>
      </c>
      <c r="J411" s="14">
        <v>12.727273</v>
      </c>
      <c r="K411" s="27"/>
      <c r="L411" s="2">
        <v>51</v>
      </c>
      <c r="M411" s="27">
        <v>3.3797216699801194E-2</v>
      </c>
      <c r="N411" s="2">
        <v>24.848484848484802</v>
      </c>
      <c r="O411" s="2">
        <v>164</v>
      </c>
      <c r="P411" s="27">
        <v>0.10452517527087317</v>
      </c>
      <c r="Q411" s="14">
        <v>45.454545454545404</v>
      </c>
      <c r="R411" s="2">
        <v>15</v>
      </c>
      <c r="S411" s="27">
        <v>9.7911227154047001E-3</v>
      </c>
      <c r="T411" s="14">
        <v>18.181818</v>
      </c>
      <c r="U411" s="27">
        <v>-0.70588235294117652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0</v>
      </c>
      <c r="C412" s="27"/>
      <c r="D412" s="2">
        <v>80</v>
      </c>
      <c r="E412" s="2">
        <v>0</v>
      </c>
      <c r="F412" s="27">
        <v>0</v>
      </c>
      <c r="G412" s="14">
        <v>11.5151515151515</v>
      </c>
      <c r="H412" s="2">
        <v>0</v>
      </c>
      <c r="I412" s="27">
        <v>0</v>
      </c>
      <c r="J412" s="14">
        <v>12.727273</v>
      </c>
      <c r="K412" s="27"/>
      <c r="L412" s="2">
        <v>67</v>
      </c>
      <c r="M412" s="27">
        <v>4.4400265076209408E-2</v>
      </c>
      <c r="N412" s="2">
        <v>39.393939393939398</v>
      </c>
      <c r="O412" s="2">
        <v>64</v>
      </c>
      <c r="P412" s="27">
        <v>4.0790312300828552E-2</v>
      </c>
      <c r="Q412" s="14">
        <v>34.545454545454497</v>
      </c>
      <c r="R412" s="2">
        <v>11</v>
      </c>
      <c r="S412" s="27">
        <v>7.1801566579634468E-3</v>
      </c>
      <c r="T412" s="14">
        <v>9.0909089999999999</v>
      </c>
      <c r="U412" s="27">
        <v>-0.83582089552238803</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0</v>
      </c>
      <c r="C413" s="27"/>
      <c r="D413" s="2">
        <v>80</v>
      </c>
      <c r="E413" s="2">
        <v>26</v>
      </c>
      <c r="F413" s="27">
        <v>0.66666666666666663</v>
      </c>
      <c r="G413" s="14">
        <v>15.151515151515101</v>
      </c>
      <c r="H413" s="2">
        <v>0</v>
      </c>
      <c r="I413" s="27">
        <v>0</v>
      </c>
      <c r="J413" s="14">
        <v>12.727273</v>
      </c>
      <c r="K413" s="27"/>
      <c r="L413" s="2">
        <v>1202</v>
      </c>
      <c r="M413" s="27">
        <v>0.79655400927766729</v>
      </c>
      <c r="N413" s="2">
        <v>152.72727272727201</v>
      </c>
      <c r="O413" s="2">
        <v>1075</v>
      </c>
      <c r="P413" s="27">
        <v>0.68514977692797963</v>
      </c>
      <c r="Q413" s="14">
        <v>111.515151515151</v>
      </c>
      <c r="R413" s="2">
        <v>1332</v>
      </c>
      <c r="S413" s="27">
        <v>0.86945169712793735</v>
      </c>
      <c r="T413" s="14">
        <v>140.606064</v>
      </c>
      <c r="U413" s="27">
        <v>0.10815307820299501</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0</v>
      </c>
      <c r="C414" s="27"/>
      <c r="D414" s="2">
        <v>80</v>
      </c>
      <c r="E414" s="2">
        <v>26</v>
      </c>
      <c r="F414" s="27">
        <v>0.66666666666666663</v>
      </c>
      <c r="G414" s="14">
        <v>15.151515151515101</v>
      </c>
      <c r="H414" s="2">
        <v>0</v>
      </c>
      <c r="I414" s="27">
        <v>0</v>
      </c>
      <c r="J414" s="14">
        <v>12.727273</v>
      </c>
      <c r="K414" s="27"/>
      <c r="L414" s="2">
        <v>672</v>
      </c>
      <c r="M414" s="27">
        <v>0.44532803180914515</v>
      </c>
      <c r="N414" s="2">
        <v>118.787878787878</v>
      </c>
      <c r="O414" s="2">
        <v>607</v>
      </c>
      <c r="P414" s="27">
        <v>0.38687061822817082</v>
      </c>
      <c r="Q414" s="14">
        <v>80.606060606060595</v>
      </c>
      <c r="R414" s="2">
        <v>650</v>
      </c>
      <c r="S414" s="27">
        <v>0.42428198433420367</v>
      </c>
      <c r="T414" s="14">
        <v>116.969696</v>
      </c>
      <c r="U414" s="27">
        <v>-3.273809523809524E-2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0</v>
      </c>
      <c r="C415" s="27"/>
      <c r="D415" s="2">
        <v>80</v>
      </c>
      <c r="E415" s="2">
        <v>18</v>
      </c>
      <c r="F415" s="27">
        <v>0.46153846153846156</v>
      </c>
      <c r="G415" s="14">
        <v>12.7272727272727</v>
      </c>
      <c r="H415" s="2">
        <v>0</v>
      </c>
      <c r="I415" s="27">
        <v>0</v>
      </c>
      <c r="J415" s="14">
        <v>12.727273</v>
      </c>
      <c r="K415" s="27"/>
      <c r="L415" s="2">
        <v>419</v>
      </c>
      <c r="M415" s="27">
        <v>0.27766732935719018</v>
      </c>
      <c r="N415" s="2">
        <v>102.424242424242</v>
      </c>
      <c r="O415" s="2">
        <v>278</v>
      </c>
      <c r="P415" s="27">
        <v>0.17718291905672404</v>
      </c>
      <c r="Q415" s="14">
        <v>55.151515151515099</v>
      </c>
      <c r="R415" s="2">
        <v>462</v>
      </c>
      <c r="S415" s="27">
        <v>0.30156657963446476</v>
      </c>
      <c r="T415" s="14">
        <v>106.666664</v>
      </c>
      <c r="U415" s="27">
        <v>0.1026252983293556</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0</v>
      </c>
      <c r="C416" s="27"/>
      <c r="D416" s="2">
        <v>80</v>
      </c>
      <c r="E416" s="2">
        <v>0</v>
      </c>
      <c r="F416" s="27">
        <v>0</v>
      </c>
      <c r="G416" s="14">
        <v>11.5151515151515</v>
      </c>
      <c r="H416" s="2">
        <v>0</v>
      </c>
      <c r="I416" s="27">
        <v>0</v>
      </c>
      <c r="J416" s="14">
        <v>12.727273</v>
      </c>
      <c r="K416" s="27"/>
      <c r="L416" s="2">
        <v>16</v>
      </c>
      <c r="M416" s="27">
        <v>1.0603048376408217E-2</v>
      </c>
      <c r="N416" s="2">
        <v>13.9393939393939</v>
      </c>
      <c r="O416" s="2">
        <v>41</v>
      </c>
      <c r="P416" s="27">
        <v>2.6131293817718292E-2</v>
      </c>
      <c r="Q416" s="14">
        <v>29.090909090909101</v>
      </c>
      <c r="R416" s="2">
        <v>146</v>
      </c>
      <c r="S416" s="27">
        <v>9.5300261096605748E-2</v>
      </c>
      <c r="T416" s="14">
        <v>80.606063800000001</v>
      </c>
      <c r="U416" s="27">
        <v>8.125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0</v>
      </c>
      <c r="C417" s="27"/>
      <c r="D417" s="2">
        <v>80</v>
      </c>
      <c r="E417" s="2">
        <v>6</v>
      </c>
      <c r="F417" s="27">
        <v>0.15384615384615385</v>
      </c>
      <c r="G417" s="14">
        <v>7.2727272727272698</v>
      </c>
      <c r="H417" s="2">
        <v>0</v>
      </c>
      <c r="I417" s="27">
        <v>0</v>
      </c>
      <c r="J417" s="14">
        <v>12.727273</v>
      </c>
      <c r="K417" s="27"/>
      <c r="L417" s="2">
        <v>74</v>
      </c>
      <c r="M417" s="27">
        <v>4.9039098740888007E-2</v>
      </c>
      <c r="N417" s="2">
        <v>42.424242424242401</v>
      </c>
      <c r="O417" s="2">
        <v>58</v>
      </c>
      <c r="P417" s="27">
        <v>3.6966220522625874E-2</v>
      </c>
      <c r="Q417" s="14">
        <v>27.878787878787801</v>
      </c>
      <c r="R417" s="2">
        <v>63</v>
      </c>
      <c r="S417" s="27">
        <v>4.1122715404699736E-2</v>
      </c>
      <c r="T417" s="14">
        <v>40</v>
      </c>
      <c r="U417" s="27">
        <v>-0.14864864864864866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0</v>
      </c>
      <c r="C418" s="27"/>
      <c r="D418" s="2">
        <v>80</v>
      </c>
      <c r="E418" s="2">
        <v>12</v>
      </c>
      <c r="F418" s="27">
        <v>0.30769230769230771</v>
      </c>
      <c r="G418" s="14">
        <v>10.909090909090899</v>
      </c>
      <c r="H418" s="2">
        <v>0</v>
      </c>
      <c r="I418" s="27">
        <v>0</v>
      </c>
      <c r="J418" s="14">
        <v>12.727273</v>
      </c>
      <c r="K418" s="27"/>
      <c r="L418" s="2">
        <v>329</v>
      </c>
      <c r="M418" s="27">
        <v>0.21802518223989398</v>
      </c>
      <c r="N418" s="2">
        <v>96.363636363636402</v>
      </c>
      <c r="O418" s="2">
        <v>179</v>
      </c>
      <c r="P418" s="27">
        <v>0.11408540471637986</v>
      </c>
      <c r="Q418" s="14">
        <v>43.636363636363598</v>
      </c>
      <c r="R418" s="2">
        <v>253</v>
      </c>
      <c r="S418" s="27">
        <v>0.16514360313315926</v>
      </c>
      <c r="T418" s="14">
        <v>73.939390000000003</v>
      </c>
      <c r="U418" s="27">
        <v>-0.23100303951367782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0</v>
      </c>
      <c r="C419" s="27"/>
      <c r="D419" s="2">
        <v>80</v>
      </c>
      <c r="E419" s="2">
        <v>8</v>
      </c>
      <c r="F419" s="27">
        <v>0.20512820512820512</v>
      </c>
      <c r="G419" s="14">
        <v>7.8787878787878798</v>
      </c>
      <c r="H419" s="2">
        <v>0</v>
      </c>
      <c r="I419" s="27">
        <v>0</v>
      </c>
      <c r="J419" s="14">
        <v>12.727273</v>
      </c>
      <c r="K419" s="27"/>
      <c r="L419" s="2">
        <v>253</v>
      </c>
      <c r="M419" s="27">
        <v>0.16766070245195494</v>
      </c>
      <c r="N419" s="2">
        <v>60</v>
      </c>
      <c r="O419" s="2">
        <v>329</v>
      </c>
      <c r="P419" s="27">
        <v>0.20968769917144678</v>
      </c>
      <c r="Q419" s="14">
        <v>61.818181818181799</v>
      </c>
      <c r="R419" s="2">
        <v>188</v>
      </c>
      <c r="S419" s="27">
        <v>0.12271540469973891</v>
      </c>
      <c r="T419" s="14">
        <v>60</v>
      </c>
      <c r="U419" s="27">
        <v>-0.25691699604743085</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0</v>
      </c>
      <c r="C420" s="27"/>
      <c r="D420" s="2">
        <v>80</v>
      </c>
      <c r="E420" s="2">
        <v>0</v>
      </c>
      <c r="F420" s="27">
        <v>0</v>
      </c>
      <c r="G420" s="14">
        <v>11.5151515151515</v>
      </c>
      <c r="H420" s="2">
        <v>0</v>
      </c>
      <c r="I420" s="27">
        <v>0</v>
      </c>
      <c r="J420" s="14">
        <v>12.727273</v>
      </c>
      <c r="K420" s="27"/>
      <c r="L420" s="2">
        <v>530</v>
      </c>
      <c r="M420" s="27">
        <v>0.35122597746852219</v>
      </c>
      <c r="N420" s="2">
        <v>112.72727272727199</v>
      </c>
      <c r="O420" s="2">
        <v>468</v>
      </c>
      <c r="P420" s="27">
        <v>0.29827915869980881</v>
      </c>
      <c r="Q420" s="14">
        <v>90.303030303030297</v>
      </c>
      <c r="R420" s="2">
        <v>682</v>
      </c>
      <c r="S420" s="27">
        <v>0.44516971279373369</v>
      </c>
      <c r="T420" s="14">
        <v>112.727272</v>
      </c>
      <c r="U420" s="27">
        <v>0.28679245283018867</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0</v>
      </c>
      <c r="C421" s="27"/>
      <c r="D421" s="2">
        <v>80</v>
      </c>
      <c r="E421" s="2">
        <v>0</v>
      </c>
      <c r="F421" s="27">
        <v>0</v>
      </c>
      <c r="G421" s="14">
        <v>11.5151515151515</v>
      </c>
      <c r="H421" s="2">
        <v>0</v>
      </c>
      <c r="I421" s="27">
        <v>0</v>
      </c>
      <c r="J421" s="14">
        <v>12.727273</v>
      </c>
      <c r="K421" s="27"/>
      <c r="L421" s="2">
        <v>217</v>
      </c>
      <c r="M421" s="27">
        <v>0.14380384360503645</v>
      </c>
      <c r="N421" s="2">
        <v>87.878787878787904</v>
      </c>
      <c r="O421" s="2">
        <v>226</v>
      </c>
      <c r="P421" s="27">
        <v>0.14404079031230083</v>
      </c>
      <c r="Q421" s="14">
        <v>76.363636363636303</v>
      </c>
      <c r="R421" s="2">
        <v>202</v>
      </c>
      <c r="S421" s="27">
        <v>0.13185378590078328</v>
      </c>
      <c r="T421" s="14">
        <v>97.575760000000002</v>
      </c>
      <c r="U421" s="27">
        <v>-6.9124423963133647E-2</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0</v>
      </c>
      <c r="C422" s="27"/>
      <c r="D422" s="2">
        <v>80</v>
      </c>
      <c r="E422" s="2">
        <v>0</v>
      </c>
      <c r="F422" s="27">
        <v>0</v>
      </c>
      <c r="G422" s="14">
        <v>11.5151515151515</v>
      </c>
      <c r="H422" s="2">
        <v>0</v>
      </c>
      <c r="I422" s="27">
        <v>0</v>
      </c>
      <c r="J422" s="14">
        <v>12.727273</v>
      </c>
      <c r="K422" s="27"/>
      <c r="L422" s="2">
        <v>217</v>
      </c>
      <c r="M422" s="27">
        <v>0.14380384360503645</v>
      </c>
      <c r="N422" s="2">
        <v>87.878787878787904</v>
      </c>
      <c r="O422" s="2">
        <v>160</v>
      </c>
      <c r="P422" s="27">
        <v>0.10197578075207138</v>
      </c>
      <c r="Q422" s="14">
        <v>69.696969696969703</v>
      </c>
      <c r="R422" s="2">
        <v>15</v>
      </c>
      <c r="S422" s="27">
        <v>9.7911227154047001E-3</v>
      </c>
      <c r="T422" s="14">
        <v>12.727273</v>
      </c>
      <c r="U422" s="27">
        <v>-0.93087557603686633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27"/>
      <c r="D423" s="2">
        <v>80</v>
      </c>
      <c r="E423" s="2">
        <v>0</v>
      </c>
      <c r="F423" s="27">
        <v>0</v>
      </c>
      <c r="G423" s="14">
        <v>11.5151515151515</v>
      </c>
      <c r="H423" s="2">
        <v>0</v>
      </c>
      <c r="I423" s="27">
        <v>0</v>
      </c>
      <c r="J423" s="14">
        <v>12.727273</v>
      </c>
      <c r="K423" s="27"/>
      <c r="L423" s="2">
        <v>103</v>
      </c>
      <c r="M423" s="27">
        <v>6.8257123923127896E-2</v>
      </c>
      <c r="N423" s="2">
        <v>67.272727272727195</v>
      </c>
      <c r="O423" s="2">
        <v>0</v>
      </c>
      <c r="P423" s="27">
        <v>0</v>
      </c>
      <c r="Q423" s="14">
        <v>16.969696969696901</v>
      </c>
      <c r="R423" s="2">
        <v>0</v>
      </c>
      <c r="S423" s="27">
        <v>0</v>
      </c>
      <c r="T423" s="14">
        <v>18.787877999999999</v>
      </c>
      <c r="U423" s="27">
        <v>-1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27"/>
      <c r="D424" s="2">
        <v>80</v>
      </c>
      <c r="E424" s="2">
        <v>0</v>
      </c>
      <c r="F424" s="27">
        <v>0</v>
      </c>
      <c r="G424" s="14">
        <v>11.5151515151515</v>
      </c>
      <c r="H424" s="2">
        <v>0</v>
      </c>
      <c r="I424" s="27">
        <v>0</v>
      </c>
      <c r="J424" s="14">
        <v>12.727273</v>
      </c>
      <c r="K424" s="27"/>
      <c r="L424" s="2">
        <v>61</v>
      </c>
      <c r="M424" s="27">
        <v>4.0424121935056331E-2</v>
      </c>
      <c r="N424" s="2">
        <v>45.454545454545404</v>
      </c>
      <c r="O424" s="2">
        <v>28</v>
      </c>
      <c r="P424" s="27">
        <v>1.7845761631612493E-2</v>
      </c>
      <c r="Q424" s="14">
        <v>23.030303030302999</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0</v>
      </c>
      <c r="C425" s="27"/>
      <c r="D425" s="2">
        <v>80</v>
      </c>
      <c r="E425" s="2">
        <v>0</v>
      </c>
      <c r="F425" s="27">
        <v>0</v>
      </c>
      <c r="G425" s="14">
        <v>11.5151515151515</v>
      </c>
      <c r="H425" s="2">
        <v>0</v>
      </c>
      <c r="I425" s="27">
        <v>0</v>
      </c>
      <c r="J425" s="14">
        <v>12.727273</v>
      </c>
      <c r="K425" s="27"/>
      <c r="L425" s="2">
        <v>53</v>
      </c>
      <c r="M425" s="27">
        <v>3.5122597746852217E-2</v>
      </c>
      <c r="N425" s="2">
        <v>29.696969696969699</v>
      </c>
      <c r="O425" s="2">
        <v>132</v>
      </c>
      <c r="P425" s="27">
        <v>8.4130019120458893E-2</v>
      </c>
      <c r="Q425" s="14">
        <v>69.090909090909093</v>
      </c>
      <c r="R425" s="2">
        <v>15</v>
      </c>
      <c r="S425" s="27">
        <v>9.7911227154047001E-3</v>
      </c>
      <c r="T425" s="14">
        <v>12.727273</v>
      </c>
      <c r="U425" s="27">
        <v>-0.71698113207547165</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0</v>
      </c>
      <c r="C426" s="27"/>
      <c r="D426" s="2">
        <v>80</v>
      </c>
      <c r="E426" s="2">
        <v>0</v>
      </c>
      <c r="F426" s="27">
        <v>0</v>
      </c>
      <c r="G426" s="14">
        <v>11.5151515151515</v>
      </c>
      <c r="H426" s="2">
        <v>0</v>
      </c>
      <c r="I426" s="27">
        <v>0</v>
      </c>
      <c r="J426" s="14">
        <v>12.727273</v>
      </c>
      <c r="K426" s="27"/>
      <c r="L426" s="2">
        <v>0</v>
      </c>
      <c r="M426" s="27">
        <v>0</v>
      </c>
      <c r="N426" s="2">
        <v>80</v>
      </c>
      <c r="O426" s="2">
        <v>66</v>
      </c>
      <c r="P426" s="27">
        <v>4.2065009560229447E-2</v>
      </c>
      <c r="Q426" s="14">
        <v>33.3333333333333</v>
      </c>
      <c r="R426" s="2">
        <v>187</v>
      </c>
      <c r="S426" s="27">
        <v>0.12206266318537859</v>
      </c>
      <c r="T426" s="14">
        <v>101.21212</v>
      </c>
      <c r="U426" s="27"/>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0</v>
      </c>
      <c r="C427" s="27"/>
      <c r="D427" s="2">
        <v>80</v>
      </c>
      <c r="E427" s="2">
        <v>0</v>
      </c>
      <c r="F427" s="27">
        <v>0</v>
      </c>
      <c r="G427" s="14">
        <v>11.5151515151515</v>
      </c>
      <c r="H427" s="2">
        <v>0</v>
      </c>
      <c r="I427" s="27">
        <v>0</v>
      </c>
      <c r="J427" s="14">
        <v>12.727273</v>
      </c>
      <c r="K427" s="27"/>
      <c r="L427" s="2">
        <v>313</v>
      </c>
      <c r="M427" s="27">
        <v>0.20742213386348576</v>
      </c>
      <c r="N427" s="2">
        <v>77.575757575757507</v>
      </c>
      <c r="O427" s="2">
        <v>242</v>
      </c>
      <c r="P427" s="27">
        <v>0.15423836838750796</v>
      </c>
      <c r="Q427" s="14">
        <v>55.151515151515099</v>
      </c>
      <c r="R427" s="2">
        <v>480</v>
      </c>
      <c r="S427" s="27">
        <v>0.3133159268929504</v>
      </c>
      <c r="T427" s="14">
        <v>96.363640000000004</v>
      </c>
      <c r="U427" s="27">
        <v>0.5335463258785943</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0</v>
      </c>
      <c r="C428" s="27"/>
      <c r="D428" s="2">
        <v>80</v>
      </c>
      <c r="E428" s="2">
        <v>0</v>
      </c>
      <c r="F428" s="27">
        <v>0</v>
      </c>
      <c r="G428" s="14">
        <v>11.5151515151515</v>
      </c>
      <c r="H428" s="2">
        <v>0</v>
      </c>
      <c r="I428" s="27">
        <v>0</v>
      </c>
      <c r="J428" s="14">
        <v>12.727273</v>
      </c>
      <c r="K428" s="27"/>
      <c r="L428" s="2">
        <v>248</v>
      </c>
      <c r="M428" s="27">
        <v>0.16434724983432736</v>
      </c>
      <c r="N428" s="2">
        <v>67.878787878787804</v>
      </c>
      <c r="O428" s="2">
        <v>174</v>
      </c>
      <c r="P428" s="27">
        <v>0.11089866156787763</v>
      </c>
      <c r="Q428" s="14">
        <v>49.696969696969703</v>
      </c>
      <c r="R428" s="2">
        <v>191</v>
      </c>
      <c r="S428" s="27">
        <v>0.12467362924281984</v>
      </c>
      <c r="T428" s="14">
        <v>65.454544100000007</v>
      </c>
      <c r="U428" s="27">
        <v>-0.22983870967741934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0</v>
      </c>
      <c r="C429" s="27"/>
      <c r="D429" s="2">
        <v>80</v>
      </c>
      <c r="E429" s="2">
        <v>0</v>
      </c>
      <c r="F429" s="27">
        <v>0</v>
      </c>
      <c r="G429" s="14">
        <v>11.5151515151515</v>
      </c>
      <c r="H429" s="2">
        <v>0</v>
      </c>
      <c r="I429" s="27">
        <v>0</v>
      </c>
      <c r="J429" s="14">
        <v>12.727273</v>
      </c>
      <c r="K429" s="27"/>
      <c r="L429" s="2">
        <v>104</v>
      </c>
      <c r="M429" s="27">
        <v>6.8919814446653418E-2</v>
      </c>
      <c r="N429" s="2">
        <v>52.121212121212103</v>
      </c>
      <c r="O429" s="2">
        <v>0</v>
      </c>
      <c r="P429" s="27">
        <v>0</v>
      </c>
      <c r="Q429" s="14">
        <v>16.969696969696901</v>
      </c>
      <c r="R429" s="2">
        <v>0</v>
      </c>
      <c r="S429" s="27">
        <v>0</v>
      </c>
      <c r="T429" s="14">
        <v>18.787877999999999</v>
      </c>
      <c r="U429" s="27">
        <v>-1</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0</v>
      </c>
      <c r="C430" s="27"/>
      <c r="D430" s="2">
        <v>80</v>
      </c>
      <c r="E430" s="2">
        <v>0</v>
      </c>
      <c r="F430" s="27">
        <v>0</v>
      </c>
      <c r="G430" s="14">
        <v>11.5151515151515</v>
      </c>
      <c r="H430" s="2">
        <v>0</v>
      </c>
      <c r="I430" s="27">
        <v>0</v>
      </c>
      <c r="J430" s="14">
        <v>12.727273</v>
      </c>
      <c r="K430" s="27"/>
      <c r="L430" s="2">
        <v>18</v>
      </c>
      <c r="M430" s="27">
        <v>1.1928429423459244E-2</v>
      </c>
      <c r="N430" s="2">
        <v>12.1212121212121</v>
      </c>
      <c r="O430" s="2">
        <v>30</v>
      </c>
      <c r="P430" s="27">
        <v>1.9120458891013385E-2</v>
      </c>
      <c r="Q430" s="14">
        <v>20.606060606060598</v>
      </c>
      <c r="R430" s="2">
        <v>72</v>
      </c>
      <c r="S430" s="27">
        <v>4.6997389033942558E-2</v>
      </c>
      <c r="T430" s="14">
        <v>33.3333321</v>
      </c>
      <c r="U430" s="27">
        <v>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0</v>
      </c>
      <c r="C431" s="27"/>
      <c r="D431" s="2">
        <v>80</v>
      </c>
      <c r="E431" s="2">
        <v>0</v>
      </c>
      <c r="F431" s="27">
        <v>0</v>
      </c>
      <c r="G431" s="14">
        <v>11.5151515151515</v>
      </c>
      <c r="H431" s="2">
        <v>0</v>
      </c>
      <c r="I431" s="27">
        <v>0</v>
      </c>
      <c r="J431" s="14">
        <v>12.727273</v>
      </c>
      <c r="K431" s="27"/>
      <c r="L431" s="2">
        <v>126</v>
      </c>
      <c r="M431" s="27">
        <v>8.3499005964214709E-2</v>
      </c>
      <c r="N431" s="2">
        <v>44.2424242424242</v>
      </c>
      <c r="O431" s="2">
        <v>144</v>
      </c>
      <c r="P431" s="27">
        <v>9.1778202676864248E-2</v>
      </c>
      <c r="Q431" s="14">
        <v>46.060606060605998</v>
      </c>
      <c r="R431" s="2">
        <v>119</v>
      </c>
      <c r="S431" s="27">
        <v>7.7676240208877284E-2</v>
      </c>
      <c r="T431" s="14">
        <v>62.4242439</v>
      </c>
      <c r="U431" s="27">
        <v>-5.5555555555555552E-2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0</v>
      </c>
      <c r="C432" s="27"/>
      <c r="D432" s="2">
        <v>80</v>
      </c>
      <c r="E432" s="2">
        <v>0</v>
      </c>
      <c r="F432" s="27">
        <v>0</v>
      </c>
      <c r="G432" s="14">
        <v>11.5151515151515</v>
      </c>
      <c r="H432" s="2">
        <v>0</v>
      </c>
      <c r="I432" s="27">
        <v>0</v>
      </c>
      <c r="J432" s="14">
        <v>12.727273</v>
      </c>
      <c r="K432" s="27"/>
      <c r="L432" s="2">
        <v>65</v>
      </c>
      <c r="M432" s="27">
        <v>4.3074884029158385E-2</v>
      </c>
      <c r="N432" s="2">
        <v>25.4545454545454</v>
      </c>
      <c r="O432" s="2">
        <v>68</v>
      </c>
      <c r="P432" s="27">
        <v>4.3339706819630335E-2</v>
      </c>
      <c r="Q432" s="14">
        <v>29.090909090909101</v>
      </c>
      <c r="R432" s="2">
        <v>289</v>
      </c>
      <c r="S432" s="27">
        <v>0.18864229765013055</v>
      </c>
      <c r="T432" s="14">
        <v>86.666664100000006</v>
      </c>
      <c r="U432" s="27">
        <v>3.4461538461538463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1828</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1700</v>
      </c>
      <c r="C435" s="211"/>
      <c r="D435" s="211" t="s">
        <v>1701</v>
      </c>
      <c r="E435" s="211" t="s">
        <v>1700</v>
      </c>
      <c r="F435" s="211"/>
      <c r="G435" s="211" t="s">
        <v>1701</v>
      </c>
      <c r="H435" s="211" t="s">
        <v>1700</v>
      </c>
      <c r="I435" s="211"/>
      <c r="J435" s="211" t="s">
        <v>1701</v>
      </c>
      <c r="K435" t="s">
        <v>170</v>
      </c>
      <c r="L435" s="211" t="s">
        <v>1700</v>
      </c>
      <c r="M435" s="211"/>
      <c r="N435" s="211" t="s">
        <v>1701</v>
      </c>
      <c r="O435" s="211" t="s">
        <v>1700</v>
      </c>
      <c r="P435" s="211"/>
      <c r="Q435" s="211" t="s">
        <v>1701</v>
      </c>
      <c r="R435" s="211" t="s">
        <v>1700</v>
      </c>
      <c r="S435" s="211"/>
      <c r="T435" s="211" t="s">
        <v>1701</v>
      </c>
      <c r="U435" t="s">
        <v>170</v>
      </c>
      <c r="V435" s="211" t="s">
        <v>1700</v>
      </c>
      <c r="W435" s="211"/>
      <c r="X435" s="211" t="s">
        <v>1701</v>
      </c>
      <c r="Y435" s="211" t="s">
        <v>1700</v>
      </c>
      <c r="Z435" s="211"/>
      <c r="AA435" s="211" t="s">
        <v>1701</v>
      </c>
      <c r="AB435" s="211" t="s">
        <v>1700</v>
      </c>
      <c r="AC435" s="211"/>
      <c r="AD435" s="211" t="s">
        <v>1701</v>
      </c>
      <c r="AE435" t="s">
        <v>170</v>
      </c>
    </row>
    <row r="436" spans="1:31" x14ac:dyDescent="0.3">
      <c r="A436" t="s">
        <v>172</v>
      </c>
      <c r="B436" s="2">
        <v>33</v>
      </c>
      <c r="C436" s="27" t="s">
        <v>170</v>
      </c>
      <c r="D436" s="2">
        <v>17.5757575757575</v>
      </c>
      <c r="E436" s="2">
        <v>37</v>
      </c>
      <c r="F436" s="27" t="s">
        <v>170</v>
      </c>
      <c r="G436" s="14">
        <v>22.424242424242401</v>
      </c>
      <c r="H436" s="2">
        <v>44</v>
      </c>
      <c r="I436" s="27" t="s">
        <v>170</v>
      </c>
      <c r="J436" s="14">
        <v>21.212122000000001</v>
      </c>
      <c r="K436" s="27">
        <v>0.33333333333333331</v>
      </c>
      <c r="L436" s="2">
        <v>1227</v>
      </c>
      <c r="M436" s="27" t="s">
        <v>170</v>
      </c>
      <c r="N436" s="2">
        <v>120.60606060606</v>
      </c>
      <c r="O436" s="2">
        <v>1288</v>
      </c>
      <c r="P436" s="27" t="s">
        <v>170</v>
      </c>
      <c r="Q436" s="14">
        <v>139.39393939393901</v>
      </c>
      <c r="R436" s="2">
        <v>1385</v>
      </c>
      <c r="S436" s="27" t="s">
        <v>170</v>
      </c>
      <c r="T436" s="14">
        <v>140</v>
      </c>
      <c r="U436" s="27">
        <v>0.12876935615321924</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11</v>
      </c>
      <c r="C437" s="27">
        <v>0.33333333333333331</v>
      </c>
      <c r="D437" s="2">
        <v>10.909090909090899</v>
      </c>
      <c r="E437" s="2">
        <v>0</v>
      </c>
      <c r="F437" s="27">
        <v>0</v>
      </c>
      <c r="G437" s="14">
        <v>11.5151515151515</v>
      </c>
      <c r="H437" s="2">
        <v>0</v>
      </c>
      <c r="I437" s="27">
        <v>0</v>
      </c>
      <c r="J437" s="14">
        <v>12.727273</v>
      </c>
      <c r="K437" s="27">
        <v>-1</v>
      </c>
      <c r="L437" s="2">
        <v>241</v>
      </c>
      <c r="M437" s="27">
        <v>0.19641401792991034</v>
      </c>
      <c r="N437" s="2">
        <v>73.3333333333333</v>
      </c>
      <c r="O437" s="2">
        <v>316</v>
      </c>
      <c r="P437" s="27">
        <v>0.24534161490683229</v>
      </c>
      <c r="Q437" s="14">
        <v>64.848484848484802</v>
      </c>
      <c r="R437" s="2">
        <v>451</v>
      </c>
      <c r="S437" s="27">
        <v>0.32563176895306861</v>
      </c>
      <c r="T437" s="14">
        <v>95.151510000000002</v>
      </c>
      <c r="U437" s="27">
        <v>0.87136929460580914</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11</v>
      </c>
      <c r="C438" s="27">
        <v>0.33333333333333331</v>
      </c>
      <c r="D438" s="2">
        <v>10.909090909090899</v>
      </c>
      <c r="E438" s="2">
        <v>0</v>
      </c>
      <c r="F438" s="27">
        <v>0</v>
      </c>
      <c r="G438" s="14">
        <v>11.5151515151515</v>
      </c>
      <c r="H438" s="2">
        <v>0</v>
      </c>
      <c r="I438" s="27">
        <v>0</v>
      </c>
      <c r="J438" s="14">
        <v>12.727273</v>
      </c>
      <c r="K438" s="27">
        <v>-1</v>
      </c>
      <c r="L438" s="2">
        <v>85</v>
      </c>
      <c r="M438" s="27">
        <v>6.9274653626731866E-2</v>
      </c>
      <c r="N438" s="2">
        <v>41.818181818181799</v>
      </c>
      <c r="O438" s="2">
        <v>141</v>
      </c>
      <c r="P438" s="27">
        <v>0.10947204968944099</v>
      </c>
      <c r="Q438" s="14">
        <v>40.606060606060602</v>
      </c>
      <c r="R438" s="2">
        <v>109</v>
      </c>
      <c r="S438" s="27">
        <v>7.8700361010830319E-2</v>
      </c>
      <c r="T438" s="14">
        <v>56.969695999999999</v>
      </c>
      <c r="U438" s="27">
        <v>0.28235294117647058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27">
        <v>0</v>
      </c>
      <c r="D439" s="2">
        <v>80</v>
      </c>
      <c r="E439" s="2">
        <v>0</v>
      </c>
      <c r="F439" s="27">
        <v>0</v>
      </c>
      <c r="G439" s="14">
        <v>11.5151515151515</v>
      </c>
      <c r="H439" s="2">
        <v>0</v>
      </c>
      <c r="I439" s="27">
        <v>0</v>
      </c>
      <c r="J439" s="14">
        <v>12.727273</v>
      </c>
      <c r="K439" s="27"/>
      <c r="L439" s="2">
        <v>50</v>
      </c>
      <c r="M439" s="27">
        <v>4.0749796251018745E-2</v>
      </c>
      <c r="N439" s="2">
        <v>38.787878787878697</v>
      </c>
      <c r="O439" s="2">
        <v>136</v>
      </c>
      <c r="P439" s="27">
        <v>0.10559006211180125</v>
      </c>
      <c r="Q439" s="14">
        <v>40.606060606060602</v>
      </c>
      <c r="R439" s="2">
        <v>104</v>
      </c>
      <c r="S439" s="27">
        <v>7.5090252707581226E-2</v>
      </c>
      <c r="T439" s="14">
        <v>55.757576</v>
      </c>
      <c r="U439" s="27">
        <v>1.08</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27">
        <v>0</v>
      </c>
      <c r="D440" s="2">
        <v>80</v>
      </c>
      <c r="E440" s="2">
        <v>0</v>
      </c>
      <c r="F440" s="27">
        <v>0</v>
      </c>
      <c r="G440" s="14">
        <v>11.5151515151515</v>
      </c>
      <c r="H440" s="2">
        <v>0</v>
      </c>
      <c r="I440" s="27">
        <v>0</v>
      </c>
      <c r="J440" s="14">
        <v>12.727273</v>
      </c>
      <c r="K440" s="27"/>
      <c r="L440" s="2">
        <v>39</v>
      </c>
      <c r="M440" s="27">
        <v>3.1784841075794622E-2</v>
      </c>
      <c r="N440" s="2">
        <v>37.5757575757575</v>
      </c>
      <c r="O440" s="2">
        <v>4</v>
      </c>
      <c r="P440" s="27">
        <v>3.105590062111801E-3</v>
      </c>
      <c r="Q440" s="14">
        <v>3.63636363636363</v>
      </c>
      <c r="R440" s="2">
        <v>0</v>
      </c>
      <c r="S440" s="27">
        <v>0</v>
      </c>
      <c r="T440" s="14">
        <v>18.787877999999999</v>
      </c>
      <c r="U440" s="27">
        <v>-1</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27">
        <v>0</v>
      </c>
      <c r="D441" s="2">
        <v>80</v>
      </c>
      <c r="E441" s="2">
        <v>0</v>
      </c>
      <c r="F441" s="27">
        <v>0</v>
      </c>
      <c r="G441" s="14">
        <v>11.5151515151515</v>
      </c>
      <c r="H441" s="2">
        <v>0</v>
      </c>
      <c r="I441" s="27">
        <v>0</v>
      </c>
      <c r="J441" s="14">
        <v>12.727273</v>
      </c>
      <c r="K441" s="27"/>
      <c r="L441" s="2">
        <v>0</v>
      </c>
      <c r="M441" s="27">
        <v>0</v>
      </c>
      <c r="N441" s="2">
        <v>80</v>
      </c>
      <c r="O441" s="2">
        <v>69</v>
      </c>
      <c r="P441" s="27">
        <v>5.3571428571428568E-2</v>
      </c>
      <c r="Q441" s="14">
        <v>34.545454545454497</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27">
        <v>0</v>
      </c>
      <c r="D442" s="2">
        <v>80</v>
      </c>
      <c r="E442" s="2">
        <v>0</v>
      </c>
      <c r="F442" s="27">
        <v>0</v>
      </c>
      <c r="G442" s="14">
        <v>11.5151515151515</v>
      </c>
      <c r="H442" s="2">
        <v>0</v>
      </c>
      <c r="I442" s="27">
        <v>0</v>
      </c>
      <c r="J442" s="14">
        <v>12.727273</v>
      </c>
      <c r="K442" s="27"/>
      <c r="L442" s="2">
        <v>11</v>
      </c>
      <c r="M442" s="27">
        <v>8.9649551752241236E-3</v>
      </c>
      <c r="N442" s="2">
        <v>12.1212121212121</v>
      </c>
      <c r="O442" s="2">
        <v>63</v>
      </c>
      <c r="P442" s="27">
        <v>4.8913043478260872E-2</v>
      </c>
      <c r="Q442" s="14">
        <v>21.2121212121212</v>
      </c>
      <c r="R442" s="2">
        <v>104</v>
      </c>
      <c r="S442" s="27">
        <v>7.5090252707581226E-2</v>
      </c>
      <c r="T442" s="14">
        <v>55.757576</v>
      </c>
      <c r="U442" s="27">
        <v>8.454545454545455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11</v>
      </c>
      <c r="C443" s="27">
        <v>0.33333333333333331</v>
      </c>
      <c r="D443" s="2">
        <v>10.909090909090899</v>
      </c>
      <c r="E443" s="2">
        <v>0</v>
      </c>
      <c r="F443" s="27">
        <v>0</v>
      </c>
      <c r="G443" s="14">
        <v>11.5151515151515</v>
      </c>
      <c r="H443" s="2">
        <v>0</v>
      </c>
      <c r="I443" s="27">
        <v>0</v>
      </c>
      <c r="J443" s="14">
        <v>12.727273</v>
      </c>
      <c r="K443" s="27">
        <v>-1</v>
      </c>
      <c r="L443" s="2">
        <v>35</v>
      </c>
      <c r="M443" s="27">
        <v>2.8524857375713121E-2</v>
      </c>
      <c r="N443" s="2">
        <v>16.363636363636299</v>
      </c>
      <c r="O443" s="2">
        <v>5</v>
      </c>
      <c r="P443" s="27">
        <v>3.8819875776397515E-3</v>
      </c>
      <c r="Q443" s="14">
        <v>3.63636363636363</v>
      </c>
      <c r="R443" s="2">
        <v>5</v>
      </c>
      <c r="S443" s="27">
        <v>3.6101083032490976E-3</v>
      </c>
      <c r="T443" s="14">
        <v>5.4545455</v>
      </c>
      <c r="U443" s="27">
        <v>-0.8571428571428571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0</v>
      </c>
      <c r="C444" s="27">
        <v>0</v>
      </c>
      <c r="D444" s="2">
        <v>80</v>
      </c>
      <c r="E444" s="2">
        <v>0</v>
      </c>
      <c r="F444" s="27">
        <v>0</v>
      </c>
      <c r="G444" s="14">
        <v>11.5151515151515</v>
      </c>
      <c r="H444" s="2">
        <v>0</v>
      </c>
      <c r="I444" s="27">
        <v>0</v>
      </c>
      <c r="J444" s="14">
        <v>12.727273</v>
      </c>
      <c r="K444" s="27"/>
      <c r="L444" s="2">
        <v>156</v>
      </c>
      <c r="M444" s="27">
        <v>0.12713936430317849</v>
      </c>
      <c r="N444" s="2">
        <v>58.787878787878803</v>
      </c>
      <c r="O444" s="2">
        <v>175</v>
      </c>
      <c r="P444" s="27">
        <v>0.1358695652173913</v>
      </c>
      <c r="Q444" s="14">
        <v>46.6666666666666</v>
      </c>
      <c r="R444" s="2">
        <v>342</v>
      </c>
      <c r="S444" s="27">
        <v>0.24693140794223828</v>
      </c>
      <c r="T444" s="14">
        <v>91.515150000000006</v>
      </c>
      <c r="U444" s="27">
        <v>1.1923076923076923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0</v>
      </c>
      <c r="C445" s="27">
        <v>0</v>
      </c>
      <c r="D445" s="2">
        <v>80</v>
      </c>
      <c r="E445" s="2">
        <v>0</v>
      </c>
      <c r="F445" s="27">
        <v>0</v>
      </c>
      <c r="G445" s="14">
        <v>11.5151515151515</v>
      </c>
      <c r="H445" s="2">
        <v>0</v>
      </c>
      <c r="I445" s="27">
        <v>0</v>
      </c>
      <c r="J445" s="14">
        <v>12.727273</v>
      </c>
      <c r="K445" s="27"/>
      <c r="L445" s="2">
        <v>43</v>
      </c>
      <c r="M445" s="27">
        <v>3.5044824775876122E-2</v>
      </c>
      <c r="N445" s="2">
        <v>27.272727272727199</v>
      </c>
      <c r="O445" s="2">
        <v>40</v>
      </c>
      <c r="P445" s="27">
        <v>3.1055900621118012E-2</v>
      </c>
      <c r="Q445" s="14">
        <v>20</v>
      </c>
      <c r="R445" s="2">
        <v>42</v>
      </c>
      <c r="S445" s="27">
        <v>3.032490974729242E-2</v>
      </c>
      <c r="T445" s="14">
        <v>29.69697</v>
      </c>
      <c r="U445" s="27">
        <v>-2.3255813953488372E-2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0</v>
      </c>
      <c r="C446" s="27">
        <v>0</v>
      </c>
      <c r="D446" s="2">
        <v>80</v>
      </c>
      <c r="E446" s="2">
        <v>0</v>
      </c>
      <c r="F446" s="27">
        <v>0</v>
      </c>
      <c r="G446" s="14">
        <v>11.5151515151515</v>
      </c>
      <c r="H446" s="2">
        <v>0</v>
      </c>
      <c r="I446" s="27">
        <v>0</v>
      </c>
      <c r="J446" s="14">
        <v>12.727273</v>
      </c>
      <c r="K446" s="197"/>
      <c r="L446" s="2">
        <v>7</v>
      </c>
      <c r="M446" s="27">
        <v>5.7049714751426246E-3</v>
      </c>
      <c r="N446" s="2">
        <v>4.8484848484848397</v>
      </c>
      <c r="O446" s="2">
        <v>40</v>
      </c>
      <c r="P446" s="27">
        <v>3.1055900621118012E-2</v>
      </c>
      <c r="Q446" s="14">
        <v>20</v>
      </c>
      <c r="R446" s="2">
        <v>42</v>
      </c>
      <c r="S446" s="27">
        <v>3.032490974729242E-2</v>
      </c>
      <c r="T446" s="14">
        <v>29.69697</v>
      </c>
      <c r="U446" s="27">
        <v>5</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27">
        <v>0</v>
      </c>
      <c r="D447" s="2">
        <v>80</v>
      </c>
      <c r="E447" s="2">
        <v>0</v>
      </c>
      <c r="F447" s="27">
        <v>0</v>
      </c>
      <c r="G447" s="14">
        <v>11.5151515151515</v>
      </c>
      <c r="H447" s="2">
        <v>0</v>
      </c>
      <c r="I447" s="27">
        <v>0</v>
      </c>
      <c r="J447" s="14">
        <v>12.727273</v>
      </c>
      <c r="L447" s="2">
        <v>3</v>
      </c>
      <c r="M447" s="27">
        <v>2.4449877750611247E-3</v>
      </c>
      <c r="N447" s="2">
        <v>2.4242424242424199</v>
      </c>
      <c r="O447" s="2">
        <v>18</v>
      </c>
      <c r="P447" s="27">
        <v>1.3975155279503106E-2</v>
      </c>
      <c r="Q447" s="14">
        <v>14.545454545454501</v>
      </c>
      <c r="R447" s="2">
        <v>0</v>
      </c>
      <c r="S447" s="27">
        <v>0</v>
      </c>
      <c r="T447" s="14">
        <v>18.787877999999999</v>
      </c>
      <c r="U447">
        <v>-1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27">
        <v>0</v>
      </c>
      <c r="D448" s="2">
        <v>80</v>
      </c>
      <c r="E448" s="2">
        <v>0</v>
      </c>
      <c r="F448" s="27">
        <v>0</v>
      </c>
      <c r="G448" s="14">
        <v>11.5151515151515</v>
      </c>
      <c r="H448" s="2">
        <v>0</v>
      </c>
      <c r="I448" s="27">
        <v>0</v>
      </c>
      <c r="J448" s="14">
        <v>12.727273</v>
      </c>
      <c r="L448" s="2">
        <v>4</v>
      </c>
      <c r="M448" s="27">
        <v>3.2599837000814994E-3</v>
      </c>
      <c r="N448" s="2">
        <v>3.63636363636363</v>
      </c>
      <c r="O448" s="2">
        <v>3</v>
      </c>
      <c r="P448" s="27">
        <v>2.329192546583851E-3</v>
      </c>
      <c r="Q448" s="14">
        <v>3.63636363636363</v>
      </c>
      <c r="R448" s="2">
        <v>3</v>
      </c>
      <c r="S448" s="27">
        <v>2.1660649819494585E-3</v>
      </c>
      <c r="T448" s="14">
        <v>2.4242425000000001</v>
      </c>
      <c r="U448">
        <v>-0.25</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0</v>
      </c>
      <c r="C449" s="27">
        <v>0</v>
      </c>
      <c r="D449" s="2">
        <v>80</v>
      </c>
      <c r="E449" s="2">
        <v>0</v>
      </c>
      <c r="F449" s="27">
        <v>0</v>
      </c>
      <c r="G449" s="14">
        <v>11.5151515151515</v>
      </c>
      <c r="H449" s="2">
        <v>0</v>
      </c>
      <c r="I449" s="27">
        <v>0</v>
      </c>
      <c r="J449" s="14">
        <v>12.727273</v>
      </c>
      <c r="K449" s="197"/>
      <c r="L449" s="2">
        <v>0</v>
      </c>
      <c r="M449" s="27">
        <v>0</v>
      </c>
      <c r="N449" s="2">
        <v>80</v>
      </c>
      <c r="O449" s="2">
        <v>19</v>
      </c>
      <c r="P449" s="27">
        <v>1.4751552795031056E-2</v>
      </c>
      <c r="Q449" s="14">
        <v>11.5151515151515</v>
      </c>
      <c r="R449" s="2">
        <v>39</v>
      </c>
      <c r="S449" s="27">
        <v>2.8158844765342961E-2</v>
      </c>
      <c r="T449" s="14">
        <v>29.69697</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27">
        <v>0</v>
      </c>
      <c r="D450" s="2">
        <v>80</v>
      </c>
      <c r="E450" s="2">
        <v>0</v>
      </c>
      <c r="F450" s="27">
        <v>0</v>
      </c>
      <c r="G450" s="14">
        <v>11.5151515151515</v>
      </c>
      <c r="H450" s="2">
        <v>0</v>
      </c>
      <c r="I450" s="27">
        <v>0</v>
      </c>
      <c r="J450" s="14">
        <v>12.727273</v>
      </c>
      <c r="K450" s="27"/>
      <c r="L450" s="2">
        <v>36</v>
      </c>
      <c r="M450" s="27">
        <v>2.9339853300733496E-2</v>
      </c>
      <c r="N450" s="2">
        <v>26.6666666666666</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0</v>
      </c>
      <c r="C451" s="27">
        <v>0</v>
      </c>
      <c r="D451" s="2">
        <v>80</v>
      </c>
      <c r="E451" s="2">
        <v>0</v>
      </c>
      <c r="F451" s="27">
        <v>0</v>
      </c>
      <c r="G451" s="14">
        <v>11.5151515151515</v>
      </c>
      <c r="H451" s="2">
        <v>0</v>
      </c>
      <c r="I451" s="27">
        <v>0</v>
      </c>
      <c r="J451" s="14">
        <v>12.727273</v>
      </c>
      <c r="K451" s="27"/>
      <c r="L451" s="2">
        <v>113</v>
      </c>
      <c r="M451" s="27">
        <v>9.2094539527302358E-2</v>
      </c>
      <c r="N451" s="2">
        <v>48.484848484848399</v>
      </c>
      <c r="O451" s="2">
        <v>135</v>
      </c>
      <c r="P451" s="27">
        <v>0.1048136645962733</v>
      </c>
      <c r="Q451" s="14">
        <v>40.606060606060602</v>
      </c>
      <c r="R451" s="2">
        <v>300</v>
      </c>
      <c r="S451" s="27">
        <v>0.21660649819494585</v>
      </c>
      <c r="T451" s="14">
        <v>86.060609999999997</v>
      </c>
      <c r="U451" s="27">
        <v>1.654867256637168</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0</v>
      </c>
      <c r="C452" s="27">
        <v>0</v>
      </c>
      <c r="D452" s="2">
        <v>80</v>
      </c>
      <c r="E452" s="2">
        <v>0</v>
      </c>
      <c r="F452" s="27">
        <v>0</v>
      </c>
      <c r="G452" s="14">
        <v>11.5151515151515</v>
      </c>
      <c r="H452" s="2">
        <v>0</v>
      </c>
      <c r="I452" s="27">
        <v>0</v>
      </c>
      <c r="J452" s="14">
        <v>12.727273</v>
      </c>
      <c r="K452" s="27"/>
      <c r="L452" s="2">
        <v>104</v>
      </c>
      <c r="M452" s="27">
        <v>8.4759576202118991E-2</v>
      </c>
      <c r="N452" s="2">
        <v>47.272727272727202</v>
      </c>
      <c r="O452" s="2">
        <v>113</v>
      </c>
      <c r="P452" s="27">
        <v>8.7732919254658384E-2</v>
      </c>
      <c r="Q452" s="14">
        <v>36.363636363636303</v>
      </c>
      <c r="R452" s="2">
        <v>257</v>
      </c>
      <c r="S452" s="27">
        <v>0.18555956678700361</v>
      </c>
      <c r="T452" s="14">
        <v>86.060609999999997</v>
      </c>
      <c r="U452" s="27">
        <v>1.4711538461538463</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27">
        <v>0</v>
      </c>
      <c r="D453" s="2">
        <v>80</v>
      </c>
      <c r="E453" s="2">
        <v>0</v>
      </c>
      <c r="F453" s="27">
        <v>0</v>
      </c>
      <c r="G453" s="14">
        <v>11.5151515151515</v>
      </c>
      <c r="H453" s="2">
        <v>0</v>
      </c>
      <c r="I453" s="27">
        <v>0</v>
      </c>
      <c r="J453" s="14">
        <v>12.727273</v>
      </c>
      <c r="K453" s="27"/>
      <c r="L453" s="2">
        <v>5</v>
      </c>
      <c r="M453" s="27">
        <v>4.0749796251018742E-3</v>
      </c>
      <c r="N453" s="2">
        <v>5.4545454545454497</v>
      </c>
      <c r="O453" s="2">
        <v>0</v>
      </c>
      <c r="P453" s="27">
        <v>0</v>
      </c>
      <c r="Q453" s="14">
        <v>16.969696969696901</v>
      </c>
      <c r="R453" s="2">
        <v>4</v>
      </c>
      <c r="S453" s="27">
        <v>2.8880866425992778E-3</v>
      </c>
      <c r="T453" s="14">
        <v>4.2424239999999998</v>
      </c>
      <c r="U453" s="27">
        <v>-0.2</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0</v>
      </c>
      <c r="C454" s="27">
        <v>0</v>
      </c>
      <c r="D454" s="2">
        <v>80</v>
      </c>
      <c r="E454" s="2">
        <v>0</v>
      </c>
      <c r="F454" s="27">
        <v>0</v>
      </c>
      <c r="G454" s="14">
        <v>11.5151515151515</v>
      </c>
      <c r="H454" s="2">
        <v>0</v>
      </c>
      <c r="I454" s="27">
        <v>0</v>
      </c>
      <c r="J454" s="14">
        <v>12.727273</v>
      </c>
      <c r="K454" s="27"/>
      <c r="L454" s="2">
        <v>99</v>
      </c>
      <c r="M454" s="27">
        <v>8.0684596577017112E-2</v>
      </c>
      <c r="N454" s="2">
        <v>47.272727272727202</v>
      </c>
      <c r="O454" s="2">
        <v>67</v>
      </c>
      <c r="P454" s="27">
        <v>5.2018633540372672E-2</v>
      </c>
      <c r="Q454" s="14">
        <v>29.090909090909101</v>
      </c>
      <c r="R454" s="2">
        <v>138</v>
      </c>
      <c r="S454" s="27">
        <v>9.9638989169675091E-2</v>
      </c>
      <c r="T454" s="14">
        <v>60.606059999999999</v>
      </c>
      <c r="U454" s="27">
        <v>0.39393939393939392</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0</v>
      </c>
      <c r="C455" s="27">
        <v>0</v>
      </c>
      <c r="D455" s="2">
        <v>80</v>
      </c>
      <c r="E455" s="2">
        <v>0</v>
      </c>
      <c r="F455" s="27">
        <v>0</v>
      </c>
      <c r="G455" s="14">
        <v>11.5151515151515</v>
      </c>
      <c r="H455" s="2">
        <v>0</v>
      </c>
      <c r="I455" s="27">
        <v>0</v>
      </c>
      <c r="J455" s="14">
        <v>12.727273</v>
      </c>
      <c r="K455" s="27"/>
      <c r="L455" s="2">
        <v>0</v>
      </c>
      <c r="M455" s="27">
        <v>0</v>
      </c>
      <c r="N455" s="2">
        <v>80</v>
      </c>
      <c r="O455" s="2">
        <v>46</v>
      </c>
      <c r="P455" s="27">
        <v>3.5714285714285712E-2</v>
      </c>
      <c r="Q455" s="14">
        <v>19.393939393939299</v>
      </c>
      <c r="R455" s="2">
        <v>115</v>
      </c>
      <c r="S455" s="27">
        <v>8.3032490974729242E-2</v>
      </c>
      <c r="T455" s="14">
        <v>60</v>
      </c>
      <c r="U455" s="27"/>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27">
        <v>0</v>
      </c>
      <c r="D456" s="2">
        <v>80</v>
      </c>
      <c r="E456" s="2">
        <v>0</v>
      </c>
      <c r="F456" s="27">
        <v>0</v>
      </c>
      <c r="G456" s="14">
        <v>11.5151515151515</v>
      </c>
      <c r="H456" s="2">
        <v>0</v>
      </c>
      <c r="I456" s="27">
        <v>0</v>
      </c>
      <c r="J456" s="14">
        <v>12.727273</v>
      </c>
      <c r="K456" s="27"/>
      <c r="L456" s="2">
        <v>9</v>
      </c>
      <c r="M456" s="27">
        <v>7.3349633251833741E-3</v>
      </c>
      <c r="N456" s="2">
        <v>8.4848484848484809</v>
      </c>
      <c r="O456" s="2">
        <v>22</v>
      </c>
      <c r="P456" s="27">
        <v>1.7080745341614908E-2</v>
      </c>
      <c r="Q456" s="14">
        <v>14.545454545454501</v>
      </c>
      <c r="R456" s="2">
        <v>43</v>
      </c>
      <c r="S456" s="27">
        <v>3.1046931407942239E-2</v>
      </c>
      <c r="T456" s="14">
        <v>28.484848</v>
      </c>
      <c r="U456" s="27">
        <v>3.7777777777777777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22</v>
      </c>
      <c r="C457" s="27">
        <v>0.66666666666666663</v>
      </c>
      <c r="D457" s="2">
        <v>15.151515151515101</v>
      </c>
      <c r="E457" s="2">
        <v>37</v>
      </c>
      <c r="F457" s="27">
        <v>1</v>
      </c>
      <c r="G457" s="14">
        <v>22.424242424242401</v>
      </c>
      <c r="H457" s="2">
        <v>44</v>
      </c>
      <c r="I457" s="27">
        <v>1</v>
      </c>
      <c r="J457" s="14">
        <v>21.212122000000001</v>
      </c>
      <c r="K457" s="27">
        <v>1</v>
      </c>
      <c r="L457" s="2">
        <v>986</v>
      </c>
      <c r="M457" s="27">
        <v>0.80358598207008969</v>
      </c>
      <c r="N457" s="2">
        <v>100</v>
      </c>
      <c r="O457" s="2">
        <v>972</v>
      </c>
      <c r="P457" s="27">
        <v>0.75465838509316774</v>
      </c>
      <c r="Q457" s="14">
        <v>119.39393939393899</v>
      </c>
      <c r="R457" s="2">
        <v>934</v>
      </c>
      <c r="S457" s="27">
        <v>0.67436823104693144</v>
      </c>
      <c r="T457" s="14">
        <v>114.545456</v>
      </c>
      <c r="U457" s="27">
        <v>-5.2738336713995942E-2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12</v>
      </c>
      <c r="C458" s="27">
        <v>0.36363636363636365</v>
      </c>
      <c r="D458" s="2">
        <v>11.5151515151515</v>
      </c>
      <c r="E458" s="2">
        <v>37</v>
      </c>
      <c r="F458" s="27">
        <v>1</v>
      </c>
      <c r="G458" s="14">
        <v>22.424242424242401</v>
      </c>
      <c r="H458" s="2">
        <v>44</v>
      </c>
      <c r="I458" s="27">
        <v>1</v>
      </c>
      <c r="J458" s="14">
        <v>21.212122000000001</v>
      </c>
      <c r="K458" s="27">
        <v>2.6666666666666665</v>
      </c>
      <c r="L458" s="2">
        <v>574</v>
      </c>
      <c r="M458" s="27">
        <v>0.46780766096169518</v>
      </c>
      <c r="N458" s="2">
        <v>87.272727272727195</v>
      </c>
      <c r="O458" s="2">
        <v>624</v>
      </c>
      <c r="P458" s="27">
        <v>0.48447204968944102</v>
      </c>
      <c r="Q458" s="14">
        <v>96.969696969696898</v>
      </c>
      <c r="R458" s="2">
        <v>646</v>
      </c>
      <c r="S458" s="27">
        <v>0.46642599277978342</v>
      </c>
      <c r="T458" s="14">
        <v>101.21212</v>
      </c>
      <c r="U458" s="27">
        <v>0.12543554006968641</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0</v>
      </c>
      <c r="C459" s="27">
        <v>0</v>
      </c>
      <c r="D459" s="2">
        <v>80</v>
      </c>
      <c r="E459" s="2">
        <v>37</v>
      </c>
      <c r="F459" s="27">
        <v>1</v>
      </c>
      <c r="G459" s="14">
        <v>22.424242424242401</v>
      </c>
      <c r="H459" s="2">
        <v>21</v>
      </c>
      <c r="I459" s="27">
        <v>0.47727272727272729</v>
      </c>
      <c r="J459" s="14">
        <v>15.151515</v>
      </c>
      <c r="K459" s="27"/>
      <c r="L459" s="2">
        <v>234</v>
      </c>
      <c r="M459" s="27">
        <v>0.19070904645476772</v>
      </c>
      <c r="N459" s="2">
        <v>63.636363636363598</v>
      </c>
      <c r="O459" s="2">
        <v>308</v>
      </c>
      <c r="P459" s="27">
        <v>0.2391304347826087</v>
      </c>
      <c r="Q459" s="14">
        <v>58.181818181818201</v>
      </c>
      <c r="R459" s="2">
        <v>292</v>
      </c>
      <c r="S459" s="27">
        <v>0.21083032490974729</v>
      </c>
      <c r="T459" s="14">
        <v>80.606063800000001</v>
      </c>
      <c r="U459" s="27">
        <v>0.24786324786324787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0</v>
      </c>
      <c r="C460" s="27">
        <v>0</v>
      </c>
      <c r="D460" s="2">
        <v>80</v>
      </c>
      <c r="E460" s="2">
        <v>0</v>
      </c>
      <c r="F460" s="27">
        <v>0</v>
      </c>
      <c r="G460" s="14">
        <v>11.5151515151515</v>
      </c>
      <c r="H460" s="2">
        <v>0</v>
      </c>
      <c r="I460" s="27">
        <v>0</v>
      </c>
      <c r="J460" s="14">
        <v>12.727273</v>
      </c>
      <c r="K460" s="27"/>
      <c r="L460" s="2">
        <v>0</v>
      </c>
      <c r="M460" s="27">
        <v>0</v>
      </c>
      <c r="N460" s="2">
        <v>80</v>
      </c>
      <c r="O460" s="2">
        <v>20</v>
      </c>
      <c r="P460" s="27">
        <v>1.5527950310559006E-2</v>
      </c>
      <c r="Q460" s="14">
        <v>11.5151515151515</v>
      </c>
      <c r="R460" s="2">
        <v>111</v>
      </c>
      <c r="S460" s="27">
        <v>8.0144404332129965E-2</v>
      </c>
      <c r="T460" s="14">
        <v>56.969695999999999</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27">
        <v>0</v>
      </c>
      <c r="D461" s="2">
        <v>80</v>
      </c>
      <c r="E461" s="2">
        <v>9</v>
      </c>
      <c r="F461" s="27">
        <v>0.24324324324324326</v>
      </c>
      <c r="G461" s="14">
        <v>8.4848484848484809</v>
      </c>
      <c r="H461" s="2">
        <v>11</v>
      </c>
      <c r="I461" s="27">
        <v>0.25</v>
      </c>
      <c r="J461" s="14">
        <v>11.515152</v>
      </c>
      <c r="K461" s="27"/>
      <c r="L461" s="2">
        <v>70</v>
      </c>
      <c r="M461" s="27">
        <v>5.7049714751426242E-2</v>
      </c>
      <c r="N461" s="2">
        <v>44.2424242424242</v>
      </c>
      <c r="O461" s="2">
        <v>122</v>
      </c>
      <c r="P461" s="27">
        <v>9.4720496894409936E-2</v>
      </c>
      <c r="Q461" s="14">
        <v>36.363636363636303</v>
      </c>
      <c r="R461" s="2">
        <v>78</v>
      </c>
      <c r="S461" s="27">
        <v>5.6317689530685923E-2</v>
      </c>
      <c r="T461" s="14">
        <v>30.909089999999999</v>
      </c>
      <c r="U461" s="27">
        <v>0.11428571428571428</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0</v>
      </c>
      <c r="C462" s="27">
        <v>0</v>
      </c>
      <c r="D462" s="2">
        <v>80</v>
      </c>
      <c r="E462" s="2">
        <v>28</v>
      </c>
      <c r="F462" s="27">
        <v>0.7567567567567568</v>
      </c>
      <c r="G462" s="14">
        <v>20</v>
      </c>
      <c r="H462" s="2">
        <v>10</v>
      </c>
      <c r="I462" s="27">
        <v>0.22727272727272727</v>
      </c>
      <c r="J462" s="14">
        <v>9.6969700000000003</v>
      </c>
      <c r="K462" s="27"/>
      <c r="L462" s="2">
        <v>164</v>
      </c>
      <c r="M462" s="27">
        <v>0.13365933170334149</v>
      </c>
      <c r="N462" s="2">
        <v>47.272727272727202</v>
      </c>
      <c r="O462" s="2">
        <v>166</v>
      </c>
      <c r="P462" s="27">
        <v>0.12888198757763975</v>
      </c>
      <c r="Q462" s="14">
        <v>41.818181818181799</v>
      </c>
      <c r="R462" s="2">
        <v>103</v>
      </c>
      <c r="S462" s="27">
        <v>7.436823104693141E-2</v>
      </c>
      <c r="T462" s="14">
        <v>39.393940000000001</v>
      </c>
      <c r="U462" s="27">
        <v>-0.37195121951219512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12</v>
      </c>
      <c r="C463" s="27">
        <v>0.36363636363636365</v>
      </c>
      <c r="D463" s="2">
        <v>11.5151515151515</v>
      </c>
      <c r="E463" s="2">
        <v>0</v>
      </c>
      <c r="F463" s="27">
        <v>0</v>
      </c>
      <c r="G463" s="14">
        <v>11.5151515151515</v>
      </c>
      <c r="H463" s="2">
        <v>23</v>
      </c>
      <c r="I463" s="27">
        <v>0.52272727272727271</v>
      </c>
      <c r="J463" s="14">
        <v>14.545455</v>
      </c>
      <c r="K463" s="27">
        <v>0.91666666666666663</v>
      </c>
      <c r="L463" s="2">
        <v>340</v>
      </c>
      <c r="M463" s="27">
        <v>0.27709861450692747</v>
      </c>
      <c r="N463" s="2">
        <v>55.151515151515099</v>
      </c>
      <c r="O463" s="2">
        <v>316</v>
      </c>
      <c r="P463" s="27">
        <v>0.24534161490683229</v>
      </c>
      <c r="Q463" s="14">
        <v>69.090909090909093</v>
      </c>
      <c r="R463" s="2">
        <v>354</v>
      </c>
      <c r="S463" s="27">
        <v>0.25559566787003613</v>
      </c>
      <c r="T463" s="14">
        <v>58.181820000000002</v>
      </c>
      <c r="U463" s="27">
        <v>4.1176470588235294E-2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10</v>
      </c>
      <c r="C464" s="27">
        <v>0.30303030303030304</v>
      </c>
      <c r="D464" s="2">
        <v>9.0909090909090899</v>
      </c>
      <c r="E464" s="2">
        <v>0</v>
      </c>
      <c r="F464" s="27">
        <v>0</v>
      </c>
      <c r="G464" s="14">
        <v>11.5151515151515</v>
      </c>
      <c r="H464" s="2">
        <v>0</v>
      </c>
      <c r="I464" s="27">
        <v>0</v>
      </c>
      <c r="J464" s="14">
        <v>12.727273</v>
      </c>
      <c r="K464" s="27">
        <v>-1</v>
      </c>
      <c r="L464" s="2">
        <v>412</v>
      </c>
      <c r="M464" s="27">
        <v>0.33577832110839445</v>
      </c>
      <c r="N464" s="2">
        <v>66.060606060606005</v>
      </c>
      <c r="O464" s="2">
        <v>348</v>
      </c>
      <c r="P464" s="27">
        <v>0.27018633540372672</v>
      </c>
      <c r="Q464" s="14">
        <v>75.757575757575694</v>
      </c>
      <c r="R464" s="2">
        <v>288</v>
      </c>
      <c r="S464" s="27">
        <v>0.20794223826714803</v>
      </c>
      <c r="T464" s="14">
        <v>50.9090919</v>
      </c>
      <c r="U464" s="27">
        <v>-0.30097087378640774</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10</v>
      </c>
      <c r="C465" s="27">
        <v>0.30303030303030304</v>
      </c>
      <c r="D465" s="2">
        <v>9.0909090909090899</v>
      </c>
      <c r="E465" s="2">
        <v>0</v>
      </c>
      <c r="F465" s="27">
        <v>0</v>
      </c>
      <c r="G465" s="14">
        <v>11.5151515151515</v>
      </c>
      <c r="H465" s="2">
        <v>0</v>
      </c>
      <c r="I465" s="27">
        <v>0</v>
      </c>
      <c r="J465" s="14">
        <v>12.727273</v>
      </c>
      <c r="K465" s="27">
        <v>-1</v>
      </c>
      <c r="L465" s="2">
        <v>167</v>
      </c>
      <c r="M465" s="27">
        <v>0.1361043194784026</v>
      </c>
      <c r="N465" s="2">
        <v>40</v>
      </c>
      <c r="O465" s="2">
        <v>127</v>
      </c>
      <c r="P465" s="27">
        <v>9.8602484472049695E-2</v>
      </c>
      <c r="Q465" s="14">
        <v>40.606060606060602</v>
      </c>
      <c r="R465" s="2">
        <v>95</v>
      </c>
      <c r="S465" s="27">
        <v>6.8592057761732855E-2</v>
      </c>
      <c r="T465" s="14">
        <v>29.090910000000001</v>
      </c>
      <c r="U465" s="27">
        <v>-0.43113772455089822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10</v>
      </c>
      <c r="C466" s="27">
        <v>0.30303030303030304</v>
      </c>
      <c r="D466" s="2">
        <v>9.0909090909090899</v>
      </c>
      <c r="E466" s="2">
        <v>0</v>
      </c>
      <c r="F466" s="27">
        <v>0</v>
      </c>
      <c r="G466" s="14">
        <v>11.5151515151515</v>
      </c>
      <c r="H466" s="2">
        <v>0</v>
      </c>
      <c r="I466" s="27">
        <v>0</v>
      </c>
      <c r="J466" s="14">
        <v>12.727273</v>
      </c>
      <c r="K466" s="27">
        <v>-1</v>
      </c>
      <c r="L466" s="2">
        <v>116</v>
      </c>
      <c r="M466" s="27">
        <v>9.4539527302363494E-2</v>
      </c>
      <c r="N466" s="2">
        <v>35.757575757575701</v>
      </c>
      <c r="O466" s="2">
        <v>109</v>
      </c>
      <c r="P466" s="27">
        <v>8.4627329192546577E-2</v>
      </c>
      <c r="Q466" s="14">
        <v>40</v>
      </c>
      <c r="R466" s="2">
        <v>32</v>
      </c>
      <c r="S466" s="27">
        <v>2.3104693140794223E-2</v>
      </c>
      <c r="T466" s="14">
        <v>14.545455</v>
      </c>
      <c r="U466" s="27">
        <v>-0.72413793103448276</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10</v>
      </c>
      <c r="C467" s="27">
        <v>0.30303030303030304</v>
      </c>
      <c r="D467" s="2">
        <v>9.0909090909090899</v>
      </c>
      <c r="E467" s="2">
        <v>0</v>
      </c>
      <c r="F467" s="27">
        <v>0</v>
      </c>
      <c r="G467" s="14">
        <v>11.5151515151515</v>
      </c>
      <c r="H467" s="2">
        <v>0</v>
      </c>
      <c r="I467" s="27">
        <v>0</v>
      </c>
      <c r="J467" s="14">
        <v>12.727273</v>
      </c>
      <c r="K467">
        <v>-1</v>
      </c>
      <c r="L467" s="2">
        <v>44</v>
      </c>
      <c r="M467" s="27">
        <v>3.5859820700896494E-2</v>
      </c>
      <c r="N467" s="2">
        <v>26.060606060605998</v>
      </c>
      <c r="O467" s="2">
        <v>72</v>
      </c>
      <c r="P467" s="27">
        <v>5.5900621118012424E-2</v>
      </c>
      <c r="Q467" s="14">
        <v>38.181818181818102</v>
      </c>
      <c r="R467" s="2">
        <v>1</v>
      </c>
      <c r="S467" s="27">
        <v>7.2202166064981946E-4</v>
      </c>
      <c r="T467" s="14">
        <v>1.8181818700000001</v>
      </c>
      <c r="U467" s="27">
        <v>-0.97727272727272729</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0</v>
      </c>
      <c r="C468" s="27">
        <v>0</v>
      </c>
      <c r="D468" s="2">
        <v>80</v>
      </c>
      <c r="E468" s="2">
        <v>0</v>
      </c>
      <c r="F468" s="27">
        <v>0</v>
      </c>
      <c r="G468" s="14">
        <v>11.5151515151515</v>
      </c>
      <c r="H468" s="2">
        <v>0</v>
      </c>
      <c r="I468" s="27">
        <v>0</v>
      </c>
      <c r="J468" s="14">
        <v>12.727273</v>
      </c>
      <c r="K468" s="27"/>
      <c r="L468" s="2">
        <v>2</v>
      </c>
      <c r="M468" s="27">
        <v>1.6299918500407497E-3</v>
      </c>
      <c r="N468" s="2">
        <v>3.0303030303030298</v>
      </c>
      <c r="O468" s="2">
        <v>4</v>
      </c>
      <c r="P468" s="27">
        <v>3.105590062111801E-3</v>
      </c>
      <c r="Q468" s="14">
        <v>3.0303030303030298</v>
      </c>
      <c r="R468" s="2">
        <v>19</v>
      </c>
      <c r="S468" s="27">
        <v>1.3718411552346571E-2</v>
      </c>
      <c r="T468" s="14">
        <v>13.333333</v>
      </c>
      <c r="U468" s="27">
        <v>8.5</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0</v>
      </c>
      <c r="C469" s="27">
        <v>0</v>
      </c>
      <c r="D469" s="2">
        <v>80</v>
      </c>
      <c r="E469" s="2">
        <v>0</v>
      </c>
      <c r="F469" s="27">
        <v>0</v>
      </c>
      <c r="G469" s="14">
        <v>11.5151515151515</v>
      </c>
      <c r="H469" s="2">
        <v>0</v>
      </c>
      <c r="I469" s="27">
        <v>0</v>
      </c>
      <c r="J469" s="14">
        <v>12.727273</v>
      </c>
      <c r="K469" s="27"/>
      <c r="L469" s="2">
        <v>70</v>
      </c>
      <c r="M469" s="27">
        <v>5.7049714751426242E-2</v>
      </c>
      <c r="N469" s="2">
        <v>28.484848484848399</v>
      </c>
      <c r="O469" s="2">
        <v>33</v>
      </c>
      <c r="P469" s="27">
        <v>2.562111801242236E-2</v>
      </c>
      <c r="Q469" s="14">
        <v>13.3333333333333</v>
      </c>
      <c r="R469" s="2">
        <v>12</v>
      </c>
      <c r="S469" s="27">
        <v>8.6642599277978339E-3</v>
      </c>
      <c r="T469" s="14">
        <v>6.0606059999999999</v>
      </c>
      <c r="U469" s="27">
        <v>-0.82857142857142863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27">
        <v>0</v>
      </c>
      <c r="D470" s="2">
        <v>80</v>
      </c>
      <c r="E470" s="2">
        <v>0</v>
      </c>
      <c r="F470" s="27">
        <v>0</v>
      </c>
      <c r="G470" s="14">
        <v>11.5151515151515</v>
      </c>
      <c r="H470" s="2">
        <v>0</v>
      </c>
      <c r="I470" s="27">
        <v>0</v>
      </c>
      <c r="J470" s="14">
        <v>12.727273</v>
      </c>
      <c r="K470" s="27"/>
      <c r="L470" s="2">
        <v>51</v>
      </c>
      <c r="M470" s="27">
        <v>4.1564792176039117E-2</v>
      </c>
      <c r="N470" s="2">
        <v>23.030303030302999</v>
      </c>
      <c r="O470" s="2">
        <v>18</v>
      </c>
      <c r="P470" s="27">
        <v>1.3975155279503106E-2</v>
      </c>
      <c r="Q470" s="14">
        <v>10.909090909090899</v>
      </c>
      <c r="R470" s="2">
        <v>63</v>
      </c>
      <c r="S470" s="27">
        <v>4.5487364620938629E-2</v>
      </c>
      <c r="T470" s="14">
        <v>25.454546000000001</v>
      </c>
      <c r="U470" s="27">
        <v>0.23529411764705882</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0</v>
      </c>
      <c r="C471" s="27">
        <v>0</v>
      </c>
      <c r="D471" s="2">
        <v>80</v>
      </c>
      <c r="E471" s="2">
        <v>0</v>
      </c>
      <c r="F471" s="27">
        <v>0</v>
      </c>
      <c r="G471" s="14">
        <v>11.5151515151515</v>
      </c>
      <c r="H471" s="2">
        <v>0</v>
      </c>
      <c r="I471" s="27">
        <v>0</v>
      </c>
      <c r="J471" s="14">
        <v>12.727273</v>
      </c>
      <c r="K471" s="27"/>
      <c r="L471" s="2">
        <v>245</v>
      </c>
      <c r="M471" s="27">
        <v>0.19967400162999185</v>
      </c>
      <c r="N471" s="2">
        <v>53.3333333333333</v>
      </c>
      <c r="O471" s="2">
        <v>221</v>
      </c>
      <c r="P471" s="27">
        <v>0.17158385093167702</v>
      </c>
      <c r="Q471" s="14">
        <v>56.363636363636303</v>
      </c>
      <c r="R471" s="2">
        <v>193</v>
      </c>
      <c r="S471" s="27">
        <v>0.13935018050541517</v>
      </c>
      <c r="T471" s="14">
        <v>46.6666679</v>
      </c>
      <c r="U471" s="27">
        <v>-0.21224489795918366</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0</v>
      </c>
      <c r="C472" s="27">
        <v>0</v>
      </c>
      <c r="D472" s="2">
        <v>80</v>
      </c>
      <c r="E472" s="2">
        <v>0</v>
      </c>
      <c r="F472" s="27">
        <v>0</v>
      </c>
      <c r="G472" s="14">
        <v>11.5151515151515</v>
      </c>
      <c r="H472" s="2">
        <v>0</v>
      </c>
      <c r="I472" s="27">
        <v>0</v>
      </c>
      <c r="J472" s="14">
        <v>12.727273</v>
      </c>
      <c r="K472" s="27"/>
      <c r="L472" s="2">
        <v>234</v>
      </c>
      <c r="M472" s="27">
        <v>0.19070904645476772</v>
      </c>
      <c r="N472" s="2">
        <v>52.727272727272698</v>
      </c>
      <c r="O472" s="2">
        <v>121</v>
      </c>
      <c r="P472" s="27">
        <v>9.3944099378881984E-2</v>
      </c>
      <c r="Q472" s="14">
        <v>43.030303030303003</v>
      </c>
      <c r="R472" s="2">
        <v>124</v>
      </c>
      <c r="S472" s="27">
        <v>8.9530685920577613E-2</v>
      </c>
      <c r="T472" s="14">
        <v>36.969695999999999</v>
      </c>
      <c r="U472" s="27">
        <v>-0.47008547008547008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27">
        <v>0</v>
      </c>
      <c r="D473" s="2">
        <v>80</v>
      </c>
      <c r="E473" s="2">
        <v>0</v>
      </c>
      <c r="F473" s="27">
        <v>0</v>
      </c>
      <c r="G473" s="14">
        <v>11.5151515151515</v>
      </c>
      <c r="H473" s="2">
        <v>0</v>
      </c>
      <c r="I473" s="27">
        <v>0</v>
      </c>
      <c r="J473" s="14">
        <v>12.727273</v>
      </c>
      <c r="K473" s="27"/>
      <c r="L473" s="2">
        <v>3</v>
      </c>
      <c r="M473" s="27">
        <v>2.4449877750611247E-3</v>
      </c>
      <c r="N473" s="2">
        <v>3.0303030303030298</v>
      </c>
      <c r="O473" s="2">
        <v>31</v>
      </c>
      <c r="P473" s="27">
        <v>2.406832298136646E-2</v>
      </c>
      <c r="Q473" s="14">
        <v>26.6666666666666</v>
      </c>
      <c r="R473" s="2">
        <v>37</v>
      </c>
      <c r="S473" s="27">
        <v>2.6714801444043323E-2</v>
      </c>
      <c r="T473" s="14">
        <v>24.848483999999999</v>
      </c>
      <c r="U473" s="27">
        <v>11.333333333333334</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27">
        <v>0</v>
      </c>
      <c r="D474" s="2">
        <v>80</v>
      </c>
      <c r="E474" s="2">
        <v>0</v>
      </c>
      <c r="F474" s="27">
        <v>0</v>
      </c>
      <c r="G474" s="14">
        <v>11.5151515151515</v>
      </c>
      <c r="H474" s="2">
        <v>0</v>
      </c>
      <c r="I474" s="27">
        <v>0</v>
      </c>
      <c r="J474" s="14">
        <v>12.727273</v>
      </c>
      <c r="K474" s="27"/>
      <c r="L474" s="2">
        <v>44</v>
      </c>
      <c r="M474" s="27">
        <v>3.5859820700896494E-2</v>
      </c>
      <c r="N474" s="2">
        <v>26.060606060605998</v>
      </c>
      <c r="O474" s="2">
        <v>16</v>
      </c>
      <c r="P474" s="27">
        <v>1.2422360248447204E-2</v>
      </c>
      <c r="Q474" s="14">
        <v>6.6666666666666599</v>
      </c>
      <c r="R474" s="2">
        <v>3</v>
      </c>
      <c r="S474" s="27">
        <v>2.1660649819494585E-3</v>
      </c>
      <c r="T474" s="14">
        <v>3.030303</v>
      </c>
      <c r="U474" s="27">
        <v>-0.93181818181818177</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0</v>
      </c>
      <c r="C475" s="27">
        <v>0</v>
      </c>
      <c r="D475" s="2">
        <v>80</v>
      </c>
      <c r="E475" s="2">
        <v>0</v>
      </c>
      <c r="F475" s="27">
        <v>0</v>
      </c>
      <c r="G475" s="14">
        <v>11.5151515151515</v>
      </c>
      <c r="H475" s="2">
        <v>0</v>
      </c>
      <c r="I475" s="27">
        <v>0</v>
      </c>
      <c r="J475" s="14">
        <v>12.727273</v>
      </c>
      <c r="K475" s="27"/>
      <c r="L475" s="2">
        <v>187</v>
      </c>
      <c r="M475" s="27">
        <v>0.15240423797881011</v>
      </c>
      <c r="N475" s="2">
        <v>50.303030303030297</v>
      </c>
      <c r="O475" s="2">
        <v>74</v>
      </c>
      <c r="P475" s="27">
        <v>5.745341614906832E-2</v>
      </c>
      <c r="Q475" s="14">
        <v>32.727272727272698</v>
      </c>
      <c r="R475" s="2">
        <v>84</v>
      </c>
      <c r="S475" s="27">
        <v>6.0649819494584839E-2</v>
      </c>
      <c r="T475" s="14">
        <v>31.515152</v>
      </c>
      <c r="U475" s="27">
        <v>-0.55080213903743314</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0</v>
      </c>
      <c r="C476" s="27">
        <v>0</v>
      </c>
      <c r="D476" s="2">
        <v>80</v>
      </c>
      <c r="E476" s="2">
        <v>0</v>
      </c>
      <c r="F476" s="27">
        <v>0</v>
      </c>
      <c r="G476" s="14">
        <v>11.5151515151515</v>
      </c>
      <c r="H476" s="2">
        <v>0</v>
      </c>
      <c r="I476" s="27">
        <v>0</v>
      </c>
      <c r="J476" s="14">
        <v>12.727273</v>
      </c>
      <c r="K476" s="27"/>
      <c r="L476" s="2">
        <v>11</v>
      </c>
      <c r="M476" s="27">
        <v>8.9649551752241236E-3</v>
      </c>
      <c r="N476" s="2">
        <v>7.8787878787878798</v>
      </c>
      <c r="O476" s="2">
        <v>100</v>
      </c>
      <c r="P476" s="27">
        <v>7.7639751552795025E-2</v>
      </c>
      <c r="Q476" s="14">
        <v>32.121212121212103</v>
      </c>
      <c r="R476" s="2">
        <v>69</v>
      </c>
      <c r="S476" s="27">
        <v>4.9819494584837545E-2</v>
      </c>
      <c r="T476" s="14">
        <v>33.3333321</v>
      </c>
      <c r="U476" s="27">
        <v>5.2727272727272725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1829</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1700</v>
      </c>
      <c r="C479" s="211"/>
      <c r="D479" s="211" t="s">
        <v>1701</v>
      </c>
      <c r="E479" s="211" t="s">
        <v>1700</v>
      </c>
      <c r="F479" s="211"/>
      <c r="G479" s="211" t="s">
        <v>1701</v>
      </c>
      <c r="H479" s="211" t="s">
        <v>1700</v>
      </c>
      <c r="I479" s="211"/>
      <c r="J479" s="211" t="s">
        <v>1701</v>
      </c>
      <c r="K479" t="s">
        <v>170</v>
      </c>
      <c r="L479" s="211" t="s">
        <v>1700</v>
      </c>
      <c r="M479" s="211"/>
      <c r="N479" s="211" t="s">
        <v>1701</v>
      </c>
      <c r="O479" s="211" t="s">
        <v>1700</v>
      </c>
      <c r="P479" s="211"/>
      <c r="Q479" s="211" t="s">
        <v>1701</v>
      </c>
      <c r="R479" s="211" t="s">
        <v>1700</v>
      </c>
      <c r="S479" s="211"/>
      <c r="T479" s="211" t="s">
        <v>1701</v>
      </c>
      <c r="U479" t="s">
        <v>170</v>
      </c>
      <c r="V479" s="211" t="s">
        <v>1700</v>
      </c>
      <c r="W479" s="211"/>
      <c r="X479" s="211" t="s">
        <v>1701</v>
      </c>
      <c r="Y479" s="211" t="s">
        <v>1700</v>
      </c>
      <c r="Z479" s="211"/>
      <c r="AA479" s="211" t="s">
        <v>1701</v>
      </c>
      <c r="AB479" s="211" t="s">
        <v>1700</v>
      </c>
      <c r="AC479" s="211"/>
      <c r="AD479" s="211" t="s">
        <v>1701</v>
      </c>
      <c r="AE479" t="s">
        <v>170</v>
      </c>
    </row>
    <row r="480" spans="1:31" x14ac:dyDescent="0.3">
      <c r="A480" t="s">
        <v>172</v>
      </c>
      <c r="B480" s="2">
        <v>0</v>
      </c>
      <c r="C480" s="27" t="s">
        <v>170</v>
      </c>
      <c r="D480" s="2">
        <v>80</v>
      </c>
      <c r="E480" s="2">
        <v>10</v>
      </c>
      <c r="F480" s="27" t="s">
        <v>170</v>
      </c>
      <c r="G480" s="14">
        <v>9.0909090909090899</v>
      </c>
      <c r="H480" s="2">
        <v>53</v>
      </c>
      <c r="I480" s="27" t="s">
        <v>170</v>
      </c>
      <c r="J480" s="14">
        <v>30.909089999999999</v>
      </c>
      <c r="K480" s="27"/>
      <c r="L480" s="2">
        <v>2965</v>
      </c>
      <c r="M480" s="27" t="s">
        <v>170</v>
      </c>
      <c r="N480" s="2">
        <v>126.06060606060601</v>
      </c>
      <c r="O480" s="2">
        <v>3442</v>
      </c>
      <c r="P480" s="27" t="s">
        <v>170</v>
      </c>
      <c r="Q480" s="14">
        <v>145.45454545454501</v>
      </c>
      <c r="R480" s="2">
        <v>3658</v>
      </c>
      <c r="S480" s="27" t="s">
        <v>170</v>
      </c>
      <c r="T480" s="14">
        <v>201.81817599999999</v>
      </c>
      <c r="U480" s="27">
        <v>0.23372681281618887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0</v>
      </c>
      <c r="C481" s="27"/>
      <c r="D481" s="2">
        <v>80</v>
      </c>
      <c r="E481" s="2">
        <v>0</v>
      </c>
      <c r="F481" s="27">
        <v>0</v>
      </c>
      <c r="G481" s="14">
        <v>11.5151515151515</v>
      </c>
      <c r="H481" s="2">
        <v>0</v>
      </c>
      <c r="I481" s="27">
        <v>0</v>
      </c>
      <c r="J481" s="14">
        <v>12.727273</v>
      </c>
      <c r="K481" s="27"/>
      <c r="L481" s="2">
        <v>366</v>
      </c>
      <c r="M481" s="27">
        <v>0.12344013490725127</v>
      </c>
      <c r="N481" s="2">
        <v>76.969696969696898</v>
      </c>
      <c r="O481" s="2">
        <v>517</v>
      </c>
      <c r="P481" s="27">
        <v>0.15020337013364324</v>
      </c>
      <c r="Q481" s="14">
        <v>120</v>
      </c>
      <c r="R481" s="2">
        <v>587</v>
      </c>
      <c r="S481" s="27">
        <v>0.16047020229633679</v>
      </c>
      <c r="T481" s="14">
        <v>129.090912</v>
      </c>
      <c r="U481" s="27">
        <v>0.60382513661202186</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0</v>
      </c>
      <c r="C482" s="27"/>
      <c r="D482" s="2">
        <v>80</v>
      </c>
      <c r="E482" s="2">
        <v>0</v>
      </c>
      <c r="F482" s="27">
        <v>0</v>
      </c>
      <c r="G482" s="14">
        <v>11.5151515151515</v>
      </c>
      <c r="H482" s="2">
        <v>0</v>
      </c>
      <c r="I482" s="27">
        <v>0</v>
      </c>
      <c r="J482" s="14">
        <v>12.727273</v>
      </c>
      <c r="K482" s="27"/>
      <c r="L482" s="2">
        <v>184</v>
      </c>
      <c r="M482" s="27">
        <v>6.2057335581787519E-2</v>
      </c>
      <c r="N482" s="2">
        <v>53.3333333333333</v>
      </c>
      <c r="O482" s="2">
        <v>357</v>
      </c>
      <c r="P482" s="27">
        <v>0.10371876815804765</v>
      </c>
      <c r="Q482" s="14">
        <v>112.121212121212</v>
      </c>
      <c r="R482" s="2">
        <v>282</v>
      </c>
      <c r="S482" s="27">
        <v>7.7091306724986333E-2</v>
      </c>
      <c r="T482" s="14">
        <v>79.393936199999999</v>
      </c>
      <c r="U482" s="27">
        <v>0.53260869565217395</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0</v>
      </c>
      <c r="C483" s="27"/>
      <c r="D483" s="2">
        <v>80</v>
      </c>
      <c r="E483" s="2">
        <v>0</v>
      </c>
      <c r="F483" s="27">
        <v>0</v>
      </c>
      <c r="G483" s="14">
        <v>11.5151515151515</v>
      </c>
      <c r="H483" s="2">
        <v>0</v>
      </c>
      <c r="I483" s="27">
        <v>0</v>
      </c>
      <c r="J483" s="14">
        <v>12.727273</v>
      </c>
      <c r="K483" s="27"/>
      <c r="L483" s="2">
        <v>169</v>
      </c>
      <c r="M483" s="27">
        <v>5.6998313659359187E-2</v>
      </c>
      <c r="N483" s="2">
        <v>51.515151515151501</v>
      </c>
      <c r="O483" s="2">
        <v>212</v>
      </c>
      <c r="P483" s="27">
        <v>6.1592097617664147E-2</v>
      </c>
      <c r="Q483" s="14">
        <v>58.787878787878803</v>
      </c>
      <c r="R483" s="2">
        <v>150</v>
      </c>
      <c r="S483" s="27">
        <v>4.100601421541826E-2</v>
      </c>
      <c r="T483" s="14">
        <v>66.666664100000006</v>
      </c>
      <c r="U483" s="27">
        <v>-0.11242603550295859</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0</v>
      </c>
      <c r="C484" s="27"/>
      <c r="D484" s="2">
        <v>80</v>
      </c>
      <c r="E484" s="2">
        <v>0</v>
      </c>
      <c r="F484" s="27">
        <v>0</v>
      </c>
      <c r="G484" s="14">
        <v>11.5151515151515</v>
      </c>
      <c r="H484" s="2">
        <v>0</v>
      </c>
      <c r="I484" s="27">
        <v>0</v>
      </c>
      <c r="J484" s="14">
        <v>12.727273</v>
      </c>
      <c r="K484" s="27"/>
      <c r="L484" s="2">
        <v>17</v>
      </c>
      <c r="M484" s="27">
        <v>5.7335581787521083E-3</v>
      </c>
      <c r="N484" s="2">
        <v>11.5151515151515</v>
      </c>
      <c r="O484" s="2">
        <v>30</v>
      </c>
      <c r="P484" s="27">
        <v>8.7158628704241715E-3</v>
      </c>
      <c r="Q484" s="14">
        <v>21.2121212121212</v>
      </c>
      <c r="R484" s="2">
        <v>6</v>
      </c>
      <c r="S484" s="27">
        <v>1.6402405686167304E-3</v>
      </c>
      <c r="T484" s="14">
        <v>9.0909089999999999</v>
      </c>
      <c r="U484" s="27">
        <v>-0.6470588235294118</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27"/>
      <c r="D485" s="2">
        <v>80</v>
      </c>
      <c r="E485" s="2">
        <v>0</v>
      </c>
      <c r="F485" s="27">
        <v>0</v>
      </c>
      <c r="G485" s="14">
        <v>11.5151515151515</v>
      </c>
      <c r="H485" s="2">
        <v>0</v>
      </c>
      <c r="I485" s="27">
        <v>0</v>
      </c>
      <c r="J485" s="14">
        <v>12.727273</v>
      </c>
      <c r="K485" s="27"/>
      <c r="L485" s="2">
        <v>39</v>
      </c>
      <c r="M485" s="27">
        <v>1.315345699831366E-2</v>
      </c>
      <c r="N485" s="2">
        <v>22.424242424242401</v>
      </c>
      <c r="O485" s="2">
        <v>62</v>
      </c>
      <c r="P485" s="27">
        <v>1.801278326554329E-2</v>
      </c>
      <c r="Q485" s="14">
        <v>29.696969696969699</v>
      </c>
      <c r="R485" s="2">
        <v>0</v>
      </c>
      <c r="S485" s="27">
        <v>0</v>
      </c>
      <c r="T485" s="14">
        <v>18.787877999999999</v>
      </c>
      <c r="U485" s="27">
        <v>-1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0</v>
      </c>
      <c r="C486" s="27"/>
      <c r="D486" s="2">
        <v>80</v>
      </c>
      <c r="E486" s="2">
        <v>0</v>
      </c>
      <c r="F486" s="27">
        <v>0</v>
      </c>
      <c r="G486" s="14">
        <v>11.5151515151515</v>
      </c>
      <c r="H486" s="2">
        <v>0</v>
      </c>
      <c r="I486" s="27">
        <v>0</v>
      </c>
      <c r="J486" s="14">
        <v>12.727273</v>
      </c>
      <c r="K486" s="27"/>
      <c r="L486" s="2">
        <v>113</v>
      </c>
      <c r="M486" s="27">
        <v>3.8111298482293422E-2</v>
      </c>
      <c r="N486" s="2">
        <v>45.454545454545404</v>
      </c>
      <c r="O486" s="2">
        <v>120</v>
      </c>
      <c r="P486" s="27">
        <v>3.4863451481696686E-2</v>
      </c>
      <c r="Q486" s="14">
        <v>51.515151515151501</v>
      </c>
      <c r="R486" s="2">
        <v>144</v>
      </c>
      <c r="S486" s="27">
        <v>3.9365773646801529E-2</v>
      </c>
      <c r="T486" s="14">
        <v>66.060609999999997</v>
      </c>
      <c r="U486" s="27">
        <v>0.27433628318584069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0</v>
      </c>
      <c r="C487" s="27"/>
      <c r="D487" s="2">
        <v>80</v>
      </c>
      <c r="E487" s="2">
        <v>0</v>
      </c>
      <c r="F487" s="27">
        <v>0</v>
      </c>
      <c r="G487" s="14">
        <v>11.5151515151515</v>
      </c>
      <c r="H487" s="2">
        <v>0</v>
      </c>
      <c r="I487" s="27">
        <v>0</v>
      </c>
      <c r="J487" s="14">
        <v>12.727273</v>
      </c>
      <c r="K487" s="27"/>
      <c r="L487" s="2">
        <v>15</v>
      </c>
      <c r="M487" s="27">
        <v>5.0590219224283303E-3</v>
      </c>
      <c r="N487" s="2">
        <v>12.1212121212121</v>
      </c>
      <c r="O487" s="2">
        <v>145</v>
      </c>
      <c r="P487" s="27">
        <v>4.21266705403835E-2</v>
      </c>
      <c r="Q487" s="14">
        <v>78.181818181818201</v>
      </c>
      <c r="R487" s="2">
        <v>132</v>
      </c>
      <c r="S487" s="27">
        <v>3.6085292509568073E-2</v>
      </c>
      <c r="T487" s="14">
        <v>35.757576</v>
      </c>
      <c r="U487" s="27">
        <v>7.8</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0</v>
      </c>
      <c r="C488" s="27"/>
      <c r="D488" s="2">
        <v>80</v>
      </c>
      <c r="E488" s="2">
        <v>0</v>
      </c>
      <c r="F488" s="27">
        <v>0</v>
      </c>
      <c r="G488" s="14">
        <v>11.5151515151515</v>
      </c>
      <c r="H488" s="2">
        <v>0</v>
      </c>
      <c r="I488" s="27">
        <v>0</v>
      </c>
      <c r="J488" s="14">
        <v>12.727273</v>
      </c>
      <c r="K488" s="27"/>
      <c r="L488" s="2">
        <v>182</v>
      </c>
      <c r="M488" s="27">
        <v>6.1382799325463741E-2</v>
      </c>
      <c r="N488" s="2">
        <v>56.969696969696898</v>
      </c>
      <c r="O488" s="2">
        <v>160</v>
      </c>
      <c r="P488" s="27">
        <v>4.6484601975595584E-2</v>
      </c>
      <c r="Q488" s="14">
        <v>71.515151515151501</v>
      </c>
      <c r="R488" s="2">
        <v>305</v>
      </c>
      <c r="S488" s="27">
        <v>8.3378895571350461E-2</v>
      </c>
      <c r="T488" s="14">
        <v>102.42424</v>
      </c>
      <c r="U488" s="27">
        <v>0.67582417582417587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0</v>
      </c>
      <c r="C489" s="27"/>
      <c r="D489" s="2">
        <v>80</v>
      </c>
      <c r="E489" s="2">
        <v>0</v>
      </c>
      <c r="F489" s="27">
        <v>0</v>
      </c>
      <c r="G489" s="14">
        <v>11.5151515151515</v>
      </c>
      <c r="H489" s="2">
        <v>0</v>
      </c>
      <c r="I489" s="27">
        <v>0</v>
      </c>
      <c r="J489" s="14">
        <v>12.727273</v>
      </c>
      <c r="K489" s="27"/>
      <c r="L489" s="2">
        <v>74</v>
      </c>
      <c r="M489" s="27">
        <v>2.4957841483979764E-2</v>
      </c>
      <c r="N489" s="2">
        <v>36.363636363636303</v>
      </c>
      <c r="O489" s="2">
        <v>29</v>
      </c>
      <c r="P489" s="27">
        <v>8.4253341080767E-3</v>
      </c>
      <c r="Q489" s="14">
        <v>41.212121212121197</v>
      </c>
      <c r="R489" s="2">
        <v>26</v>
      </c>
      <c r="S489" s="27">
        <v>7.1077091306724982E-3</v>
      </c>
      <c r="T489" s="14">
        <v>22.424242</v>
      </c>
      <c r="U489" s="27">
        <v>-0.64864864864864868</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0</v>
      </c>
      <c r="C490" s="27"/>
      <c r="D490" s="2">
        <v>80</v>
      </c>
      <c r="E490" s="2">
        <v>0</v>
      </c>
      <c r="F490" s="27">
        <v>0</v>
      </c>
      <c r="G490" s="14">
        <v>11.5151515151515</v>
      </c>
      <c r="H490" s="2">
        <v>0</v>
      </c>
      <c r="I490" s="27">
        <v>0</v>
      </c>
      <c r="J490" s="14">
        <v>12.727273</v>
      </c>
      <c r="K490" s="27"/>
      <c r="L490" s="2">
        <v>66</v>
      </c>
      <c r="M490" s="27">
        <v>2.2259696458684655E-2</v>
      </c>
      <c r="N490" s="2">
        <v>34.545454545454497</v>
      </c>
      <c r="O490" s="2">
        <v>23</v>
      </c>
      <c r="P490" s="27">
        <v>6.6821615339918653E-3</v>
      </c>
      <c r="Q490" s="14">
        <v>41.212121212121197</v>
      </c>
      <c r="R490" s="2">
        <v>26</v>
      </c>
      <c r="S490" s="27">
        <v>7.1077091306724982E-3</v>
      </c>
      <c r="T490" s="14">
        <v>22.424242</v>
      </c>
      <c r="U490" s="27">
        <v>-0.60606060606060608</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27"/>
      <c r="D491" s="2">
        <v>80</v>
      </c>
      <c r="E491" s="2">
        <v>0</v>
      </c>
      <c r="F491" s="27">
        <v>0</v>
      </c>
      <c r="G491" s="14">
        <v>11.5151515151515</v>
      </c>
      <c r="H491" s="2">
        <v>0</v>
      </c>
      <c r="I491" s="27">
        <v>0</v>
      </c>
      <c r="J491" s="14">
        <v>12.727273</v>
      </c>
      <c r="K491" s="27"/>
      <c r="L491" s="2">
        <v>29</v>
      </c>
      <c r="M491" s="27">
        <v>9.7807757166947732E-3</v>
      </c>
      <c r="N491" s="2">
        <v>26.060606060605998</v>
      </c>
      <c r="O491" s="2">
        <v>0</v>
      </c>
      <c r="P491" s="27">
        <v>0</v>
      </c>
      <c r="Q491" s="14">
        <v>16.969696969696901</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27"/>
      <c r="D492" s="2">
        <v>80</v>
      </c>
      <c r="E492" s="2">
        <v>0</v>
      </c>
      <c r="F492" s="27">
        <v>0</v>
      </c>
      <c r="G492" s="14">
        <v>11.5151515151515</v>
      </c>
      <c r="H492" s="2">
        <v>0</v>
      </c>
      <c r="I492" s="27">
        <v>0</v>
      </c>
      <c r="J492" s="14">
        <v>12.727273</v>
      </c>
      <c r="K492" s="27"/>
      <c r="L492" s="2">
        <v>9</v>
      </c>
      <c r="M492" s="27">
        <v>3.0354131534569982E-3</v>
      </c>
      <c r="N492" s="2">
        <v>9.6969696969696901</v>
      </c>
      <c r="O492" s="2">
        <v>0</v>
      </c>
      <c r="P492" s="27">
        <v>0</v>
      </c>
      <c r="Q492" s="14">
        <v>16.969696969696901</v>
      </c>
      <c r="R492" s="2">
        <v>3</v>
      </c>
      <c r="S492" s="27">
        <v>8.2012028430836518E-4</v>
      </c>
      <c r="T492" s="14">
        <v>3.030303</v>
      </c>
      <c r="U492" s="27">
        <v>-0.66666666666666663</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0</v>
      </c>
      <c r="C493" s="27"/>
      <c r="D493" s="2">
        <v>80</v>
      </c>
      <c r="E493" s="2">
        <v>0</v>
      </c>
      <c r="F493" s="27">
        <v>0</v>
      </c>
      <c r="G493" s="14">
        <v>11.5151515151515</v>
      </c>
      <c r="H493" s="2">
        <v>0</v>
      </c>
      <c r="I493" s="27">
        <v>0</v>
      </c>
      <c r="J493" s="14">
        <v>12.727273</v>
      </c>
      <c r="K493" s="27"/>
      <c r="L493" s="2">
        <v>28</v>
      </c>
      <c r="M493" s="27">
        <v>9.4435075885328842E-3</v>
      </c>
      <c r="N493" s="2">
        <v>17.5757575757575</v>
      </c>
      <c r="O493" s="2">
        <v>23</v>
      </c>
      <c r="P493" s="27">
        <v>6.6821615339918653E-3</v>
      </c>
      <c r="Q493" s="14">
        <v>41.212121212121197</v>
      </c>
      <c r="R493" s="2">
        <v>23</v>
      </c>
      <c r="S493" s="27">
        <v>6.2875888463641335E-3</v>
      </c>
      <c r="T493" s="14">
        <v>20.606059999999999</v>
      </c>
      <c r="U493" s="27">
        <v>-0.17857142857142858</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27"/>
      <c r="D494" s="2">
        <v>80</v>
      </c>
      <c r="E494" s="2">
        <v>0</v>
      </c>
      <c r="F494" s="27">
        <v>0</v>
      </c>
      <c r="G494" s="14">
        <v>11.5151515151515</v>
      </c>
      <c r="H494" s="2">
        <v>0</v>
      </c>
      <c r="I494" s="27">
        <v>0</v>
      </c>
      <c r="J494" s="14">
        <v>12.727273</v>
      </c>
      <c r="K494" s="27"/>
      <c r="L494" s="2">
        <v>8</v>
      </c>
      <c r="M494" s="27">
        <v>2.6981450252951096E-3</v>
      </c>
      <c r="N494" s="2">
        <v>9.6969696969696901</v>
      </c>
      <c r="O494" s="2">
        <v>6</v>
      </c>
      <c r="P494" s="27">
        <v>1.7431725740848344E-3</v>
      </c>
      <c r="Q494" s="14">
        <v>6.0606060606060597</v>
      </c>
      <c r="R494" s="2">
        <v>0</v>
      </c>
      <c r="S494" s="27">
        <v>0</v>
      </c>
      <c r="T494" s="14">
        <v>18.787877999999999</v>
      </c>
      <c r="U494" s="27">
        <v>-1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0</v>
      </c>
      <c r="C495" s="27"/>
      <c r="D495" s="2">
        <v>80</v>
      </c>
      <c r="E495" s="2">
        <v>0</v>
      </c>
      <c r="F495" s="27">
        <v>0</v>
      </c>
      <c r="G495" s="14">
        <v>11.5151515151515</v>
      </c>
      <c r="H495" s="2">
        <v>0</v>
      </c>
      <c r="I495" s="27">
        <v>0</v>
      </c>
      <c r="J495" s="14">
        <v>12.727273</v>
      </c>
      <c r="K495" s="27"/>
      <c r="L495" s="2">
        <v>108</v>
      </c>
      <c r="M495" s="27">
        <v>3.6424957841483981E-2</v>
      </c>
      <c r="N495" s="2">
        <v>43.636363636363598</v>
      </c>
      <c r="O495" s="2">
        <v>131</v>
      </c>
      <c r="P495" s="27">
        <v>3.8059267867518884E-2</v>
      </c>
      <c r="Q495" s="14">
        <v>53.3333333333333</v>
      </c>
      <c r="R495" s="2">
        <v>279</v>
      </c>
      <c r="S495" s="27">
        <v>7.6271186440677971E-2</v>
      </c>
      <c r="T495" s="14">
        <v>100.606064</v>
      </c>
      <c r="U495" s="27">
        <v>1.5833333333333333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0</v>
      </c>
      <c r="C496" s="27"/>
      <c r="D496" s="2">
        <v>80</v>
      </c>
      <c r="E496" s="2">
        <v>0</v>
      </c>
      <c r="F496" s="27">
        <v>0</v>
      </c>
      <c r="G496" s="14">
        <v>11.5151515151515</v>
      </c>
      <c r="H496" s="2">
        <v>0</v>
      </c>
      <c r="I496" s="27">
        <v>0</v>
      </c>
      <c r="J496" s="14">
        <v>12.727273</v>
      </c>
      <c r="K496" s="27"/>
      <c r="L496" s="2">
        <v>108</v>
      </c>
      <c r="M496" s="27">
        <v>3.6424957841483981E-2</v>
      </c>
      <c r="N496" s="2">
        <v>43.636363636363598</v>
      </c>
      <c r="O496" s="2">
        <v>109</v>
      </c>
      <c r="P496" s="27">
        <v>3.1667635095874488E-2</v>
      </c>
      <c r="Q496" s="14">
        <v>41.818181818181799</v>
      </c>
      <c r="R496" s="2">
        <v>196</v>
      </c>
      <c r="S496" s="27">
        <v>5.358119190814653E-2</v>
      </c>
      <c r="T496" s="14">
        <v>83.636359999999996</v>
      </c>
      <c r="U496" s="27">
        <v>0.81481481481481477</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0</v>
      </c>
      <c r="C497" s="27"/>
      <c r="D497" s="2">
        <v>80</v>
      </c>
      <c r="E497" s="2">
        <v>0</v>
      </c>
      <c r="F497" s="27">
        <v>0</v>
      </c>
      <c r="G497" s="14">
        <v>11.5151515151515</v>
      </c>
      <c r="H497" s="2">
        <v>0</v>
      </c>
      <c r="I497" s="27">
        <v>0</v>
      </c>
      <c r="J497" s="14">
        <v>12.727273</v>
      </c>
      <c r="K497" s="27"/>
      <c r="L497" s="2">
        <v>11</v>
      </c>
      <c r="M497" s="27">
        <v>3.7099494097807759E-3</v>
      </c>
      <c r="N497" s="2">
        <v>10.909090909090899</v>
      </c>
      <c r="O497" s="2">
        <v>0</v>
      </c>
      <c r="P497" s="27">
        <v>0</v>
      </c>
      <c r="Q497" s="14">
        <v>16.969696969696901</v>
      </c>
      <c r="R497" s="2">
        <v>8</v>
      </c>
      <c r="S497" s="27">
        <v>2.1869874248223072E-3</v>
      </c>
      <c r="T497" s="14">
        <v>7.2727274900000003</v>
      </c>
      <c r="U497" s="27">
        <v>-0.27272727272727271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0</v>
      </c>
      <c r="C498" s="27"/>
      <c r="D498" s="2">
        <v>80</v>
      </c>
      <c r="E498" s="2">
        <v>0</v>
      </c>
      <c r="F498" s="27">
        <v>0</v>
      </c>
      <c r="G498" s="14">
        <v>11.5151515151515</v>
      </c>
      <c r="H498" s="2">
        <v>0</v>
      </c>
      <c r="I498" s="27">
        <v>0</v>
      </c>
      <c r="J498" s="14">
        <v>12.727273</v>
      </c>
      <c r="K498" s="27"/>
      <c r="L498" s="2">
        <v>16</v>
      </c>
      <c r="M498" s="27">
        <v>5.3962900505902193E-3</v>
      </c>
      <c r="N498" s="2">
        <v>10.909090909090899</v>
      </c>
      <c r="O498" s="2">
        <v>85</v>
      </c>
      <c r="P498" s="27">
        <v>2.4694944799535153E-2</v>
      </c>
      <c r="Q498" s="14">
        <v>40</v>
      </c>
      <c r="R498" s="2">
        <v>10</v>
      </c>
      <c r="S498" s="27">
        <v>2.7337342810278839E-3</v>
      </c>
      <c r="T498" s="14">
        <v>10.909091</v>
      </c>
      <c r="U498" s="27">
        <v>-0.375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0</v>
      </c>
      <c r="C499" s="27"/>
      <c r="D499" s="2">
        <v>80</v>
      </c>
      <c r="E499" s="2">
        <v>0</v>
      </c>
      <c r="F499" s="27">
        <v>0</v>
      </c>
      <c r="G499" s="14">
        <v>11.5151515151515</v>
      </c>
      <c r="H499" s="2">
        <v>0</v>
      </c>
      <c r="I499" s="27">
        <v>0</v>
      </c>
      <c r="J499" s="14">
        <v>12.727273</v>
      </c>
      <c r="K499" s="27"/>
      <c r="L499" s="2">
        <v>81</v>
      </c>
      <c r="M499" s="27">
        <v>2.7318718381112984E-2</v>
      </c>
      <c r="N499" s="2">
        <v>41.212121212121197</v>
      </c>
      <c r="O499" s="2">
        <v>24</v>
      </c>
      <c r="P499" s="27">
        <v>6.9726902963393378E-3</v>
      </c>
      <c r="Q499" s="14">
        <v>15.757575757575699</v>
      </c>
      <c r="R499" s="2">
        <v>178</v>
      </c>
      <c r="S499" s="27">
        <v>4.8660470202296337E-2</v>
      </c>
      <c r="T499" s="14">
        <v>84.242424</v>
      </c>
      <c r="U499" s="27">
        <v>1.1975308641975309</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0</v>
      </c>
      <c r="C500" s="27"/>
      <c r="D500" s="2">
        <v>80</v>
      </c>
      <c r="E500" s="2">
        <v>0</v>
      </c>
      <c r="F500" s="27">
        <v>0</v>
      </c>
      <c r="G500" s="14">
        <v>11.5151515151515</v>
      </c>
      <c r="H500" s="2">
        <v>0</v>
      </c>
      <c r="I500" s="27">
        <v>0</v>
      </c>
      <c r="J500" s="14">
        <v>12.727273</v>
      </c>
      <c r="K500" s="27"/>
      <c r="L500" s="2">
        <v>0</v>
      </c>
      <c r="M500" s="27">
        <v>0</v>
      </c>
      <c r="N500" s="2">
        <v>80</v>
      </c>
      <c r="O500" s="2">
        <v>22</v>
      </c>
      <c r="P500" s="27">
        <v>6.3916327716443929E-3</v>
      </c>
      <c r="Q500" s="14">
        <v>22.424242424242401</v>
      </c>
      <c r="R500" s="2">
        <v>83</v>
      </c>
      <c r="S500" s="27">
        <v>2.2689994532531437E-2</v>
      </c>
      <c r="T500" s="14">
        <v>46.060607900000001</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0</v>
      </c>
      <c r="C501" s="27"/>
      <c r="D501" s="2">
        <v>80</v>
      </c>
      <c r="E501" s="2">
        <v>10</v>
      </c>
      <c r="F501" s="27">
        <v>1</v>
      </c>
      <c r="G501" s="14">
        <v>9.0909090909090899</v>
      </c>
      <c r="H501" s="2">
        <v>53</v>
      </c>
      <c r="I501" s="27">
        <v>1</v>
      </c>
      <c r="J501" s="14">
        <v>30.909089999999999</v>
      </c>
      <c r="K501" s="27"/>
      <c r="L501" s="2">
        <v>2599</v>
      </c>
      <c r="M501" s="27">
        <v>0.87655986509274875</v>
      </c>
      <c r="N501" s="2">
        <v>140</v>
      </c>
      <c r="O501" s="2">
        <v>2925</v>
      </c>
      <c r="P501" s="27">
        <v>0.84979662986635673</v>
      </c>
      <c r="Q501" s="14">
        <v>186.06060606060601</v>
      </c>
      <c r="R501" s="2">
        <v>3071</v>
      </c>
      <c r="S501" s="27">
        <v>0.83952979770366321</v>
      </c>
      <c r="T501" s="14">
        <v>206.060608</v>
      </c>
      <c r="U501" s="27">
        <v>0.18160831088880339</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0</v>
      </c>
      <c r="C502" s="27"/>
      <c r="D502" s="2">
        <v>80</v>
      </c>
      <c r="E502" s="2">
        <v>10</v>
      </c>
      <c r="F502" s="27">
        <v>1</v>
      </c>
      <c r="G502" s="14">
        <v>9.0909090909090899</v>
      </c>
      <c r="H502" s="2">
        <v>39</v>
      </c>
      <c r="I502" s="27">
        <v>0.73584905660377353</v>
      </c>
      <c r="J502" s="14">
        <v>27.272728000000001</v>
      </c>
      <c r="K502" s="27"/>
      <c r="L502" s="2">
        <v>2184</v>
      </c>
      <c r="M502" s="27">
        <v>0.73659359190556495</v>
      </c>
      <c r="N502" s="2">
        <v>142.42424242424201</v>
      </c>
      <c r="O502" s="2">
        <v>2067</v>
      </c>
      <c r="P502" s="27">
        <v>0.60052295177222548</v>
      </c>
      <c r="Q502" s="14">
        <v>190.30303030303</v>
      </c>
      <c r="R502" s="2">
        <v>2415</v>
      </c>
      <c r="S502" s="27">
        <v>0.66019682886823405</v>
      </c>
      <c r="T502" s="14">
        <v>197.57576</v>
      </c>
      <c r="U502" s="27">
        <v>0.10576923076923077</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0</v>
      </c>
      <c r="C503" s="27"/>
      <c r="D503" s="2">
        <v>80</v>
      </c>
      <c r="E503" s="2">
        <v>0</v>
      </c>
      <c r="F503" s="27">
        <v>0</v>
      </c>
      <c r="G503" s="14">
        <v>11.5151515151515</v>
      </c>
      <c r="H503" s="2">
        <v>29</v>
      </c>
      <c r="I503" s="27">
        <v>0.54716981132075471</v>
      </c>
      <c r="J503" s="14">
        <v>25.454546000000001</v>
      </c>
      <c r="K503" s="27"/>
      <c r="L503" s="2">
        <v>1309</v>
      </c>
      <c r="M503" s="27">
        <v>0.44148397976391229</v>
      </c>
      <c r="N503" s="2">
        <v>118.787878787878</v>
      </c>
      <c r="O503" s="2">
        <v>1111</v>
      </c>
      <c r="P503" s="27">
        <v>0.32277745496804183</v>
      </c>
      <c r="Q503" s="14">
        <v>125.454545454545</v>
      </c>
      <c r="R503" s="2">
        <v>1090</v>
      </c>
      <c r="S503" s="27">
        <v>0.29797703663203934</v>
      </c>
      <c r="T503" s="14">
        <v>148.484848</v>
      </c>
      <c r="U503" s="27">
        <v>-0.16730328495034377</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0</v>
      </c>
      <c r="C504" s="27"/>
      <c r="D504" s="2">
        <v>80</v>
      </c>
      <c r="E504" s="2">
        <v>0</v>
      </c>
      <c r="F504" s="27">
        <v>0</v>
      </c>
      <c r="G504" s="14">
        <v>11.5151515151515</v>
      </c>
      <c r="H504" s="2">
        <v>0</v>
      </c>
      <c r="I504" s="27">
        <v>0</v>
      </c>
      <c r="J504" s="14">
        <v>12.727273</v>
      </c>
      <c r="K504" s="27"/>
      <c r="L504" s="2">
        <v>109</v>
      </c>
      <c r="M504" s="27">
        <v>3.6762225969645866E-2</v>
      </c>
      <c r="N504" s="2">
        <v>36.363636363636303</v>
      </c>
      <c r="O504" s="2">
        <v>146</v>
      </c>
      <c r="P504" s="27">
        <v>4.2417199302730968E-2</v>
      </c>
      <c r="Q504" s="14">
        <v>44.848484848484802</v>
      </c>
      <c r="R504" s="2">
        <v>225</v>
      </c>
      <c r="S504" s="27">
        <v>6.150902132312739E-2</v>
      </c>
      <c r="T504" s="14">
        <v>69.090909999999994</v>
      </c>
      <c r="U504" s="27">
        <v>1.0642201834862386</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0</v>
      </c>
      <c r="C505" s="27"/>
      <c r="D505" s="2">
        <v>80</v>
      </c>
      <c r="E505" s="2">
        <v>0</v>
      </c>
      <c r="F505" s="27">
        <v>0</v>
      </c>
      <c r="G505" s="14">
        <v>11.5151515151515</v>
      </c>
      <c r="H505" s="2">
        <v>29</v>
      </c>
      <c r="I505" s="27">
        <v>0.54716981132075471</v>
      </c>
      <c r="J505" s="14">
        <v>25.454546000000001</v>
      </c>
      <c r="K505" s="27"/>
      <c r="L505" s="2">
        <v>379</v>
      </c>
      <c r="M505" s="27">
        <v>0.12782462057335581</v>
      </c>
      <c r="N505" s="2">
        <v>67.878787878787804</v>
      </c>
      <c r="O505" s="2">
        <v>272</v>
      </c>
      <c r="P505" s="27">
        <v>7.9023823358512491E-2</v>
      </c>
      <c r="Q505" s="14">
        <v>62.424242424242401</v>
      </c>
      <c r="R505" s="2">
        <v>323</v>
      </c>
      <c r="S505" s="27">
        <v>8.8299617277200662E-2</v>
      </c>
      <c r="T505" s="14">
        <v>96.363640000000004</v>
      </c>
      <c r="U505" s="27">
        <v>-0.14775725593667546</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0</v>
      </c>
      <c r="C506" s="27"/>
      <c r="D506" s="2">
        <v>80</v>
      </c>
      <c r="E506" s="2">
        <v>0</v>
      </c>
      <c r="F506" s="27">
        <v>0</v>
      </c>
      <c r="G506" s="14">
        <v>11.5151515151515</v>
      </c>
      <c r="H506" s="2">
        <v>0</v>
      </c>
      <c r="I506" s="27">
        <v>0</v>
      </c>
      <c r="J506" s="14">
        <v>12.727273</v>
      </c>
      <c r="K506" s="27"/>
      <c r="L506" s="2">
        <v>821</v>
      </c>
      <c r="M506" s="27">
        <v>0.27689713322091064</v>
      </c>
      <c r="N506" s="2">
        <v>109.69696969696901</v>
      </c>
      <c r="O506" s="2">
        <v>693</v>
      </c>
      <c r="P506" s="27">
        <v>0.20133643230679837</v>
      </c>
      <c r="Q506" s="14">
        <v>105.454545454545</v>
      </c>
      <c r="R506" s="2">
        <v>542</v>
      </c>
      <c r="S506" s="27">
        <v>0.14816839803171131</v>
      </c>
      <c r="T506" s="14">
        <v>99.393936199999999</v>
      </c>
      <c r="U506" s="27">
        <v>-0.33982947624847748</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0</v>
      </c>
      <c r="C507" s="27"/>
      <c r="D507" s="2">
        <v>80</v>
      </c>
      <c r="E507" s="2">
        <v>10</v>
      </c>
      <c r="F507" s="27">
        <v>1</v>
      </c>
      <c r="G507" s="14">
        <v>9.0909090909090899</v>
      </c>
      <c r="H507" s="2">
        <v>10</v>
      </c>
      <c r="I507" s="27">
        <v>0.18867924528301888</v>
      </c>
      <c r="J507" s="14">
        <v>8.4848479999999995</v>
      </c>
      <c r="K507" s="27"/>
      <c r="L507" s="2">
        <v>875</v>
      </c>
      <c r="M507" s="27">
        <v>0.2951096121416526</v>
      </c>
      <c r="N507" s="2">
        <v>78.787878787878796</v>
      </c>
      <c r="O507" s="2">
        <v>956</v>
      </c>
      <c r="P507" s="27">
        <v>0.27774549680418359</v>
      </c>
      <c r="Q507" s="14">
        <v>119.39393939393899</v>
      </c>
      <c r="R507" s="2">
        <v>1325</v>
      </c>
      <c r="S507" s="27">
        <v>0.36221979223619466</v>
      </c>
      <c r="T507" s="14">
        <v>205.454544</v>
      </c>
      <c r="U507" s="27">
        <v>0.51428571428571423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0</v>
      </c>
      <c r="C508" s="27"/>
      <c r="D508" s="2">
        <v>80</v>
      </c>
      <c r="E508" s="2">
        <v>0</v>
      </c>
      <c r="F508" s="27">
        <v>0</v>
      </c>
      <c r="G508" s="14">
        <v>11.5151515151515</v>
      </c>
      <c r="H508" s="2">
        <v>14</v>
      </c>
      <c r="I508" s="27">
        <v>0.26415094339622641</v>
      </c>
      <c r="J508" s="14">
        <v>13.939394</v>
      </c>
      <c r="K508" s="27"/>
      <c r="L508" s="2">
        <v>415</v>
      </c>
      <c r="M508" s="27">
        <v>0.1399662731871838</v>
      </c>
      <c r="N508" s="2">
        <v>61.212121212121197</v>
      </c>
      <c r="O508" s="2">
        <v>858</v>
      </c>
      <c r="P508" s="27">
        <v>0.24927367809413131</v>
      </c>
      <c r="Q508" s="14">
        <v>111.515151515151</v>
      </c>
      <c r="R508" s="2">
        <v>656</v>
      </c>
      <c r="S508" s="27">
        <v>0.17933296883542921</v>
      </c>
      <c r="T508" s="14">
        <v>109.696968</v>
      </c>
      <c r="U508" s="27">
        <v>0.58072289156626511</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0</v>
      </c>
      <c r="C509" s="27"/>
      <c r="D509" s="2">
        <v>80</v>
      </c>
      <c r="E509" s="2">
        <v>0</v>
      </c>
      <c r="F509" s="27">
        <v>0</v>
      </c>
      <c r="G509" s="14">
        <v>11.5151515151515</v>
      </c>
      <c r="H509" s="2">
        <v>0</v>
      </c>
      <c r="I509" s="27">
        <v>0</v>
      </c>
      <c r="J509" s="14">
        <v>12.727273</v>
      </c>
      <c r="K509" s="27"/>
      <c r="L509" s="2">
        <v>183</v>
      </c>
      <c r="M509" s="27">
        <v>6.1720067453625634E-2</v>
      </c>
      <c r="N509" s="2">
        <v>37.5757575757575</v>
      </c>
      <c r="O509" s="2">
        <v>214</v>
      </c>
      <c r="P509" s="27">
        <v>6.2173155142359091E-2</v>
      </c>
      <c r="Q509" s="14">
        <v>52.121212121212103</v>
      </c>
      <c r="R509" s="2">
        <v>203</v>
      </c>
      <c r="S509" s="27">
        <v>5.5494805904866044E-2</v>
      </c>
      <c r="T509" s="14">
        <v>61.212119999999999</v>
      </c>
      <c r="U509" s="27">
        <v>0.10928961748633879</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0</v>
      </c>
      <c r="C510" s="27"/>
      <c r="D510" s="2">
        <v>80</v>
      </c>
      <c r="E510" s="2">
        <v>0</v>
      </c>
      <c r="F510" s="27">
        <v>0</v>
      </c>
      <c r="G510" s="14">
        <v>11.5151515151515</v>
      </c>
      <c r="H510" s="2">
        <v>0</v>
      </c>
      <c r="I510" s="27">
        <v>0</v>
      </c>
      <c r="J510" s="14">
        <v>12.727273</v>
      </c>
      <c r="K510" s="27"/>
      <c r="L510" s="2">
        <v>138</v>
      </c>
      <c r="M510" s="27">
        <v>4.6543001686340638E-2</v>
      </c>
      <c r="N510" s="2">
        <v>34.545454545454497</v>
      </c>
      <c r="O510" s="2">
        <v>129</v>
      </c>
      <c r="P510" s="27">
        <v>3.7478210342823941E-2</v>
      </c>
      <c r="Q510" s="14">
        <v>38.787878787878697</v>
      </c>
      <c r="R510" s="2">
        <v>100</v>
      </c>
      <c r="S510" s="27">
        <v>2.7337342810278841E-2</v>
      </c>
      <c r="T510" s="14">
        <v>40</v>
      </c>
      <c r="U510" s="27">
        <v>-0.27536231884057971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0</v>
      </c>
      <c r="C511" s="27"/>
      <c r="D511" s="2">
        <v>80</v>
      </c>
      <c r="E511" s="2">
        <v>0</v>
      </c>
      <c r="F511" s="27">
        <v>0</v>
      </c>
      <c r="G511" s="14">
        <v>11.5151515151515</v>
      </c>
      <c r="H511" s="2">
        <v>0</v>
      </c>
      <c r="I511" s="27">
        <v>0</v>
      </c>
      <c r="J511" s="14">
        <v>12.727273</v>
      </c>
      <c r="K511" s="27"/>
      <c r="L511" s="2">
        <v>26</v>
      </c>
      <c r="M511" s="27">
        <v>8.7689713322091061E-3</v>
      </c>
      <c r="N511" s="2">
        <v>18.7878787878787</v>
      </c>
      <c r="O511" s="2">
        <v>15</v>
      </c>
      <c r="P511" s="27">
        <v>4.3579314352120858E-3</v>
      </c>
      <c r="Q511" s="14">
        <v>12.7272727272727</v>
      </c>
      <c r="R511" s="2">
        <v>24</v>
      </c>
      <c r="S511" s="27">
        <v>6.5609622744669215E-3</v>
      </c>
      <c r="T511" s="14">
        <v>16.363636</v>
      </c>
      <c r="U511" s="27">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0</v>
      </c>
      <c r="C512" s="27"/>
      <c r="D512" s="2">
        <v>80</v>
      </c>
      <c r="E512" s="2">
        <v>0</v>
      </c>
      <c r="F512" s="27">
        <v>0</v>
      </c>
      <c r="G512" s="14">
        <v>11.5151515151515</v>
      </c>
      <c r="H512" s="2">
        <v>0</v>
      </c>
      <c r="I512" s="27">
        <v>0</v>
      </c>
      <c r="J512" s="14">
        <v>12.727273</v>
      </c>
      <c r="K512" s="27"/>
      <c r="L512" s="2">
        <v>35</v>
      </c>
      <c r="M512" s="27">
        <v>1.1804384485666104E-2</v>
      </c>
      <c r="N512" s="2">
        <v>14.545454545454501</v>
      </c>
      <c r="O512" s="2">
        <v>75</v>
      </c>
      <c r="P512" s="27">
        <v>2.1789657176060431E-2</v>
      </c>
      <c r="Q512" s="14">
        <v>33.3333333333333</v>
      </c>
      <c r="R512" s="2">
        <v>0</v>
      </c>
      <c r="S512" s="27">
        <v>0</v>
      </c>
      <c r="T512" s="14">
        <v>18.787877999999999</v>
      </c>
      <c r="U512" s="27">
        <v>-1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0</v>
      </c>
      <c r="C513" s="27"/>
      <c r="D513" s="2">
        <v>80</v>
      </c>
      <c r="E513" s="2">
        <v>0</v>
      </c>
      <c r="F513" s="27">
        <v>0</v>
      </c>
      <c r="G513" s="14">
        <v>11.5151515151515</v>
      </c>
      <c r="H513" s="2">
        <v>0</v>
      </c>
      <c r="I513" s="27">
        <v>0</v>
      </c>
      <c r="J513" s="14">
        <v>12.727273</v>
      </c>
      <c r="K513" s="27"/>
      <c r="L513" s="2">
        <v>77</v>
      </c>
      <c r="M513" s="27">
        <v>2.5969645868465431E-2</v>
      </c>
      <c r="N513" s="2">
        <v>27.272727272727199</v>
      </c>
      <c r="O513" s="2">
        <v>39</v>
      </c>
      <c r="P513" s="27">
        <v>1.1330621731551424E-2</v>
      </c>
      <c r="Q513" s="14">
        <v>20</v>
      </c>
      <c r="R513" s="2">
        <v>76</v>
      </c>
      <c r="S513" s="27">
        <v>2.077638053581192E-2</v>
      </c>
      <c r="T513" s="14">
        <v>35.757576</v>
      </c>
      <c r="U513" s="27">
        <v>-1.2987012987012988E-2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0</v>
      </c>
      <c r="C514" s="27"/>
      <c r="D514" s="2">
        <v>80</v>
      </c>
      <c r="E514" s="2">
        <v>0</v>
      </c>
      <c r="F514" s="27">
        <v>0</v>
      </c>
      <c r="G514" s="14">
        <v>11.5151515151515</v>
      </c>
      <c r="H514" s="2">
        <v>0</v>
      </c>
      <c r="I514" s="27">
        <v>0</v>
      </c>
      <c r="J514" s="14">
        <v>12.727273</v>
      </c>
      <c r="K514" s="27"/>
      <c r="L514" s="2">
        <v>45</v>
      </c>
      <c r="M514" s="27">
        <v>1.5177065767284991E-2</v>
      </c>
      <c r="N514" s="2">
        <v>20.606060606060598</v>
      </c>
      <c r="O514" s="2">
        <v>85</v>
      </c>
      <c r="P514" s="27">
        <v>2.4694944799535153E-2</v>
      </c>
      <c r="Q514" s="14">
        <v>35.151515151515099</v>
      </c>
      <c r="R514" s="2">
        <v>103</v>
      </c>
      <c r="S514" s="27">
        <v>2.8157463094587207E-2</v>
      </c>
      <c r="T514" s="14">
        <v>53.3333321</v>
      </c>
      <c r="U514" s="27">
        <v>1.288888888888889</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0</v>
      </c>
      <c r="C515" s="27"/>
      <c r="D515" s="2">
        <v>80</v>
      </c>
      <c r="E515" s="2">
        <v>0</v>
      </c>
      <c r="F515" s="27">
        <v>0</v>
      </c>
      <c r="G515" s="14">
        <v>11.5151515151515</v>
      </c>
      <c r="H515" s="2">
        <v>14</v>
      </c>
      <c r="I515" s="27">
        <v>0.26415094339622641</v>
      </c>
      <c r="J515" s="14">
        <v>13.939394</v>
      </c>
      <c r="K515" s="27"/>
      <c r="L515" s="2">
        <v>232</v>
      </c>
      <c r="M515" s="27">
        <v>7.8246205733558186E-2</v>
      </c>
      <c r="N515" s="2">
        <v>49.696969696969703</v>
      </c>
      <c r="O515" s="2">
        <v>644</v>
      </c>
      <c r="P515" s="27">
        <v>0.18710052295177224</v>
      </c>
      <c r="Q515" s="14">
        <v>106.06060606060601</v>
      </c>
      <c r="R515" s="2">
        <v>453</v>
      </c>
      <c r="S515" s="27">
        <v>0.12383816293056316</v>
      </c>
      <c r="T515" s="14">
        <v>93.333335899999994</v>
      </c>
      <c r="U515" s="27">
        <v>0.95258620689655171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0</v>
      </c>
      <c r="C516" s="27"/>
      <c r="D516" s="2">
        <v>80</v>
      </c>
      <c r="E516" s="2">
        <v>0</v>
      </c>
      <c r="F516" s="27">
        <v>0</v>
      </c>
      <c r="G516" s="14">
        <v>11.5151515151515</v>
      </c>
      <c r="H516" s="2">
        <v>14</v>
      </c>
      <c r="I516" s="27">
        <v>0.26415094339622641</v>
      </c>
      <c r="J516" s="14">
        <v>13.939394</v>
      </c>
      <c r="K516" s="27"/>
      <c r="L516" s="2">
        <v>104</v>
      </c>
      <c r="M516" s="27">
        <v>3.5075885328836424E-2</v>
      </c>
      <c r="N516" s="2">
        <v>36.363636363636303</v>
      </c>
      <c r="O516" s="2">
        <v>399</v>
      </c>
      <c r="P516" s="27">
        <v>0.11592097617664149</v>
      </c>
      <c r="Q516" s="14">
        <v>89.696969696969703</v>
      </c>
      <c r="R516" s="2">
        <v>233</v>
      </c>
      <c r="S516" s="27">
        <v>6.3696008747949701E-2</v>
      </c>
      <c r="T516" s="14">
        <v>73.939390000000003</v>
      </c>
      <c r="U516" s="27">
        <v>1.2403846153846154</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0</v>
      </c>
      <c r="C517" s="27"/>
      <c r="D517" s="2">
        <v>80</v>
      </c>
      <c r="E517" s="2">
        <v>0</v>
      </c>
      <c r="F517" s="27">
        <v>0</v>
      </c>
      <c r="G517" s="14">
        <v>11.5151515151515</v>
      </c>
      <c r="H517" s="2">
        <v>0</v>
      </c>
      <c r="I517" s="27">
        <v>0</v>
      </c>
      <c r="J517" s="14">
        <v>12.727273</v>
      </c>
      <c r="K517" s="27"/>
      <c r="L517" s="2">
        <v>0</v>
      </c>
      <c r="M517" s="27">
        <v>0</v>
      </c>
      <c r="N517" s="2">
        <v>80</v>
      </c>
      <c r="O517" s="2">
        <v>0</v>
      </c>
      <c r="P517" s="27">
        <v>0</v>
      </c>
      <c r="Q517" s="14">
        <v>16.969696969696901</v>
      </c>
      <c r="R517" s="2">
        <v>3</v>
      </c>
      <c r="S517" s="27">
        <v>8.2012028430836518E-4</v>
      </c>
      <c r="T517" s="14">
        <v>5.4545455</v>
      </c>
      <c r="U517" s="27"/>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0</v>
      </c>
      <c r="C518" s="27"/>
      <c r="D518" s="2">
        <v>80</v>
      </c>
      <c r="E518" s="2">
        <v>0</v>
      </c>
      <c r="F518" s="27">
        <v>0</v>
      </c>
      <c r="G518" s="14">
        <v>11.5151515151515</v>
      </c>
      <c r="H518" s="2">
        <v>0</v>
      </c>
      <c r="I518" s="27">
        <v>0</v>
      </c>
      <c r="J518" s="14">
        <v>12.727273</v>
      </c>
      <c r="K518" s="27"/>
      <c r="L518" s="2">
        <v>37</v>
      </c>
      <c r="M518" s="27">
        <v>1.2478920741989882E-2</v>
      </c>
      <c r="N518" s="2">
        <v>20.606060606060598</v>
      </c>
      <c r="O518" s="2">
        <v>91</v>
      </c>
      <c r="P518" s="27">
        <v>2.643811737361999E-2</v>
      </c>
      <c r="Q518" s="14">
        <v>43.030303030303003</v>
      </c>
      <c r="R518" s="2">
        <v>25</v>
      </c>
      <c r="S518" s="27">
        <v>6.8343357025697103E-3</v>
      </c>
      <c r="T518" s="14">
        <v>16.363636</v>
      </c>
      <c r="U518" s="27">
        <v>-0.32432432432432434</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0</v>
      </c>
      <c r="C519" s="27"/>
      <c r="D519" s="2">
        <v>80</v>
      </c>
      <c r="E519" s="2">
        <v>0</v>
      </c>
      <c r="F519" s="27">
        <v>0</v>
      </c>
      <c r="G519" s="14">
        <v>11.5151515151515</v>
      </c>
      <c r="H519" s="2">
        <v>14</v>
      </c>
      <c r="I519" s="27">
        <v>0.26415094339622641</v>
      </c>
      <c r="J519" s="14">
        <v>13.939394</v>
      </c>
      <c r="K519" s="27"/>
      <c r="L519" s="2">
        <v>67</v>
      </c>
      <c r="M519" s="27">
        <v>2.2596964586846544E-2</v>
      </c>
      <c r="N519" s="2">
        <v>29.090909090909101</v>
      </c>
      <c r="O519" s="2">
        <v>308</v>
      </c>
      <c r="P519" s="27">
        <v>8.9482858803021495E-2</v>
      </c>
      <c r="Q519" s="14">
        <v>89.696969696969703</v>
      </c>
      <c r="R519" s="2">
        <v>205</v>
      </c>
      <c r="S519" s="27">
        <v>5.6041552761071624E-2</v>
      </c>
      <c r="T519" s="14">
        <v>73.939390000000003</v>
      </c>
      <c r="U519" s="27">
        <v>2.0597014925373136</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0</v>
      </c>
      <c r="C520" s="27"/>
      <c r="D520" s="2">
        <v>80</v>
      </c>
      <c r="E520" s="2">
        <v>0</v>
      </c>
      <c r="F520" s="27">
        <v>0</v>
      </c>
      <c r="G520" s="14">
        <v>11.5151515151515</v>
      </c>
      <c r="H520" s="2">
        <v>0</v>
      </c>
      <c r="I520" s="27">
        <v>0</v>
      </c>
      <c r="J520" s="14">
        <v>12.727273</v>
      </c>
      <c r="K520" s="27"/>
      <c r="L520" s="2">
        <v>128</v>
      </c>
      <c r="M520" s="27">
        <v>4.3170320404721754E-2</v>
      </c>
      <c r="N520" s="2">
        <v>35.757575757575701</v>
      </c>
      <c r="O520" s="2">
        <v>245</v>
      </c>
      <c r="P520" s="27">
        <v>7.1179546775130734E-2</v>
      </c>
      <c r="Q520" s="14">
        <v>64.848484848484802</v>
      </c>
      <c r="R520" s="2">
        <v>220</v>
      </c>
      <c r="S520" s="27">
        <v>6.0142154182613448E-2</v>
      </c>
      <c r="T520" s="14">
        <v>62.4242439</v>
      </c>
      <c r="U520" s="27">
        <v>0.71875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1830</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1700</v>
      </c>
      <c r="C523" s="211"/>
      <c r="D523" s="211" t="s">
        <v>1701</v>
      </c>
      <c r="E523" s="211" t="s">
        <v>1700</v>
      </c>
      <c r="F523" s="211"/>
      <c r="G523" s="211" t="s">
        <v>1701</v>
      </c>
      <c r="H523" s="211" t="s">
        <v>1700</v>
      </c>
      <c r="I523" s="211"/>
      <c r="J523" s="211" t="s">
        <v>1701</v>
      </c>
      <c r="K523" t="s">
        <v>170</v>
      </c>
      <c r="L523" s="211" t="s">
        <v>1700</v>
      </c>
      <c r="M523" s="211"/>
      <c r="N523" s="211" t="s">
        <v>1701</v>
      </c>
      <c r="O523" s="211" t="s">
        <v>1700</v>
      </c>
      <c r="P523" s="211"/>
      <c r="Q523" s="211" t="s">
        <v>1701</v>
      </c>
      <c r="R523" s="211" t="s">
        <v>1700</v>
      </c>
      <c r="S523" s="211"/>
      <c r="T523" s="211" t="s">
        <v>1701</v>
      </c>
      <c r="U523" t="s">
        <v>170</v>
      </c>
      <c r="V523" s="211" t="s">
        <v>1700</v>
      </c>
      <c r="W523" s="211"/>
      <c r="X523" s="211" t="s">
        <v>1701</v>
      </c>
      <c r="Y523" s="211" t="s">
        <v>1700</v>
      </c>
      <c r="Z523" s="211"/>
      <c r="AA523" s="211" t="s">
        <v>1701</v>
      </c>
      <c r="AB523" s="211" t="s">
        <v>1700</v>
      </c>
      <c r="AC523" s="211"/>
      <c r="AD523" s="211" t="s">
        <v>1701</v>
      </c>
      <c r="AE523" t="s">
        <v>170</v>
      </c>
    </row>
    <row r="524" spans="1:31" x14ac:dyDescent="0.3">
      <c r="A524" t="s">
        <v>172</v>
      </c>
      <c r="B524" s="2">
        <v>0</v>
      </c>
      <c r="C524" s="27" t="s">
        <v>170</v>
      </c>
      <c r="D524" s="2">
        <v>80</v>
      </c>
      <c r="E524" s="2">
        <v>12</v>
      </c>
      <c r="F524" s="27" t="s">
        <v>170</v>
      </c>
      <c r="G524" s="14">
        <v>10.909090909090899</v>
      </c>
      <c r="H524" s="2">
        <v>0</v>
      </c>
      <c r="I524" s="27" t="s">
        <v>170</v>
      </c>
      <c r="J524" s="14">
        <v>12.727273</v>
      </c>
      <c r="K524" s="27"/>
      <c r="L524" s="2">
        <v>87</v>
      </c>
      <c r="M524" s="27" t="s">
        <v>170</v>
      </c>
      <c r="N524" s="2">
        <v>42.424242424242401</v>
      </c>
      <c r="O524" s="2">
        <v>86</v>
      </c>
      <c r="P524" s="27" t="s">
        <v>170</v>
      </c>
      <c r="Q524" s="14">
        <v>38.181818181818102</v>
      </c>
      <c r="R524" s="2">
        <v>167</v>
      </c>
      <c r="S524" s="27" t="s">
        <v>170</v>
      </c>
      <c r="T524" s="14">
        <v>46.060607900000001</v>
      </c>
      <c r="U524" s="27">
        <v>0.91954022988505746</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0</v>
      </c>
      <c r="C525" s="27"/>
      <c r="D525" s="2">
        <v>80</v>
      </c>
      <c r="E525" s="2">
        <v>0</v>
      </c>
      <c r="F525" s="27">
        <v>0</v>
      </c>
      <c r="G525" s="14">
        <v>11.5151515151515</v>
      </c>
      <c r="H525" s="2">
        <v>0</v>
      </c>
      <c r="I525" s="27"/>
      <c r="J525" s="14">
        <v>12.727273</v>
      </c>
      <c r="K525" s="27"/>
      <c r="L525" s="2">
        <v>0</v>
      </c>
      <c r="M525" s="27">
        <v>0</v>
      </c>
      <c r="N525" s="2">
        <v>80</v>
      </c>
      <c r="O525" s="2">
        <v>29</v>
      </c>
      <c r="P525" s="27">
        <v>0.33720930232558138</v>
      </c>
      <c r="Q525" s="14">
        <v>30.303030303030301</v>
      </c>
      <c r="R525" s="2">
        <v>63</v>
      </c>
      <c r="S525" s="27">
        <v>0.3772455089820359</v>
      </c>
      <c r="T525" s="14">
        <v>31.515152</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27"/>
      <c r="D526" s="2">
        <v>80</v>
      </c>
      <c r="E526" s="2">
        <v>0</v>
      </c>
      <c r="F526" s="27">
        <v>0</v>
      </c>
      <c r="G526" s="14">
        <v>11.5151515151515</v>
      </c>
      <c r="H526" s="2">
        <v>0</v>
      </c>
      <c r="I526" s="27"/>
      <c r="J526" s="14">
        <v>12.727273</v>
      </c>
      <c r="K526" s="197"/>
      <c r="L526" s="2">
        <v>0</v>
      </c>
      <c r="M526" s="27">
        <v>0</v>
      </c>
      <c r="N526" s="2">
        <v>80</v>
      </c>
      <c r="O526" s="2">
        <v>29</v>
      </c>
      <c r="P526" s="27">
        <v>0.33720930232558138</v>
      </c>
      <c r="Q526" s="14">
        <v>30.303030303030301</v>
      </c>
      <c r="R526" s="2">
        <v>43</v>
      </c>
      <c r="S526" s="27">
        <v>0.25748502994011974</v>
      </c>
      <c r="T526" s="14">
        <v>30.909089999999999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27"/>
      <c r="D527" s="2">
        <v>80</v>
      </c>
      <c r="E527" s="2">
        <v>0</v>
      </c>
      <c r="F527" s="27">
        <v>0</v>
      </c>
      <c r="G527" s="14">
        <v>11.5151515151515</v>
      </c>
      <c r="H527" s="2">
        <v>0</v>
      </c>
      <c r="I527" s="27"/>
      <c r="J527" s="14">
        <v>12.727273</v>
      </c>
      <c r="K527" s="197"/>
      <c r="L527" s="2">
        <v>0</v>
      </c>
      <c r="M527" s="27">
        <v>0</v>
      </c>
      <c r="N527" s="2">
        <v>80</v>
      </c>
      <c r="O527" s="2">
        <v>29</v>
      </c>
      <c r="P527" s="27">
        <v>0.33720930232558138</v>
      </c>
      <c r="Q527" s="14">
        <v>30.303030303030301</v>
      </c>
      <c r="R527" s="2">
        <v>43</v>
      </c>
      <c r="S527" s="27">
        <v>0.25748502994011974</v>
      </c>
      <c r="T527" s="14">
        <v>30.909089999999999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27"/>
      <c r="D528" s="2">
        <v>80</v>
      </c>
      <c r="E528" s="2">
        <v>0</v>
      </c>
      <c r="F528" s="27">
        <v>0</v>
      </c>
      <c r="G528" s="14">
        <v>11.5151515151515</v>
      </c>
      <c r="H528" s="2">
        <v>0</v>
      </c>
      <c r="I528" s="27"/>
      <c r="J528" s="14">
        <v>12.727273</v>
      </c>
      <c r="L528" s="2">
        <v>0</v>
      </c>
      <c r="M528" s="27">
        <v>0</v>
      </c>
      <c r="N528" s="2">
        <v>80</v>
      </c>
      <c r="O528" s="2">
        <v>29</v>
      </c>
      <c r="P528" s="27">
        <v>0.33720930232558138</v>
      </c>
      <c r="Q528" s="14">
        <v>30.303030303030301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27"/>
      <c r="D529" s="2">
        <v>80</v>
      </c>
      <c r="E529" s="2">
        <v>0</v>
      </c>
      <c r="F529" s="27">
        <v>0</v>
      </c>
      <c r="G529" s="14">
        <v>11.5151515151515</v>
      </c>
      <c r="H529" s="2">
        <v>0</v>
      </c>
      <c r="I529" s="27"/>
      <c r="J529" s="14">
        <v>12.727273</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27"/>
      <c r="D530" s="2">
        <v>80</v>
      </c>
      <c r="E530" s="2">
        <v>0</v>
      </c>
      <c r="F530" s="27">
        <v>0</v>
      </c>
      <c r="G530" s="14">
        <v>11.5151515151515</v>
      </c>
      <c r="H530" s="2">
        <v>0</v>
      </c>
      <c r="I530" s="27"/>
      <c r="J530" s="14">
        <v>12.727273</v>
      </c>
      <c r="K530" s="197"/>
      <c r="L530" s="2">
        <v>0</v>
      </c>
      <c r="M530" s="27">
        <v>0</v>
      </c>
      <c r="N530" s="2">
        <v>80</v>
      </c>
      <c r="O530" s="2">
        <v>0</v>
      </c>
      <c r="P530" s="27">
        <v>0</v>
      </c>
      <c r="Q530" s="14">
        <v>16.969696969696901</v>
      </c>
      <c r="R530" s="2">
        <v>43</v>
      </c>
      <c r="S530" s="27">
        <v>0.25748502994011974</v>
      </c>
      <c r="T530" s="14">
        <v>30.909089999999999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27"/>
      <c r="D531" s="2">
        <v>80</v>
      </c>
      <c r="E531" s="2">
        <v>0</v>
      </c>
      <c r="F531" s="27">
        <v>0</v>
      </c>
      <c r="G531" s="14">
        <v>11.5151515151515</v>
      </c>
      <c r="H531" s="2">
        <v>0</v>
      </c>
      <c r="I531" s="27"/>
      <c r="J531" s="14">
        <v>12.727273</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0</v>
      </c>
      <c r="C532" s="27"/>
      <c r="D532" s="2">
        <v>80</v>
      </c>
      <c r="E532" s="2">
        <v>0</v>
      </c>
      <c r="F532" s="27">
        <v>0</v>
      </c>
      <c r="G532" s="14">
        <v>11.5151515151515</v>
      </c>
      <c r="H532" s="2">
        <v>0</v>
      </c>
      <c r="I532" s="27"/>
      <c r="J532" s="14">
        <v>12.727273</v>
      </c>
      <c r="K532" s="27"/>
      <c r="L532" s="2">
        <v>0</v>
      </c>
      <c r="M532" s="27">
        <v>0</v>
      </c>
      <c r="N532" s="2">
        <v>80</v>
      </c>
      <c r="O532" s="2">
        <v>0</v>
      </c>
      <c r="P532" s="27">
        <v>0</v>
      </c>
      <c r="Q532" s="14">
        <v>16.969696969696901</v>
      </c>
      <c r="R532" s="2">
        <v>20</v>
      </c>
      <c r="S532" s="27">
        <v>0.11976047904191617</v>
      </c>
      <c r="T532" s="14">
        <v>13.939394</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27"/>
      <c r="D533" s="2">
        <v>80</v>
      </c>
      <c r="E533" s="2">
        <v>0</v>
      </c>
      <c r="F533" s="27">
        <v>0</v>
      </c>
      <c r="G533" s="14">
        <v>11.5151515151515</v>
      </c>
      <c r="H533" s="2">
        <v>0</v>
      </c>
      <c r="I533" s="27"/>
      <c r="J533" s="14">
        <v>12.727273</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27"/>
      <c r="D534" s="2">
        <v>80</v>
      </c>
      <c r="E534" s="2">
        <v>0</v>
      </c>
      <c r="F534" s="27">
        <v>0</v>
      </c>
      <c r="G534" s="14">
        <v>11.5151515151515</v>
      </c>
      <c r="H534" s="2">
        <v>0</v>
      </c>
      <c r="I534" s="27"/>
      <c r="J534" s="14">
        <v>12.727273</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27"/>
      <c r="D535" s="2">
        <v>80</v>
      </c>
      <c r="E535" s="2">
        <v>0</v>
      </c>
      <c r="F535" s="27">
        <v>0</v>
      </c>
      <c r="G535" s="14">
        <v>11.5151515151515</v>
      </c>
      <c r="H535" s="2">
        <v>0</v>
      </c>
      <c r="I535" s="27"/>
      <c r="J535" s="14">
        <v>12.727273</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27"/>
      <c r="D536" s="2">
        <v>80</v>
      </c>
      <c r="E536" s="2">
        <v>0</v>
      </c>
      <c r="F536" s="27">
        <v>0</v>
      </c>
      <c r="G536" s="14">
        <v>11.5151515151515</v>
      </c>
      <c r="H536" s="2">
        <v>0</v>
      </c>
      <c r="I536" s="27"/>
      <c r="J536" s="14">
        <v>12.727273</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27"/>
      <c r="D537" s="2">
        <v>80</v>
      </c>
      <c r="E537" s="2">
        <v>0</v>
      </c>
      <c r="F537" s="27">
        <v>0</v>
      </c>
      <c r="G537" s="14">
        <v>11.5151515151515</v>
      </c>
      <c r="H537" s="2">
        <v>0</v>
      </c>
      <c r="I537" s="27"/>
      <c r="J537" s="14">
        <v>12.727273</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27"/>
      <c r="D538" s="2">
        <v>80</v>
      </c>
      <c r="E538" s="2">
        <v>0</v>
      </c>
      <c r="F538" s="27">
        <v>0</v>
      </c>
      <c r="G538" s="14">
        <v>11.5151515151515</v>
      </c>
      <c r="H538" s="2">
        <v>0</v>
      </c>
      <c r="I538" s="27"/>
      <c r="J538" s="14">
        <v>12.727273</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0</v>
      </c>
      <c r="C539" s="27"/>
      <c r="D539" s="2">
        <v>80</v>
      </c>
      <c r="E539" s="2">
        <v>0</v>
      </c>
      <c r="F539" s="27">
        <v>0</v>
      </c>
      <c r="G539" s="14">
        <v>11.5151515151515</v>
      </c>
      <c r="H539" s="2">
        <v>0</v>
      </c>
      <c r="I539" s="27"/>
      <c r="J539" s="14">
        <v>12.727273</v>
      </c>
      <c r="K539" s="27"/>
      <c r="L539" s="2">
        <v>0</v>
      </c>
      <c r="M539" s="27">
        <v>0</v>
      </c>
      <c r="N539" s="2">
        <v>80</v>
      </c>
      <c r="O539" s="2">
        <v>0</v>
      </c>
      <c r="P539" s="27">
        <v>0</v>
      </c>
      <c r="Q539" s="14">
        <v>16.969696969696901</v>
      </c>
      <c r="R539" s="2">
        <v>20</v>
      </c>
      <c r="S539" s="27">
        <v>0.11976047904191617</v>
      </c>
      <c r="T539" s="14">
        <v>13.939394</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0</v>
      </c>
      <c r="C540" s="27"/>
      <c r="D540" s="2">
        <v>80</v>
      </c>
      <c r="E540" s="2">
        <v>0</v>
      </c>
      <c r="F540" s="27">
        <v>0</v>
      </c>
      <c r="G540" s="14">
        <v>11.5151515151515</v>
      </c>
      <c r="H540" s="2">
        <v>0</v>
      </c>
      <c r="I540" s="27"/>
      <c r="J540" s="14">
        <v>12.727273</v>
      </c>
      <c r="K540" s="27"/>
      <c r="L540" s="2">
        <v>0</v>
      </c>
      <c r="M540" s="27">
        <v>0</v>
      </c>
      <c r="N540" s="2">
        <v>80</v>
      </c>
      <c r="O540" s="2">
        <v>0</v>
      </c>
      <c r="P540" s="27">
        <v>0</v>
      </c>
      <c r="Q540" s="14">
        <v>16.969696969696901</v>
      </c>
      <c r="R540" s="2">
        <v>17</v>
      </c>
      <c r="S540" s="27">
        <v>0.10179640718562874</v>
      </c>
      <c r="T540" s="14">
        <v>15.151515</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0</v>
      </c>
      <c r="C541" s="27"/>
      <c r="D541" s="2">
        <v>80</v>
      </c>
      <c r="E541" s="2">
        <v>0</v>
      </c>
      <c r="F541" s="27">
        <v>0</v>
      </c>
      <c r="G541" s="14">
        <v>11.5151515151515</v>
      </c>
      <c r="H541" s="2">
        <v>0</v>
      </c>
      <c r="I541" s="27"/>
      <c r="J541" s="14">
        <v>12.727273</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27"/>
      <c r="D542" s="2">
        <v>80</v>
      </c>
      <c r="E542" s="2">
        <v>0</v>
      </c>
      <c r="F542" s="27">
        <v>0</v>
      </c>
      <c r="G542" s="14">
        <v>11.5151515151515</v>
      </c>
      <c r="H542" s="2">
        <v>0</v>
      </c>
      <c r="I542" s="27"/>
      <c r="J542" s="14">
        <v>12.727273</v>
      </c>
      <c r="L542" s="2">
        <v>0</v>
      </c>
      <c r="M542" s="27">
        <v>0</v>
      </c>
      <c r="N542" s="2">
        <v>80</v>
      </c>
      <c r="O542" s="2">
        <v>0</v>
      </c>
      <c r="P542" s="27">
        <v>0</v>
      </c>
      <c r="Q542" s="14">
        <v>16.969696969696901</v>
      </c>
      <c r="R542" s="2">
        <v>17</v>
      </c>
      <c r="S542" s="27">
        <v>0.10179640718562874</v>
      </c>
      <c r="T542" s="14">
        <v>15.151515</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0</v>
      </c>
      <c r="C543" s="27"/>
      <c r="D543" s="2">
        <v>80</v>
      </c>
      <c r="E543" s="2">
        <v>0</v>
      </c>
      <c r="F543" s="27">
        <v>0</v>
      </c>
      <c r="G543" s="14">
        <v>11.5151515151515</v>
      </c>
      <c r="H543" s="2">
        <v>0</v>
      </c>
      <c r="I543" s="27"/>
      <c r="J543" s="14">
        <v>12.727273</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27"/>
      <c r="D544" s="2">
        <v>80</v>
      </c>
      <c r="E544" s="2">
        <v>0</v>
      </c>
      <c r="F544" s="27">
        <v>0</v>
      </c>
      <c r="G544" s="14">
        <v>11.5151515151515</v>
      </c>
      <c r="H544" s="2">
        <v>0</v>
      </c>
      <c r="I544" s="27"/>
      <c r="J544" s="14">
        <v>12.727273</v>
      </c>
      <c r="L544" s="2">
        <v>0</v>
      </c>
      <c r="M544" s="27">
        <v>0</v>
      </c>
      <c r="N544" s="2">
        <v>80</v>
      </c>
      <c r="O544" s="2">
        <v>0</v>
      </c>
      <c r="P544" s="27">
        <v>0</v>
      </c>
      <c r="Q544" s="14">
        <v>16.969696969696901</v>
      </c>
      <c r="R544" s="2">
        <v>3</v>
      </c>
      <c r="S544" s="27">
        <v>1.7964071856287425E-2</v>
      </c>
      <c r="T544" s="14">
        <v>3.6363637400000002</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0</v>
      </c>
      <c r="C545" s="27"/>
      <c r="D545" s="2">
        <v>80</v>
      </c>
      <c r="E545" s="2">
        <v>12</v>
      </c>
      <c r="F545" s="27">
        <v>1</v>
      </c>
      <c r="G545" s="14">
        <v>10.909090909090899</v>
      </c>
      <c r="H545" s="2">
        <v>0</v>
      </c>
      <c r="I545" s="27"/>
      <c r="J545" s="14">
        <v>12.727273</v>
      </c>
      <c r="K545" s="27"/>
      <c r="L545" s="2">
        <v>87</v>
      </c>
      <c r="M545" s="27">
        <v>1</v>
      </c>
      <c r="N545" s="2">
        <v>42.424242424242401</v>
      </c>
      <c r="O545" s="2">
        <v>57</v>
      </c>
      <c r="P545" s="27">
        <v>0.66279069767441856</v>
      </c>
      <c r="Q545" s="14">
        <v>20</v>
      </c>
      <c r="R545" s="2">
        <v>104</v>
      </c>
      <c r="S545" s="27">
        <v>0.6227544910179641</v>
      </c>
      <c r="T545" s="14">
        <v>38.181820000000002</v>
      </c>
      <c r="U545" s="27">
        <v>0.19540229885057472</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0</v>
      </c>
      <c r="C546" s="27"/>
      <c r="D546" s="2">
        <v>80</v>
      </c>
      <c r="E546" s="2">
        <v>12</v>
      </c>
      <c r="F546" s="27">
        <v>1</v>
      </c>
      <c r="G546" s="14">
        <v>10.909090909090899</v>
      </c>
      <c r="H546" s="2">
        <v>0</v>
      </c>
      <c r="I546" s="27"/>
      <c r="J546" s="14">
        <v>12.727273</v>
      </c>
      <c r="K546" s="27"/>
      <c r="L546" s="2">
        <v>26</v>
      </c>
      <c r="M546" s="27">
        <v>0.2988505747126437</v>
      </c>
      <c r="N546" s="2">
        <v>24.848484848484802</v>
      </c>
      <c r="O546" s="2">
        <v>47</v>
      </c>
      <c r="P546" s="27">
        <v>0.54651162790697672</v>
      </c>
      <c r="Q546" s="14">
        <v>18.181818181818102</v>
      </c>
      <c r="R546" s="2">
        <v>99</v>
      </c>
      <c r="S546" s="27">
        <v>0.59281437125748504</v>
      </c>
      <c r="T546" s="14">
        <v>36.969695999999999</v>
      </c>
      <c r="U546" s="27">
        <v>2.8076923076923075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0</v>
      </c>
      <c r="C547" s="27"/>
      <c r="D547" s="2">
        <v>80</v>
      </c>
      <c r="E547" s="2">
        <v>0</v>
      </c>
      <c r="F547" s="27">
        <v>0</v>
      </c>
      <c r="G547" s="14">
        <v>11.5151515151515</v>
      </c>
      <c r="H547" s="2">
        <v>0</v>
      </c>
      <c r="I547" s="27"/>
      <c r="J547" s="14">
        <v>12.727273</v>
      </c>
      <c r="K547" s="27"/>
      <c r="L547" s="2">
        <v>0</v>
      </c>
      <c r="M547" s="27">
        <v>0</v>
      </c>
      <c r="N547" s="2">
        <v>80</v>
      </c>
      <c r="O547" s="2">
        <v>7</v>
      </c>
      <c r="P547" s="27">
        <v>8.1395348837209308E-2</v>
      </c>
      <c r="Q547" s="14">
        <v>7.8787878787878798</v>
      </c>
      <c r="R547" s="2">
        <v>62</v>
      </c>
      <c r="S547" s="27">
        <v>0.3712574850299401</v>
      </c>
      <c r="T547" s="14">
        <v>32.121212</v>
      </c>
      <c r="U547" s="27"/>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0</v>
      </c>
      <c r="C548" s="27"/>
      <c r="D548" s="2">
        <v>80</v>
      </c>
      <c r="E548" s="2">
        <v>0</v>
      </c>
      <c r="F548" s="27">
        <v>0</v>
      </c>
      <c r="G548" s="14">
        <v>11.5151515151515</v>
      </c>
      <c r="H548" s="2">
        <v>0</v>
      </c>
      <c r="I548" s="27"/>
      <c r="J548" s="14">
        <v>12.727273</v>
      </c>
      <c r="L548" s="2">
        <v>0</v>
      </c>
      <c r="M548" s="27">
        <v>0</v>
      </c>
      <c r="N548" s="2">
        <v>80</v>
      </c>
      <c r="O548" s="2">
        <v>0</v>
      </c>
      <c r="P548" s="27">
        <v>0</v>
      </c>
      <c r="Q548" s="14">
        <v>16.969696969696901</v>
      </c>
      <c r="R548" s="2">
        <v>62</v>
      </c>
      <c r="S548" s="27">
        <v>0.3712574850299401</v>
      </c>
      <c r="T548" s="14">
        <v>32.121212</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0</v>
      </c>
      <c r="C549" s="27"/>
      <c r="D549" s="2">
        <v>80</v>
      </c>
      <c r="E549" s="2">
        <v>0</v>
      </c>
      <c r="F549" s="27">
        <v>0</v>
      </c>
      <c r="G549" s="14">
        <v>11.5151515151515</v>
      </c>
      <c r="H549" s="2">
        <v>0</v>
      </c>
      <c r="I549" s="27"/>
      <c r="J549" s="14">
        <v>12.727273</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0</v>
      </c>
      <c r="C550" s="27"/>
      <c r="D550" s="2">
        <v>80</v>
      </c>
      <c r="E550" s="2">
        <v>0</v>
      </c>
      <c r="F550" s="27">
        <v>0</v>
      </c>
      <c r="G550" s="14">
        <v>11.5151515151515</v>
      </c>
      <c r="H550" s="2">
        <v>0</v>
      </c>
      <c r="I550" s="27"/>
      <c r="J550" s="14">
        <v>12.727273</v>
      </c>
      <c r="K550" s="27"/>
      <c r="L550" s="2">
        <v>0</v>
      </c>
      <c r="M550" s="27">
        <v>0</v>
      </c>
      <c r="N550" s="2">
        <v>80</v>
      </c>
      <c r="O550" s="2">
        <v>7</v>
      </c>
      <c r="P550" s="27">
        <v>8.1395348837209308E-2</v>
      </c>
      <c r="Q550" s="14">
        <v>7.8787878787878798</v>
      </c>
      <c r="R550" s="2">
        <v>0</v>
      </c>
      <c r="S550" s="27">
        <v>0</v>
      </c>
      <c r="T550" s="14">
        <v>18.787877999999999</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0</v>
      </c>
      <c r="C551" s="27"/>
      <c r="D551" s="2">
        <v>80</v>
      </c>
      <c r="E551" s="2">
        <v>12</v>
      </c>
      <c r="F551" s="27">
        <v>1</v>
      </c>
      <c r="G551" s="14">
        <v>10.909090909090899</v>
      </c>
      <c r="H551" s="2">
        <v>0</v>
      </c>
      <c r="I551" s="27"/>
      <c r="J551" s="14">
        <v>12.727273</v>
      </c>
      <c r="K551" s="27"/>
      <c r="L551" s="2">
        <v>26</v>
      </c>
      <c r="M551" s="27">
        <v>0.2988505747126437</v>
      </c>
      <c r="N551" s="2">
        <v>24.848484848484802</v>
      </c>
      <c r="O551" s="2">
        <v>40</v>
      </c>
      <c r="P551" s="27">
        <v>0.46511627906976744</v>
      </c>
      <c r="Q551" s="14">
        <v>15.151515151515101</v>
      </c>
      <c r="R551" s="2">
        <v>37</v>
      </c>
      <c r="S551" s="27">
        <v>0.22155688622754491</v>
      </c>
      <c r="T551" s="14">
        <v>14.545455</v>
      </c>
      <c r="U551" s="27">
        <v>0.42307692307692307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0</v>
      </c>
      <c r="C552" s="27"/>
      <c r="D552" s="2">
        <v>80</v>
      </c>
      <c r="E552" s="2">
        <v>0</v>
      </c>
      <c r="F552" s="27">
        <v>0</v>
      </c>
      <c r="G552" s="14">
        <v>11.5151515151515</v>
      </c>
      <c r="H552" s="2">
        <v>0</v>
      </c>
      <c r="I552" s="27"/>
      <c r="J552" s="14">
        <v>12.727273</v>
      </c>
      <c r="K552" s="27"/>
      <c r="L552" s="2">
        <v>61</v>
      </c>
      <c r="M552" s="27">
        <v>0.70114942528735635</v>
      </c>
      <c r="N552" s="2">
        <v>42.424242424242401</v>
      </c>
      <c r="O552" s="2">
        <v>10</v>
      </c>
      <c r="P552" s="27">
        <v>0.11627906976744186</v>
      </c>
      <c r="Q552" s="14">
        <v>9.6969696969696901</v>
      </c>
      <c r="R552" s="2">
        <v>5</v>
      </c>
      <c r="S552" s="27">
        <v>2.9940119760479042E-2</v>
      </c>
      <c r="T552" s="14">
        <v>5.4545455</v>
      </c>
      <c r="U552" s="27">
        <v>-0.91803278688524592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0</v>
      </c>
      <c r="C553" s="27"/>
      <c r="D553" s="2">
        <v>80</v>
      </c>
      <c r="E553" s="2">
        <v>0</v>
      </c>
      <c r="F553" s="27">
        <v>0</v>
      </c>
      <c r="G553" s="14">
        <v>11.5151515151515</v>
      </c>
      <c r="H553" s="2">
        <v>0</v>
      </c>
      <c r="I553" s="27"/>
      <c r="J553" s="14">
        <v>12.727273</v>
      </c>
      <c r="L553" s="2">
        <v>61</v>
      </c>
      <c r="M553" s="27">
        <v>0.70114942528735635</v>
      </c>
      <c r="N553" s="2">
        <v>42.424242424242401</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0</v>
      </c>
      <c r="C554" s="27"/>
      <c r="D554" s="2">
        <v>80</v>
      </c>
      <c r="E554" s="2">
        <v>0</v>
      </c>
      <c r="F554" s="27">
        <v>0</v>
      </c>
      <c r="G554" s="14">
        <v>11.5151515151515</v>
      </c>
      <c r="H554" s="2">
        <v>0</v>
      </c>
      <c r="I554" s="27"/>
      <c r="J554" s="14">
        <v>12.727273</v>
      </c>
      <c r="L554" s="2">
        <v>21</v>
      </c>
      <c r="M554" s="27">
        <v>0.2413793103448276</v>
      </c>
      <c r="N554" s="2">
        <v>13.9393939393939</v>
      </c>
      <c r="O554" s="2">
        <v>0</v>
      </c>
      <c r="P554" s="27">
        <v>0</v>
      </c>
      <c r="Q554" s="14">
        <v>16.969696969696901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0</v>
      </c>
      <c r="C555" s="27"/>
      <c r="D555" s="2">
        <v>80</v>
      </c>
      <c r="E555" s="2">
        <v>0</v>
      </c>
      <c r="F555" s="27">
        <v>0</v>
      </c>
      <c r="G555" s="14">
        <v>11.5151515151515</v>
      </c>
      <c r="H555" s="2">
        <v>0</v>
      </c>
      <c r="I555" s="27"/>
      <c r="J555" s="14">
        <v>12.727273</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27"/>
      <c r="D556" s="2">
        <v>80</v>
      </c>
      <c r="E556" s="2">
        <v>0</v>
      </c>
      <c r="F556" s="27">
        <v>0</v>
      </c>
      <c r="G556" s="14">
        <v>11.5151515151515</v>
      </c>
      <c r="H556" s="2">
        <v>0</v>
      </c>
      <c r="I556" s="27"/>
      <c r="J556" s="14">
        <v>12.727273</v>
      </c>
      <c r="L556" s="2">
        <v>21</v>
      </c>
      <c r="M556" s="27">
        <v>0.2413793103448276</v>
      </c>
      <c r="N556" s="2">
        <v>13.9393939393939</v>
      </c>
      <c r="O556" s="2">
        <v>0</v>
      </c>
      <c r="P556" s="27">
        <v>0</v>
      </c>
      <c r="Q556" s="14">
        <v>16.969696969696901</v>
      </c>
      <c r="R556" s="2">
        <v>0</v>
      </c>
      <c r="S556" s="27">
        <v>0</v>
      </c>
      <c r="T556" s="14">
        <v>18.787877999999999</v>
      </c>
      <c r="U556">
        <v>-1</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27"/>
      <c r="D557" s="2">
        <v>80</v>
      </c>
      <c r="E557" s="2">
        <v>0</v>
      </c>
      <c r="F557" s="27">
        <v>0</v>
      </c>
      <c r="G557" s="14">
        <v>11.5151515151515</v>
      </c>
      <c r="H557" s="2">
        <v>0</v>
      </c>
      <c r="I557" s="27"/>
      <c r="J557" s="14">
        <v>12.727273</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0</v>
      </c>
      <c r="C558" s="27"/>
      <c r="D558" s="2">
        <v>80</v>
      </c>
      <c r="E558" s="2">
        <v>0</v>
      </c>
      <c r="F558" s="27">
        <v>0</v>
      </c>
      <c r="G558" s="14">
        <v>11.5151515151515</v>
      </c>
      <c r="H558" s="2">
        <v>0</v>
      </c>
      <c r="I558" s="27"/>
      <c r="J558" s="14">
        <v>12.727273</v>
      </c>
      <c r="L558" s="2">
        <v>40</v>
      </c>
      <c r="M558" s="27">
        <v>0.45977011494252873</v>
      </c>
      <c r="N558" s="2">
        <v>35.151515151515099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0</v>
      </c>
      <c r="C559" s="27"/>
      <c r="D559" s="2">
        <v>80</v>
      </c>
      <c r="E559" s="2">
        <v>0</v>
      </c>
      <c r="F559" s="27">
        <v>0</v>
      </c>
      <c r="G559" s="14">
        <v>11.5151515151515</v>
      </c>
      <c r="H559" s="2">
        <v>0</v>
      </c>
      <c r="I559" s="27"/>
      <c r="J559" s="14">
        <v>12.727273</v>
      </c>
      <c r="K559" s="27"/>
      <c r="L559" s="2">
        <v>0</v>
      </c>
      <c r="M559" s="27">
        <v>0</v>
      </c>
      <c r="N559" s="2">
        <v>80</v>
      </c>
      <c r="O559" s="2">
        <v>10</v>
      </c>
      <c r="P559" s="27">
        <v>0.11627906976744186</v>
      </c>
      <c r="Q559" s="14">
        <v>9.6969696969696901</v>
      </c>
      <c r="R559" s="2">
        <v>5</v>
      </c>
      <c r="S559" s="27">
        <v>2.9940119760479042E-2</v>
      </c>
      <c r="T559" s="14">
        <v>5.4545455</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0</v>
      </c>
      <c r="C560" s="27"/>
      <c r="D560" s="2">
        <v>80</v>
      </c>
      <c r="E560" s="2">
        <v>0</v>
      </c>
      <c r="F560" s="27">
        <v>0</v>
      </c>
      <c r="G560" s="14">
        <v>11.5151515151515</v>
      </c>
      <c r="H560" s="2">
        <v>0</v>
      </c>
      <c r="I560" s="27"/>
      <c r="J560" s="14">
        <v>12.727273</v>
      </c>
      <c r="K560" s="27"/>
      <c r="L560" s="2">
        <v>0</v>
      </c>
      <c r="M560" s="27">
        <v>0</v>
      </c>
      <c r="N560" s="2">
        <v>80</v>
      </c>
      <c r="O560" s="2">
        <v>0</v>
      </c>
      <c r="P560" s="27">
        <v>0</v>
      </c>
      <c r="Q560" s="14">
        <v>16.969696969696901</v>
      </c>
      <c r="R560" s="2">
        <v>5</v>
      </c>
      <c r="S560" s="27">
        <v>2.9940119760479042E-2</v>
      </c>
      <c r="T560" s="14">
        <v>5.4545455</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0</v>
      </c>
      <c r="C561" s="27"/>
      <c r="D561" s="2">
        <v>80</v>
      </c>
      <c r="E561" s="2">
        <v>0</v>
      </c>
      <c r="F561" s="27">
        <v>0</v>
      </c>
      <c r="G561" s="14">
        <v>11.5151515151515</v>
      </c>
      <c r="H561" s="2">
        <v>0</v>
      </c>
      <c r="I561" s="27"/>
      <c r="J561" s="14">
        <v>12.727273</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27"/>
      <c r="D562" s="2">
        <v>80</v>
      </c>
      <c r="E562" s="2">
        <v>0</v>
      </c>
      <c r="F562" s="27">
        <v>0</v>
      </c>
      <c r="G562" s="14">
        <v>11.5151515151515</v>
      </c>
      <c r="H562" s="2">
        <v>0</v>
      </c>
      <c r="I562" s="27"/>
      <c r="J562" s="14">
        <v>12.727273</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0</v>
      </c>
      <c r="C563" s="27"/>
      <c r="D563" s="2">
        <v>80</v>
      </c>
      <c r="E563" s="2">
        <v>0</v>
      </c>
      <c r="F563" s="27">
        <v>0</v>
      </c>
      <c r="G563" s="14">
        <v>11.5151515151515</v>
      </c>
      <c r="H563" s="2">
        <v>0</v>
      </c>
      <c r="I563" s="27"/>
      <c r="J563" s="14">
        <v>12.727273</v>
      </c>
      <c r="K563" s="27"/>
      <c r="L563" s="2">
        <v>0</v>
      </c>
      <c r="M563" s="27">
        <v>0</v>
      </c>
      <c r="N563" s="2">
        <v>80</v>
      </c>
      <c r="O563" s="2">
        <v>0</v>
      </c>
      <c r="P563" s="27">
        <v>0</v>
      </c>
      <c r="Q563" s="14">
        <v>16.969696969696901</v>
      </c>
      <c r="R563" s="2">
        <v>5</v>
      </c>
      <c r="S563" s="27">
        <v>2.9940119760479042E-2</v>
      </c>
      <c r="T563" s="14">
        <v>5.4545455</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0</v>
      </c>
      <c r="C564" s="27"/>
      <c r="D564" s="2">
        <v>80</v>
      </c>
      <c r="E564" s="2">
        <v>0</v>
      </c>
      <c r="F564" s="27">
        <v>0</v>
      </c>
      <c r="G564" s="14">
        <v>11.5151515151515</v>
      </c>
      <c r="H564" s="2">
        <v>0</v>
      </c>
      <c r="I564" s="27"/>
      <c r="J564" s="14">
        <v>12.727273</v>
      </c>
      <c r="L564" s="2">
        <v>0</v>
      </c>
      <c r="M564" s="27">
        <v>0</v>
      </c>
      <c r="N564" s="2">
        <v>80</v>
      </c>
      <c r="O564" s="2">
        <v>10</v>
      </c>
      <c r="P564" s="27">
        <v>0.11627906976744186</v>
      </c>
      <c r="Q564" s="14">
        <v>9.6969696969696901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1831</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1700</v>
      </c>
      <c r="C567" s="211"/>
      <c r="D567" s="211" t="s">
        <v>1701</v>
      </c>
      <c r="E567" s="211" t="s">
        <v>1700</v>
      </c>
      <c r="F567" s="211"/>
      <c r="G567" s="211" t="s">
        <v>1701</v>
      </c>
      <c r="H567" s="211" t="s">
        <v>1700</v>
      </c>
      <c r="I567" s="211"/>
      <c r="J567" s="211" t="s">
        <v>1701</v>
      </c>
      <c r="K567" t="s">
        <v>170</v>
      </c>
      <c r="L567" s="211" t="s">
        <v>1700</v>
      </c>
      <c r="M567" s="211"/>
      <c r="N567" s="211" t="s">
        <v>1701</v>
      </c>
      <c r="O567" s="211" t="s">
        <v>1700</v>
      </c>
      <c r="P567" s="211"/>
      <c r="Q567" s="211" t="s">
        <v>1701</v>
      </c>
      <c r="R567" s="211" t="s">
        <v>1700</v>
      </c>
      <c r="S567" s="211"/>
      <c r="T567" s="211" t="s">
        <v>1701</v>
      </c>
      <c r="U567" t="s">
        <v>170</v>
      </c>
      <c r="V567" s="211" t="s">
        <v>1700</v>
      </c>
      <c r="W567" s="211"/>
      <c r="X567" s="211" t="s">
        <v>1701</v>
      </c>
      <c r="Y567" s="211" t="s">
        <v>1700</v>
      </c>
      <c r="Z567" s="211"/>
      <c r="AA567" s="211" t="s">
        <v>1701</v>
      </c>
      <c r="AB567" s="211" t="s">
        <v>1700</v>
      </c>
      <c r="AC567" s="211"/>
      <c r="AD567" s="211" t="s">
        <v>1701</v>
      </c>
      <c r="AE567" t="s">
        <v>170</v>
      </c>
    </row>
    <row r="568" spans="1:31" x14ac:dyDescent="0.3">
      <c r="A568" t="s">
        <v>172</v>
      </c>
      <c r="B568" s="2">
        <v>176</v>
      </c>
      <c r="C568" s="27" t="s">
        <v>170</v>
      </c>
      <c r="D568" s="2">
        <v>39.393939393939398</v>
      </c>
      <c r="E568" s="2">
        <v>144</v>
      </c>
      <c r="F568" s="27" t="s">
        <v>170</v>
      </c>
      <c r="G568" s="14">
        <v>36.969696969696898</v>
      </c>
      <c r="H568" s="2">
        <v>520</v>
      </c>
      <c r="I568" s="27" t="s">
        <v>170</v>
      </c>
      <c r="J568" s="14">
        <v>81.212119999999999</v>
      </c>
      <c r="K568" s="27">
        <v>1.9545454545454546</v>
      </c>
      <c r="L568" s="2">
        <v>12449</v>
      </c>
      <c r="M568" s="27" t="s">
        <v>170</v>
      </c>
      <c r="N568" s="2">
        <v>440.60606060606</v>
      </c>
      <c r="O568" s="2">
        <v>9237</v>
      </c>
      <c r="P568" s="27" t="s">
        <v>170</v>
      </c>
      <c r="Q568" s="14">
        <v>409.09090909090901</v>
      </c>
      <c r="R568" s="2">
        <v>19270</v>
      </c>
      <c r="S568" s="27" t="s">
        <v>170</v>
      </c>
      <c r="T568" s="14">
        <v>632.72730000000001</v>
      </c>
      <c r="U568" s="27">
        <v>0.54791549522049965</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37</v>
      </c>
      <c r="C569" s="27">
        <v>0.21022727272727273</v>
      </c>
      <c r="D569" s="2">
        <v>18.7878787878787</v>
      </c>
      <c r="E569" s="2">
        <v>44</v>
      </c>
      <c r="F569" s="27">
        <v>0.30555555555555558</v>
      </c>
      <c r="G569" s="14">
        <v>18.7878787878787</v>
      </c>
      <c r="H569" s="2">
        <v>208</v>
      </c>
      <c r="I569" s="27">
        <v>0.4</v>
      </c>
      <c r="J569" s="14">
        <v>67.878784199999998</v>
      </c>
      <c r="K569" s="27">
        <v>4.6216216216216219</v>
      </c>
      <c r="L569" s="2">
        <v>3445</v>
      </c>
      <c r="M569" s="27">
        <v>0.27672905454253355</v>
      </c>
      <c r="N569" s="2">
        <v>233.93939393939399</v>
      </c>
      <c r="O569" s="2">
        <v>2626</v>
      </c>
      <c r="P569" s="27">
        <v>0.28429143661361916</v>
      </c>
      <c r="Q569" s="14">
        <v>275.15151515151501</v>
      </c>
      <c r="R569" s="2">
        <v>4613</v>
      </c>
      <c r="S569" s="27">
        <v>0.2393876491956409</v>
      </c>
      <c r="T569" s="14">
        <v>318.78787199999999</v>
      </c>
      <c r="U569" s="27">
        <v>0.33904208998548624</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21</v>
      </c>
      <c r="C570" s="27">
        <v>0.11931818181818182</v>
      </c>
      <c r="D570" s="2">
        <v>15.757575757575699</v>
      </c>
      <c r="E570" s="2">
        <v>11</v>
      </c>
      <c r="F570" s="27">
        <v>7.6388888888888895E-2</v>
      </c>
      <c r="G570" s="14">
        <v>8.4848484848484809</v>
      </c>
      <c r="H570" s="2">
        <v>38</v>
      </c>
      <c r="I570" s="27">
        <v>7.3076923076923081E-2</v>
      </c>
      <c r="J570" s="14">
        <v>24.848483999999999</v>
      </c>
      <c r="K570" s="27">
        <v>0.80952380952380953</v>
      </c>
      <c r="L570" s="2">
        <v>1642</v>
      </c>
      <c r="M570" s="27">
        <v>0.13189814442927142</v>
      </c>
      <c r="N570" s="2">
        <v>159.39393939393901</v>
      </c>
      <c r="O570" s="2">
        <v>1221</v>
      </c>
      <c r="P570" s="27">
        <v>0.13218577460214356</v>
      </c>
      <c r="Q570" s="14">
        <v>128.48484848484799</v>
      </c>
      <c r="R570" s="2">
        <v>1901</v>
      </c>
      <c r="S570" s="27">
        <v>9.8650752464971458E-2</v>
      </c>
      <c r="T570" s="14">
        <v>203.03030000000001</v>
      </c>
      <c r="U570" s="27">
        <v>0.15773447015834349</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21</v>
      </c>
      <c r="C571" s="27">
        <v>0.11931818181818182</v>
      </c>
      <c r="D571" s="2">
        <v>15.757575757575699</v>
      </c>
      <c r="E571" s="2">
        <v>11</v>
      </c>
      <c r="F571" s="27">
        <v>7.6388888888888895E-2</v>
      </c>
      <c r="G571" s="14">
        <v>8.4848484848484809</v>
      </c>
      <c r="H571" s="2">
        <v>38</v>
      </c>
      <c r="I571" s="27">
        <v>7.3076923076923081E-2</v>
      </c>
      <c r="J571" s="14">
        <v>24.848483999999999</v>
      </c>
      <c r="K571" s="27">
        <v>0.80952380952380953</v>
      </c>
      <c r="L571" s="2">
        <v>1501</v>
      </c>
      <c r="M571" s="27">
        <v>0.12057193348863363</v>
      </c>
      <c r="N571" s="2">
        <v>150.30303030303</v>
      </c>
      <c r="O571" s="2">
        <v>1023</v>
      </c>
      <c r="P571" s="27">
        <v>0.11075024358557974</v>
      </c>
      <c r="Q571" s="14">
        <v>126.666666666666</v>
      </c>
      <c r="R571" s="2">
        <v>1394</v>
      </c>
      <c r="S571" s="27">
        <v>7.2340425531914887E-2</v>
      </c>
      <c r="T571" s="14">
        <v>173.939392</v>
      </c>
      <c r="U571" s="27">
        <v>-7.1285809460359756E-2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13</v>
      </c>
      <c r="C572" s="27">
        <v>7.3863636363636367E-2</v>
      </c>
      <c r="D572" s="2">
        <v>12.7272727272727</v>
      </c>
      <c r="E572" s="2">
        <v>0</v>
      </c>
      <c r="F572" s="27">
        <v>0</v>
      </c>
      <c r="G572" s="14">
        <v>11.5151515151515</v>
      </c>
      <c r="H572" s="2">
        <v>21</v>
      </c>
      <c r="I572" s="27">
        <v>4.0384615384615387E-2</v>
      </c>
      <c r="J572" s="14">
        <v>20.606059999999999</v>
      </c>
      <c r="K572" s="27">
        <v>0.61538461538461542</v>
      </c>
      <c r="L572" s="2">
        <v>133</v>
      </c>
      <c r="M572" s="27">
        <v>1.068358904329665E-2</v>
      </c>
      <c r="N572" s="2">
        <v>66.060606060606005</v>
      </c>
      <c r="O572" s="2">
        <v>94</v>
      </c>
      <c r="P572" s="27">
        <v>1.0176464219984844E-2</v>
      </c>
      <c r="Q572" s="14">
        <v>37.5757575757575</v>
      </c>
      <c r="R572" s="2">
        <v>263</v>
      </c>
      <c r="S572" s="27">
        <v>1.3648157758173327E-2</v>
      </c>
      <c r="T572" s="14">
        <v>69.696969999999993</v>
      </c>
      <c r="U572" s="27">
        <v>0.97744360902255634</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8</v>
      </c>
      <c r="C573" s="27">
        <v>4.5454545454545456E-2</v>
      </c>
      <c r="D573" s="2">
        <v>8.4848484848484809</v>
      </c>
      <c r="E573" s="2">
        <v>0</v>
      </c>
      <c r="F573" s="27">
        <v>0</v>
      </c>
      <c r="G573" s="14">
        <v>11.5151515151515</v>
      </c>
      <c r="H573" s="2">
        <v>6</v>
      </c>
      <c r="I573" s="27">
        <v>1.1538461538461539E-2</v>
      </c>
      <c r="J573" s="14">
        <v>6.6666665099999998</v>
      </c>
      <c r="K573" s="27">
        <v>-0.25</v>
      </c>
      <c r="L573" s="2">
        <v>667</v>
      </c>
      <c r="M573" s="27">
        <v>5.3578600690818538E-2</v>
      </c>
      <c r="N573" s="2">
        <v>100</v>
      </c>
      <c r="O573" s="2">
        <v>411</v>
      </c>
      <c r="P573" s="27">
        <v>4.4494965898018837E-2</v>
      </c>
      <c r="Q573" s="14">
        <v>75.757575757575694</v>
      </c>
      <c r="R573" s="2">
        <v>486</v>
      </c>
      <c r="S573" s="27">
        <v>2.5220550077841204E-2</v>
      </c>
      <c r="T573" s="14">
        <v>107.878784</v>
      </c>
      <c r="U573" s="27">
        <v>-0.27136431784107945</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0</v>
      </c>
      <c r="C574" s="27">
        <v>0</v>
      </c>
      <c r="D574" s="2">
        <v>80</v>
      </c>
      <c r="E574" s="2">
        <v>11</v>
      </c>
      <c r="F574" s="27">
        <v>7.6388888888888895E-2</v>
      </c>
      <c r="G574" s="14">
        <v>8.4848484848484809</v>
      </c>
      <c r="H574" s="2">
        <v>11</v>
      </c>
      <c r="I574" s="27">
        <v>2.1153846153846155E-2</v>
      </c>
      <c r="J574" s="14">
        <v>12.121212</v>
      </c>
      <c r="K574" s="27"/>
      <c r="L574" s="2">
        <v>701</v>
      </c>
      <c r="M574" s="27">
        <v>5.6309743754518436E-2</v>
      </c>
      <c r="N574" s="2">
        <v>110.30303030303</v>
      </c>
      <c r="O574" s="2">
        <v>518</v>
      </c>
      <c r="P574" s="27">
        <v>5.6078813467576052E-2</v>
      </c>
      <c r="Q574" s="14">
        <v>91.515151515151501</v>
      </c>
      <c r="R574" s="2">
        <v>645</v>
      </c>
      <c r="S574" s="27">
        <v>3.3471717695900363E-2</v>
      </c>
      <c r="T574" s="14">
        <v>131.515152</v>
      </c>
      <c r="U574" s="27">
        <v>-7.9885877318116971E-2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27">
        <v>0</v>
      </c>
      <c r="D575" s="2">
        <v>80</v>
      </c>
      <c r="E575" s="2">
        <v>0</v>
      </c>
      <c r="F575" s="27">
        <v>0</v>
      </c>
      <c r="G575" s="14">
        <v>11.5151515151515</v>
      </c>
      <c r="H575" s="2">
        <v>0</v>
      </c>
      <c r="I575" s="27">
        <v>0</v>
      </c>
      <c r="J575" s="14">
        <v>12.727273</v>
      </c>
      <c r="K575" s="27"/>
      <c r="L575" s="2">
        <v>141</v>
      </c>
      <c r="M575" s="27">
        <v>1.1326210940637802E-2</v>
      </c>
      <c r="N575" s="2">
        <v>37.5757575757575</v>
      </c>
      <c r="O575" s="2">
        <v>198</v>
      </c>
      <c r="P575" s="27">
        <v>2.143553101656382E-2</v>
      </c>
      <c r="Q575" s="14">
        <v>46.6666666666666</v>
      </c>
      <c r="R575" s="2">
        <v>507</v>
      </c>
      <c r="S575" s="27">
        <v>2.6310326933056565E-2</v>
      </c>
      <c r="T575" s="14">
        <v>113.333336</v>
      </c>
      <c r="U575" s="27">
        <v>2.5957446808510638</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16</v>
      </c>
      <c r="C576" s="27">
        <v>9.0909090909090912E-2</v>
      </c>
      <c r="D576" s="2">
        <v>10.909090909090899</v>
      </c>
      <c r="E576" s="2">
        <v>33</v>
      </c>
      <c r="F576" s="27">
        <v>0.22916666666666666</v>
      </c>
      <c r="G576" s="14">
        <v>16.363636363636299</v>
      </c>
      <c r="H576" s="2">
        <v>170</v>
      </c>
      <c r="I576" s="27">
        <v>0.32692307692307693</v>
      </c>
      <c r="J576" s="14">
        <v>63.636364</v>
      </c>
      <c r="K576" s="27">
        <v>9.625</v>
      </c>
      <c r="L576" s="2">
        <v>1803</v>
      </c>
      <c r="M576" s="27">
        <v>0.1448309101132621</v>
      </c>
      <c r="N576" s="2">
        <v>167.87878787878699</v>
      </c>
      <c r="O576" s="2">
        <v>1405</v>
      </c>
      <c r="P576" s="27">
        <v>0.1521056620114756</v>
      </c>
      <c r="Q576" s="14">
        <v>224.84848484848399</v>
      </c>
      <c r="R576" s="2">
        <v>2712</v>
      </c>
      <c r="S576" s="27">
        <v>0.14073689673066944</v>
      </c>
      <c r="T576" s="14">
        <v>273.93939999999998</v>
      </c>
      <c r="U576" s="27">
        <v>0.50415973377703827</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0</v>
      </c>
      <c r="C577" s="27">
        <v>0</v>
      </c>
      <c r="D577" s="2">
        <v>80</v>
      </c>
      <c r="E577" s="2">
        <v>0</v>
      </c>
      <c r="F577" s="27">
        <v>0</v>
      </c>
      <c r="G577" s="14">
        <v>11.5151515151515</v>
      </c>
      <c r="H577" s="2">
        <v>0</v>
      </c>
      <c r="I577" s="27">
        <v>0</v>
      </c>
      <c r="J577" s="14">
        <v>12.727273</v>
      </c>
      <c r="K577" s="27"/>
      <c r="L577" s="2">
        <v>286</v>
      </c>
      <c r="M577" s="27">
        <v>2.2973732829946181E-2</v>
      </c>
      <c r="N577" s="2">
        <v>65.454545454545396</v>
      </c>
      <c r="O577" s="2">
        <v>355</v>
      </c>
      <c r="P577" s="27">
        <v>3.8432391469091699E-2</v>
      </c>
      <c r="Q577" s="14">
        <v>56.363636363636303</v>
      </c>
      <c r="R577" s="2">
        <v>599</v>
      </c>
      <c r="S577" s="27">
        <v>3.1084587441619096E-2</v>
      </c>
      <c r="T577" s="14">
        <v>124.848488</v>
      </c>
      <c r="U577" s="27">
        <v>1.0944055944055944</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0</v>
      </c>
      <c r="C578" s="27">
        <v>0</v>
      </c>
      <c r="D578" s="2">
        <v>80</v>
      </c>
      <c r="E578" s="2">
        <v>0</v>
      </c>
      <c r="F578" s="27">
        <v>0</v>
      </c>
      <c r="G578" s="14">
        <v>11.5151515151515</v>
      </c>
      <c r="H578" s="2">
        <v>0</v>
      </c>
      <c r="I578" s="27">
        <v>0</v>
      </c>
      <c r="J578" s="14">
        <v>12.727273</v>
      </c>
      <c r="K578" s="27"/>
      <c r="L578" s="2">
        <v>254</v>
      </c>
      <c r="M578" s="27">
        <v>2.0403245240581572E-2</v>
      </c>
      <c r="N578" s="2">
        <v>61.818181818181799</v>
      </c>
      <c r="O578" s="2">
        <v>341</v>
      </c>
      <c r="P578" s="27">
        <v>3.691674786185991E-2</v>
      </c>
      <c r="Q578" s="14">
        <v>59.393939393939398</v>
      </c>
      <c r="R578" s="2">
        <v>443</v>
      </c>
      <c r="S578" s="27">
        <v>2.2989102231447848E-2</v>
      </c>
      <c r="T578" s="14">
        <v>103.63636</v>
      </c>
      <c r="U578" s="27">
        <v>0.74409448818897639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0</v>
      </c>
      <c r="C579" s="27">
        <v>0</v>
      </c>
      <c r="D579" s="2">
        <v>80</v>
      </c>
      <c r="E579" s="2">
        <v>0</v>
      </c>
      <c r="F579" s="27">
        <v>0</v>
      </c>
      <c r="G579" s="14">
        <v>11.5151515151515</v>
      </c>
      <c r="H579" s="2">
        <v>0</v>
      </c>
      <c r="I579" s="27">
        <v>0</v>
      </c>
      <c r="J579" s="14">
        <v>12.727273</v>
      </c>
      <c r="K579" s="27"/>
      <c r="L579" s="2">
        <v>45</v>
      </c>
      <c r="M579" s="27">
        <v>3.6147481725439796E-3</v>
      </c>
      <c r="N579" s="2">
        <v>18.7878787878787</v>
      </c>
      <c r="O579" s="2">
        <v>56</v>
      </c>
      <c r="P579" s="27">
        <v>6.0625744289271406E-3</v>
      </c>
      <c r="Q579" s="14">
        <v>23.030303030302999</v>
      </c>
      <c r="R579" s="2">
        <v>103</v>
      </c>
      <c r="S579" s="27">
        <v>5.3450960041515313E-3</v>
      </c>
      <c r="T579" s="14">
        <v>47.878788</v>
      </c>
      <c r="U579" s="27">
        <v>1.288888888888889</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0</v>
      </c>
      <c r="C580" s="27">
        <v>0</v>
      </c>
      <c r="D580" s="2">
        <v>80</v>
      </c>
      <c r="E580" s="2">
        <v>0</v>
      </c>
      <c r="F580" s="27">
        <v>0</v>
      </c>
      <c r="G580" s="14">
        <v>11.5151515151515</v>
      </c>
      <c r="H580" s="2">
        <v>0</v>
      </c>
      <c r="I580" s="27">
        <v>0</v>
      </c>
      <c r="J580" s="14">
        <v>12.727273</v>
      </c>
      <c r="K580" s="27"/>
      <c r="L580" s="2">
        <v>136</v>
      </c>
      <c r="M580" s="27">
        <v>1.0924572254799583E-2</v>
      </c>
      <c r="N580" s="2">
        <v>52.727272727272698</v>
      </c>
      <c r="O580" s="2">
        <v>122</v>
      </c>
      <c r="P580" s="27">
        <v>1.3207751434448413E-2</v>
      </c>
      <c r="Q580" s="14">
        <v>40</v>
      </c>
      <c r="R580" s="2">
        <v>149</v>
      </c>
      <c r="S580" s="27">
        <v>7.7322262584327969E-3</v>
      </c>
      <c r="T580" s="14">
        <v>69.696969999999993</v>
      </c>
      <c r="U580" s="27">
        <v>9.5588235294117641E-2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0</v>
      </c>
      <c r="C581" s="27">
        <v>0</v>
      </c>
      <c r="D581" s="2">
        <v>80</v>
      </c>
      <c r="E581" s="2">
        <v>0</v>
      </c>
      <c r="F581" s="27">
        <v>0</v>
      </c>
      <c r="G581" s="14">
        <v>11.5151515151515</v>
      </c>
      <c r="H581" s="2">
        <v>0</v>
      </c>
      <c r="I581" s="27">
        <v>0</v>
      </c>
      <c r="J581" s="14">
        <v>12.727273</v>
      </c>
      <c r="K581" s="27"/>
      <c r="L581" s="2">
        <v>73</v>
      </c>
      <c r="M581" s="27">
        <v>5.8639248132380112E-3</v>
      </c>
      <c r="N581" s="2">
        <v>29.696969696969699</v>
      </c>
      <c r="O581" s="2">
        <v>163</v>
      </c>
      <c r="P581" s="27">
        <v>1.7646421998484357E-2</v>
      </c>
      <c r="Q581" s="14">
        <v>50.909090909090899</v>
      </c>
      <c r="R581" s="2">
        <v>191</v>
      </c>
      <c r="S581" s="27">
        <v>9.911779968863518E-3</v>
      </c>
      <c r="T581" s="14">
        <v>51.515152</v>
      </c>
      <c r="U581" s="27">
        <v>1.6164383561643836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27">
        <v>0</v>
      </c>
      <c r="D582" s="2">
        <v>80</v>
      </c>
      <c r="E582" s="2">
        <v>0</v>
      </c>
      <c r="F582" s="27">
        <v>0</v>
      </c>
      <c r="G582" s="14">
        <v>11.5151515151515</v>
      </c>
      <c r="H582" s="2">
        <v>0</v>
      </c>
      <c r="I582" s="27">
        <v>0</v>
      </c>
      <c r="J582" s="14">
        <v>12.727273</v>
      </c>
      <c r="K582" s="27"/>
      <c r="L582" s="2">
        <v>32</v>
      </c>
      <c r="M582" s="27">
        <v>2.5704875893646077E-3</v>
      </c>
      <c r="N582" s="2">
        <v>15.151515151515101</v>
      </c>
      <c r="O582" s="2">
        <v>14</v>
      </c>
      <c r="P582" s="27">
        <v>1.5156436072317851E-3</v>
      </c>
      <c r="Q582" s="14">
        <v>10.909090909090899</v>
      </c>
      <c r="R582" s="2">
        <v>156</v>
      </c>
      <c r="S582" s="27">
        <v>8.0954852101712514E-3</v>
      </c>
      <c r="T582" s="14">
        <v>63.636364</v>
      </c>
      <c r="U582" s="27">
        <v>3.875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16</v>
      </c>
      <c r="C583" s="27">
        <v>9.0909090909090912E-2</v>
      </c>
      <c r="D583" s="2">
        <v>10.909090909090899</v>
      </c>
      <c r="E583" s="2">
        <v>33</v>
      </c>
      <c r="F583" s="27">
        <v>0.22916666666666666</v>
      </c>
      <c r="G583" s="14">
        <v>16.363636363636299</v>
      </c>
      <c r="H583" s="2">
        <v>170</v>
      </c>
      <c r="I583" s="27">
        <v>0.32692307692307693</v>
      </c>
      <c r="J583" s="14">
        <v>63.636364</v>
      </c>
      <c r="K583" s="27">
        <v>9.625</v>
      </c>
      <c r="L583" s="2">
        <v>1517</v>
      </c>
      <c r="M583" s="27">
        <v>0.12185717728331592</v>
      </c>
      <c r="N583" s="2">
        <v>165.45454545454501</v>
      </c>
      <c r="O583" s="2">
        <v>1050</v>
      </c>
      <c r="P583" s="27">
        <v>0.11367327054238389</v>
      </c>
      <c r="Q583" s="14">
        <v>218.18181818181799</v>
      </c>
      <c r="R583" s="2">
        <v>2113</v>
      </c>
      <c r="S583" s="27">
        <v>0.10965230928905034</v>
      </c>
      <c r="T583" s="14">
        <v>233.939392</v>
      </c>
      <c r="U583" s="27">
        <v>0.39288068556361239</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9</v>
      </c>
      <c r="C584" s="27">
        <v>5.113636363636364E-2</v>
      </c>
      <c r="D584" s="2">
        <v>8.4848484848484809</v>
      </c>
      <c r="E584" s="2">
        <v>33</v>
      </c>
      <c r="F584" s="27">
        <v>0.22916666666666666</v>
      </c>
      <c r="G584" s="14">
        <v>16.363636363636299</v>
      </c>
      <c r="H584" s="2">
        <v>146</v>
      </c>
      <c r="I584" s="27">
        <v>0.28076923076923077</v>
      </c>
      <c r="J584" s="14">
        <v>59.393940000000001</v>
      </c>
      <c r="K584" s="27">
        <v>15.222222222222221</v>
      </c>
      <c r="L584" s="2">
        <v>1369</v>
      </c>
      <c r="M584" s="27">
        <v>0.10996867218250461</v>
      </c>
      <c r="N584" s="2">
        <v>150.30303030303</v>
      </c>
      <c r="O584" s="2">
        <v>969</v>
      </c>
      <c r="P584" s="27">
        <v>0.10490418967197142</v>
      </c>
      <c r="Q584" s="14">
        <v>221.21212121212099</v>
      </c>
      <c r="R584" s="2">
        <v>1916</v>
      </c>
      <c r="S584" s="27">
        <v>9.9429164504411E-2</v>
      </c>
      <c r="T584" s="14">
        <v>221.21212800000001</v>
      </c>
      <c r="U584" s="27">
        <v>0.39956172388604821</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0</v>
      </c>
      <c r="C585" s="27">
        <v>0</v>
      </c>
      <c r="D585" s="2">
        <v>80</v>
      </c>
      <c r="E585" s="2">
        <v>0</v>
      </c>
      <c r="F585" s="27">
        <v>0</v>
      </c>
      <c r="G585" s="14">
        <v>11.5151515151515</v>
      </c>
      <c r="H585" s="2">
        <v>0</v>
      </c>
      <c r="I585" s="27">
        <v>0</v>
      </c>
      <c r="J585" s="14">
        <v>12.727273</v>
      </c>
      <c r="K585" s="27"/>
      <c r="L585" s="2">
        <v>280</v>
      </c>
      <c r="M585" s="27">
        <v>2.2491766406940318E-2</v>
      </c>
      <c r="N585" s="2">
        <v>66.060606060606005</v>
      </c>
      <c r="O585" s="2">
        <v>306</v>
      </c>
      <c r="P585" s="27">
        <v>3.3127638843780449E-2</v>
      </c>
      <c r="Q585" s="14">
        <v>197.575757575757</v>
      </c>
      <c r="R585" s="2">
        <v>252</v>
      </c>
      <c r="S585" s="27">
        <v>1.3077322262584328E-2</v>
      </c>
      <c r="T585" s="14">
        <v>84.242424</v>
      </c>
      <c r="U585" s="27">
        <v>-0.1</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9</v>
      </c>
      <c r="C586" s="27">
        <v>5.113636363636364E-2</v>
      </c>
      <c r="D586" s="2">
        <v>8.4848484848484809</v>
      </c>
      <c r="E586" s="2">
        <v>7</v>
      </c>
      <c r="F586" s="27">
        <v>4.8611111111111112E-2</v>
      </c>
      <c r="G586" s="14">
        <v>6.0606060606060597</v>
      </c>
      <c r="H586" s="2">
        <v>51</v>
      </c>
      <c r="I586" s="27">
        <v>9.8076923076923075E-2</v>
      </c>
      <c r="J586" s="14">
        <v>38.181820000000002</v>
      </c>
      <c r="K586" s="27">
        <v>4.666666666666667</v>
      </c>
      <c r="L586" s="2">
        <v>648</v>
      </c>
      <c r="M586" s="27">
        <v>5.20523736846333E-2</v>
      </c>
      <c r="N586" s="2">
        <v>105.454545454545</v>
      </c>
      <c r="O586" s="2">
        <v>272</v>
      </c>
      <c r="P586" s="27">
        <v>2.9446790083360399E-2</v>
      </c>
      <c r="Q586" s="14">
        <v>58.181818181818201</v>
      </c>
      <c r="R586" s="2">
        <v>714</v>
      </c>
      <c r="S586" s="27">
        <v>3.7052413077322266E-2</v>
      </c>
      <c r="T586" s="14">
        <v>133.939392</v>
      </c>
      <c r="U586" s="27">
        <v>0.10185185185185185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0</v>
      </c>
      <c r="C587" s="27">
        <v>0</v>
      </c>
      <c r="D587" s="2">
        <v>80</v>
      </c>
      <c r="E587" s="2">
        <v>26</v>
      </c>
      <c r="F587" s="27">
        <v>0.18055555555555555</v>
      </c>
      <c r="G587" s="14">
        <v>15.757575757575699</v>
      </c>
      <c r="H587" s="2">
        <v>95</v>
      </c>
      <c r="I587" s="27">
        <v>0.18269230769230768</v>
      </c>
      <c r="J587" s="14">
        <v>46.6666679</v>
      </c>
      <c r="K587" s="27"/>
      <c r="L587" s="2">
        <v>441</v>
      </c>
      <c r="M587" s="27">
        <v>3.5424532090931E-2</v>
      </c>
      <c r="N587" s="2">
        <v>84.848484848484802</v>
      </c>
      <c r="O587" s="2">
        <v>391</v>
      </c>
      <c r="P587" s="27">
        <v>4.2329760744830573E-2</v>
      </c>
      <c r="Q587" s="14">
        <v>75.757575757575694</v>
      </c>
      <c r="R587" s="2">
        <v>950</v>
      </c>
      <c r="S587" s="27">
        <v>4.9299429164504409E-2</v>
      </c>
      <c r="T587" s="14">
        <v>162.42424</v>
      </c>
      <c r="U587" s="27">
        <v>1.1541950113378685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7</v>
      </c>
      <c r="C588" s="27">
        <v>3.9772727272727272E-2</v>
      </c>
      <c r="D588" s="2">
        <v>6.6666666666666599</v>
      </c>
      <c r="E588" s="2">
        <v>0</v>
      </c>
      <c r="F588" s="27">
        <v>0</v>
      </c>
      <c r="G588" s="14">
        <v>11.5151515151515</v>
      </c>
      <c r="H588" s="2">
        <v>24</v>
      </c>
      <c r="I588" s="27">
        <v>4.6153846153846156E-2</v>
      </c>
      <c r="J588" s="14">
        <v>21.212122000000001</v>
      </c>
      <c r="K588" s="27">
        <v>2.4285714285714284</v>
      </c>
      <c r="L588" s="2">
        <v>148</v>
      </c>
      <c r="M588" s="27">
        <v>1.188850510081131E-2</v>
      </c>
      <c r="N588" s="2">
        <v>52.727272727272698</v>
      </c>
      <c r="O588" s="2">
        <v>81</v>
      </c>
      <c r="P588" s="27">
        <v>8.7690808704124715E-3</v>
      </c>
      <c r="Q588" s="14">
        <v>26.6666666666666</v>
      </c>
      <c r="R588" s="2">
        <v>197</v>
      </c>
      <c r="S588" s="27">
        <v>1.0223144784639336E-2</v>
      </c>
      <c r="T588" s="14">
        <v>65.454544100000007</v>
      </c>
      <c r="U588" s="27">
        <v>0.33108108108108109</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139</v>
      </c>
      <c r="C589" s="27">
        <v>0.78977272727272729</v>
      </c>
      <c r="D589" s="2">
        <v>38.787878787878697</v>
      </c>
      <c r="E589" s="2">
        <v>100</v>
      </c>
      <c r="F589" s="27">
        <v>0.69444444444444442</v>
      </c>
      <c r="G589" s="14">
        <v>33.939393939393902</v>
      </c>
      <c r="H589" s="2">
        <v>312</v>
      </c>
      <c r="I589" s="27">
        <v>0.6</v>
      </c>
      <c r="J589" s="14">
        <v>72.121215800000002</v>
      </c>
      <c r="K589" s="27">
        <v>1.2446043165467626</v>
      </c>
      <c r="L589" s="2">
        <v>9004</v>
      </c>
      <c r="M589" s="27">
        <v>0.72327094545746651</v>
      </c>
      <c r="N589" s="2">
        <v>394.54545454545399</v>
      </c>
      <c r="O589" s="2">
        <v>6611</v>
      </c>
      <c r="P589" s="27">
        <v>0.71570856338638089</v>
      </c>
      <c r="Q589" s="14">
        <v>333.33333333333297</v>
      </c>
      <c r="R589" s="2">
        <v>14657</v>
      </c>
      <c r="S589" s="27">
        <v>0.76061235080435907</v>
      </c>
      <c r="T589" s="14">
        <v>618.78790000000004</v>
      </c>
      <c r="U589" s="27">
        <v>0.62783207463349622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116</v>
      </c>
      <c r="C590" s="27">
        <v>0.65909090909090906</v>
      </c>
      <c r="D590" s="2">
        <v>37.5757575757575</v>
      </c>
      <c r="E590" s="2">
        <v>92</v>
      </c>
      <c r="F590" s="27">
        <v>0.63888888888888884</v>
      </c>
      <c r="G590" s="14">
        <v>31.515151515151501</v>
      </c>
      <c r="H590" s="2">
        <v>236</v>
      </c>
      <c r="I590" s="27">
        <v>0.45384615384615384</v>
      </c>
      <c r="J590" s="14">
        <v>64.848489999999998</v>
      </c>
      <c r="K590" s="27">
        <v>1.0344827586206897</v>
      </c>
      <c r="L590" s="2">
        <v>6320</v>
      </c>
      <c r="M590" s="27">
        <v>0.50767129889951002</v>
      </c>
      <c r="N590" s="2">
        <v>348.48484848484799</v>
      </c>
      <c r="O590" s="2">
        <v>4258</v>
      </c>
      <c r="P590" s="27">
        <v>0.46097217711378152</v>
      </c>
      <c r="Q590" s="14">
        <v>263.030303030303</v>
      </c>
      <c r="R590" s="2">
        <v>10458</v>
      </c>
      <c r="S590" s="27">
        <v>0.54270887389724964</v>
      </c>
      <c r="T590" s="14">
        <v>476.36364700000001</v>
      </c>
      <c r="U590" s="27">
        <v>0.65474683544303802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73</v>
      </c>
      <c r="C591" s="27">
        <v>0.41477272727272729</v>
      </c>
      <c r="D591" s="2">
        <v>27.878787878787801</v>
      </c>
      <c r="E591" s="2">
        <v>83</v>
      </c>
      <c r="F591" s="27">
        <v>0.57638888888888884</v>
      </c>
      <c r="G591" s="14">
        <v>30.303030303030301</v>
      </c>
      <c r="H591" s="2">
        <v>155</v>
      </c>
      <c r="I591" s="27">
        <v>0.29807692307692307</v>
      </c>
      <c r="J591" s="14">
        <v>56.363636</v>
      </c>
      <c r="K591" s="27">
        <v>1.1232876712328768</v>
      </c>
      <c r="L591" s="2">
        <v>4321</v>
      </c>
      <c r="M591" s="27">
        <v>0.34709615230138968</v>
      </c>
      <c r="N591" s="2">
        <v>307.27272727272702</v>
      </c>
      <c r="O591" s="2">
        <v>2817</v>
      </c>
      <c r="P591" s="27">
        <v>0.30496914582656709</v>
      </c>
      <c r="Q591" s="14">
        <v>222.42424242424201</v>
      </c>
      <c r="R591" s="2">
        <v>6140</v>
      </c>
      <c r="S591" s="27">
        <v>0.3186299948105864</v>
      </c>
      <c r="T591" s="14">
        <v>410.90910000000002</v>
      </c>
      <c r="U591" s="27">
        <v>0.42096736866466095</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11</v>
      </c>
      <c r="C592" s="27">
        <v>6.25E-2</v>
      </c>
      <c r="D592" s="2">
        <v>10.303030303030299</v>
      </c>
      <c r="E592" s="2">
        <v>0</v>
      </c>
      <c r="F592" s="27">
        <v>0</v>
      </c>
      <c r="G592" s="14">
        <v>11.5151515151515</v>
      </c>
      <c r="H592" s="2">
        <v>0</v>
      </c>
      <c r="I592" s="27">
        <v>0</v>
      </c>
      <c r="J592" s="14">
        <v>12.727273</v>
      </c>
      <c r="K592" s="27">
        <v>-1</v>
      </c>
      <c r="L592" s="2">
        <v>483</v>
      </c>
      <c r="M592" s="27">
        <v>3.8798297051972047E-2</v>
      </c>
      <c r="N592" s="2">
        <v>83.636363636363598</v>
      </c>
      <c r="O592" s="2">
        <v>499</v>
      </c>
      <c r="P592" s="27">
        <v>5.4021868572047202E-2</v>
      </c>
      <c r="Q592" s="14">
        <v>104.24242424242399</v>
      </c>
      <c r="R592" s="2">
        <v>967</v>
      </c>
      <c r="S592" s="27">
        <v>5.0181629475869224E-2</v>
      </c>
      <c r="T592" s="14">
        <v>195.15152</v>
      </c>
      <c r="U592" s="27">
        <v>1.0020703933747412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14</v>
      </c>
      <c r="C593" s="27">
        <v>7.9545454545454544E-2</v>
      </c>
      <c r="D593" s="2">
        <v>10.909090909090899</v>
      </c>
      <c r="E593" s="2">
        <v>19</v>
      </c>
      <c r="F593" s="27">
        <v>0.13194444444444445</v>
      </c>
      <c r="G593" s="14">
        <v>12.7272727272727</v>
      </c>
      <c r="H593" s="2">
        <v>55</v>
      </c>
      <c r="I593" s="27">
        <v>0.10576923076923077</v>
      </c>
      <c r="J593" s="14">
        <v>34.5454559</v>
      </c>
      <c r="K593" s="27">
        <v>2.9285714285714284</v>
      </c>
      <c r="L593" s="2">
        <v>1412</v>
      </c>
      <c r="M593" s="27">
        <v>0.11342276488071332</v>
      </c>
      <c r="N593" s="2">
        <v>156.969696969696</v>
      </c>
      <c r="O593" s="2">
        <v>697</v>
      </c>
      <c r="P593" s="27">
        <v>7.5457399588611015E-2</v>
      </c>
      <c r="Q593" s="14">
        <v>103.030303030303</v>
      </c>
      <c r="R593" s="2">
        <v>1564</v>
      </c>
      <c r="S593" s="27">
        <v>8.1162428645563056E-2</v>
      </c>
      <c r="T593" s="14">
        <v>223.03030000000001</v>
      </c>
      <c r="U593" s="27">
        <v>0.10764872521246459</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48</v>
      </c>
      <c r="C594" s="27">
        <v>0.27272727272727271</v>
      </c>
      <c r="D594" s="2">
        <v>22.424242424242401</v>
      </c>
      <c r="E594" s="2">
        <v>64</v>
      </c>
      <c r="F594" s="27">
        <v>0.44444444444444442</v>
      </c>
      <c r="G594" s="14">
        <v>28.484848484848399</v>
      </c>
      <c r="H594" s="2">
        <v>100</v>
      </c>
      <c r="I594" s="27">
        <v>0.19230769230769232</v>
      </c>
      <c r="J594" s="14">
        <v>35.151516000000001</v>
      </c>
      <c r="K594" s="27">
        <v>1.0833333333333333</v>
      </c>
      <c r="L594" s="2">
        <v>2426</v>
      </c>
      <c r="M594" s="27">
        <v>0.19487509036870432</v>
      </c>
      <c r="N594" s="2">
        <v>229.09090909090901</v>
      </c>
      <c r="O594" s="2">
        <v>1621</v>
      </c>
      <c r="P594" s="27">
        <v>0.17548987766590884</v>
      </c>
      <c r="Q594" s="14">
        <v>150.90909090909</v>
      </c>
      <c r="R594" s="2">
        <v>3609</v>
      </c>
      <c r="S594" s="27">
        <v>0.18728593668915414</v>
      </c>
      <c r="T594" s="14">
        <v>287.27273600000001</v>
      </c>
      <c r="U594" s="27">
        <v>0.48763396537510306</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43</v>
      </c>
      <c r="C595" s="27">
        <v>0.24431818181818182</v>
      </c>
      <c r="D595" s="2">
        <v>21.818181818181799</v>
      </c>
      <c r="E595" s="2">
        <v>9</v>
      </c>
      <c r="F595" s="27">
        <v>6.25E-2</v>
      </c>
      <c r="G595" s="14">
        <v>9.0909090909090899</v>
      </c>
      <c r="H595" s="2">
        <v>81</v>
      </c>
      <c r="I595" s="27">
        <v>0.15576923076923077</v>
      </c>
      <c r="J595" s="14">
        <v>38.181820000000002</v>
      </c>
      <c r="K595" s="27">
        <v>0.88372093023255816</v>
      </c>
      <c r="L595" s="2">
        <v>1999</v>
      </c>
      <c r="M595" s="27">
        <v>0.16057514659812033</v>
      </c>
      <c r="N595" s="2">
        <v>152.12121212121201</v>
      </c>
      <c r="O595" s="2">
        <v>1441</v>
      </c>
      <c r="P595" s="27">
        <v>0.15600303128721446</v>
      </c>
      <c r="Q595" s="14">
        <v>147.272727272727</v>
      </c>
      <c r="R595" s="2">
        <v>4318</v>
      </c>
      <c r="S595" s="27">
        <v>0.22407887908666321</v>
      </c>
      <c r="T595" s="14">
        <v>370.30304000000001</v>
      </c>
      <c r="U595" s="27">
        <v>1.16008004002001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23</v>
      </c>
      <c r="C596" s="27">
        <v>0.13068181818181818</v>
      </c>
      <c r="D596" s="2">
        <v>13.3333333333333</v>
      </c>
      <c r="E596" s="2">
        <v>8</v>
      </c>
      <c r="F596" s="27">
        <v>5.5555555555555552E-2</v>
      </c>
      <c r="G596" s="14">
        <v>9.0909090909090899</v>
      </c>
      <c r="H596" s="2">
        <v>76</v>
      </c>
      <c r="I596" s="27">
        <v>0.14615384615384616</v>
      </c>
      <c r="J596" s="14">
        <v>32.121212</v>
      </c>
      <c r="K596" s="27">
        <v>2.3043478260869565</v>
      </c>
      <c r="L596" s="2">
        <v>2684</v>
      </c>
      <c r="M596" s="27">
        <v>0.21559964655795646</v>
      </c>
      <c r="N596" s="2">
        <v>214.54545454545399</v>
      </c>
      <c r="O596" s="2">
        <v>2353</v>
      </c>
      <c r="P596" s="27">
        <v>0.25473638627259931</v>
      </c>
      <c r="Q596" s="14">
        <v>226.666666666666</v>
      </c>
      <c r="R596" s="2">
        <v>4199</v>
      </c>
      <c r="S596" s="27">
        <v>0.21790347690710948</v>
      </c>
      <c r="T596" s="14">
        <v>461.81817599999999</v>
      </c>
      <c r="U596" s="27">
        <v>0.56445603576751113</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6</v>
      </c>
      <c r="C597" s="27">
        <v>3.4090909090909088E-2</v>
      </c>
      <c r="D597" s="2">
        <v>6.0606060606060597</v>
      </c>
      <c r="E597" s="2">
        <v>0</v>
      </c>
      <c r="F597" s="27">
        <v>0</v>
      </c>
      <c r="G597" s="14">
        <v>11.5151515151515</v>
      </c>
      <c r="H597" s="2">
        <v>58</v>
      </c>
      <c r="I597" s="27">
        <v>0.11153846153846154</v>
      </c>
      <c r="J597" s="14">
        <v>30.909089999999999</v>
      </c>
      <c r="K597" s="27">
        <v>8.6666666666666661</v>
      </c>
      <c r="L597" s="2">
        <v>1168</v>
      </c>
      <c r="M597" s="27">
        <v>9.3822797011808179E-2</v>
      </c>
      <c r="N597" s="2">
        <v>129.69696969696901</v>
      </c>
      <c r="O597" s="2">
        <v>887</v>
      </c>
      <c r="P597" s="27">
        <v>9.6026848543899535E-2</v>
      </c>
      <c r="Q597" s="14">
        <v>145.45454545454501</v>
      </c>
      <c r="R597" s="2">
        <v>2068</v>
      </c>
      <c r="S597" s="27">
        <v>0.10731707317073171</v>
      </c>
      <c r="T597" s="14">
        <v>358.18182400000001</v>
      </c>
      <c r="U597" s="27">
        <v>0.77054794520547942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6</v>
      </c>
      <c r="C598" s="27">
        <v>3.4090909090909088E-2</v>
      </c>
      <c r="D598" s="2">
        <v>6.0606060606060597</v>
      </c>
      <c r="E598" s="2">
        <v>0</v>
      </c>
      <c r="F598" s="27">
        <v>0</v>
      </c>
      <c r="G598" s="14">
        <v>11.5151515151515</v>
      </c>
      <c r="H598" s="2">
        <v>13</v>
      </c>
      <c r="I598" s="27">
        <v>2.5000000000000001E-2</v>
      </c>
      <c r="J598" s="14">
        <v>12.121212</v>
      </c>
      <c r="K598" s="27">
        <v>1.1666666666666667</v>
      </c>
      <c r="L598" s="2">
        <v>762</v>
      </c>
      <c r="M598" s="27">
        <v>6.1209735721744721E-2</v>
      </c>
      <c r="N598" s="2">
        <v>118.787878787878</v>
      </c>
      <c r="O598" s="2">
        <v>627</v>
      </c>
      <c r="P598" s="27">
        <v>6.7879181552452095E-2</v>
      </c>
      <c r="Q598" s="14">
        <v>126.06060606060601</v>
      </c>
      <c r="R598" s="2">
        <v>1350</v>
      </c>
      <c r="S598" s="27">
        <v>7.0057083549558904E-2</v>
      </c>
      <c r="T598" s="14">
        <v>318.78787199999999</v>
      </c>
      <c r="U598" s="27">
        <v>0.77165354330708658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0</v>
      </c>
      <c r="C599" s="27">
        <v>0</v>
      </c>
      <c r="D599" s="2">
        <v>80</v>
      </c>
      <c r="E599" s="2">
        <v>0</v>
      </c>
      <c r="F599" s="27">
        <v>0</v>
      </c>
      <c r="G599" s="14">
        <v>11.5151515151515</v>
      </c>
      <c r="H599" s="2">
        <v>0</v>
      </c>
      <c r="I599" s="27">
        <v>0</v>
      </c>
      <c r="J599" s="14">
        <v>12.727273</v>
      </c>
      <c r="K599" s="27"/>
      <c r="L599" s="2">
        <v>111</v>
      </c>
      <c r="M599" s="27">
        <v>8.9163788256084835E-3</v>
      </c>
      <c r="N599" s="2">
        <v>39.393939393939398</v>
      </c>
      <c r="O599" s="2">
        <v>117</v>
      </c>
      <c r="P599" s="27">
        <v>1.2666450146151347E-2</v>
      </c>
      <c r="Q599" s="14">
        <v>50.303030303030297</v>
      </c>
      <c r="R599" s="2">
        <v>174</v>
      </c>
      <c r="S599" s="27">
        <v>9.0295796574987024E-3</v>
      </c>
      <c r="T599" s="14">
        <v>74.545455899999993</v>
      </c>
      <c r="U599" s="27">
        <v>0.56756756756756754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0</v>
      </c>
      <c r="C600" s="27">
        <v>0</v>
      </c>
      <c r="D600" s="2">
        <v>80</v>
      </c>
      <c r="E600" s="2">
        <v>0</v>
      </c>
      <c r="F600" s="27">
        <v>0</v>
      </c>
      <c r="G600" s="14">
        <v>11.5151515151515</v>
      </c>
      <c r="H600" s="2">
        <v>13</v>
      </c>
      <c r="I600" s="27">
        <v>2.5000000000000001E-2</v>
      </c>
      <c r="J600" s="14">
        <v>12.121212</v>
      </c>
      <c r="K600" s="27"/>
      <c r="L600" s="2">
        <v>227</v>
      </c>
      <c r="M600" s="27">
        <v>1.8234396337055186E-2</v>
      </c>
      <c r="N600" s="2">
        <v>53.3333333333333</v>
      </c>
      <c r="O600" s="2">
        <v>152</v>
      </c>
      <c r="P600" s="27">
        <v>1.6455559164230811E-2</v>
      </c>
      <c r="Q600" s="14">
        <v>56.969696969696898</v>
      </c>
      <c r="R600" s="2">
        <v>499</v>
      </c>
      <c r="S600" s="27">
        <v>2.5895173845355474E-2</v>
      </c>
      <c r="T600" s="14">
        <v>220</v>
      </c>
      <c r="U600" s="27">
        <v>1.1982378854625551</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6</v>
      </c>
      <c r="C601" s="27">
        <v>3.4090909090909088E-2</v>
      </c>
      <c r="D601" s="2">
        <v>6.0606060606060597</v>
      </c>
      <c r="E601" s="2">
        <v>0</v>
      </c>
      <c r="F601" s="27">
        <v>0</v>
      </c>
      <c r="G601" s="14">
        <v>11.5151515151515</v>
      </c>
      <c r="H601" s="2">
        <v>0</v>
      </c>
      <c r="I601" s="27">
        <v>0</v>
      </c>
      <c r="J601" s="14">
        <v>12.727273</v>
      </c>
      <c r="K601" s="27">
        <v>-1</v>
      </c>
      <c r="L601" s="2">
        <v>424</v>
      </c>
      <c r="M601" s="27">
        <v>3.4058960559081052E-2</v>
      </c>
      <c r="N601" s="2">
        <v>100</v>
      </c>
      <c r="O601" s="2">
        <v>358</v>
      </c>
      <c r="P601" s="27">
        <v>3.8757172242069933E-2</v>
      </c>
      <c r="Q601" s="14">
        <v>82.424242424242394</v>
      </c>
      <c r="R601" s="2">
        <v>677</v>
      </c>
      <c r="S601" s="27">
        <v>3.513233004670472E-2</v>
      </c>
      <c r="T601" s="14">
        <v>182.42424</v>
      </c>
      <c r="U601" s="27">
        <v>0.59669811320754718</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0</v>
      </c>
      <c r="C602" s="27">
        <v>0</v>
      </c>
      <c r="D602" s="2">
        <v>80</v>
      </c>
      <c r="E602" s="2">
        <v>0</v>
      </c>
      <c r="F602" s="27">
        <v>0</v>
      </c>
      <c r="G602" s="14">
        <v>11.5151515151515</v>
      </c>
      <c r="H602" s="2">
        <v>45</v>
      </c>
      <c r="I602" s="27">
        <v>8.6538461538461536E-2</v>
      </c>
      <c r="J602" s="14">
        <v>29.69697</v>
      </c>
      <c r="K602" s="27"/>
      <c r="L602" s="2">
        <v>406</v>
      </c>
      <c r="M602" s="27">
        <v>3.2613061290063458E-2</v>
      </c>
      <c r="N602" s="2">
        <v>78.181818181818201</v>
      </c>
      <c r="O602" s="2">
        <v>260</v>
      </c>
      <c r="P602" s="27">
        <v>2.814766699144744E-2</v>
      </c>
      <c r="Q602" s="14">
        <v>69.696969696969703</v>
      </c>
      <c r="R602" s="2">
        <v>718</v>
      </c>
      <c r="S602" s="27">
        <v>3.7259989621172808E-2</v>
      </c>
      <c r="T602" s="14">
        <v>166.66667200000001</v>
      </c>
      <c r="U602" s="27">
        <v>0.76847290640394084</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17</v>
      </c>
      <c r="C603" s="27">
        <v>9.6590909090909088E-2</v>
      </c>
      <c r="D603" s="2">
        <v>12.1212121212121</v>
      </c>
      <c r="E603" s="2">
        <v>8</v>
      </c>
      <c r="F603" s="27">
        <v>5.5555555555555552E-2</v>
      </c>
      <c r="G603" s="14">
        <v>9.0909090909090899</v>
      </c>
      <c r="H603" s="2">
        <v>18</v>
      </c>
      <c r="I603" s="27">
        <v>3.4615384615384617E-2</v>
      </c>
      <c r="J603" s="14">
        <v>12.121212</v>
      </c>
      <c r="K603" s="27">
        <v>5.8823529411764705E-2</v>
      </c>
      <c r="L603" s="2">
        <v>1516</v>
      </c>
      <c r="M603" s="27">
        <v>0.12177684954614829</v>
      </c>
      <c r="N603" s="2">
        <v>148.48484848484799</v>
      </c>
      <c r="O603" s="2">
        <v>1466</v>
      </c>
      <c r="P603" s="27">
        <v>0.15870953772869981</v>
      </c>
      <c r="Q603" s="14">
        <v>169.69696969696901</v>
      </c>
      <c r="R603" s="2">
        <v>2131</v>
      </c>
      <c r="S603" s="27">
        <v>0.11058640373637779</v>
      </c>
      <c r="T603" s="14">
        <v>243.03030000000001</v>
      </c>
      <c r="U603" s="27">
        <v>0.40567282321899734</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17</v>
      </c>
      <c r="C604" s="27">
        <v>9.6590909090909088E-2</v>
      </c>
      <c r="D604" s="2">
        <v>12.1212121212121</v>
      </c>
      <c r="E604" s="2">
        <v>0</v>
      </c>
      <c r="F604" s="27">
        <v>0</v>
      </c>
      <c r="G604" s="14">
        <v>11.5151515151515</v>
      </c>
      <c r="H604" s="2">
        <v>9</v>
      </c>
      <c r="I604" s="27">
        <v>1.7307692307692309E-2</v>
      </c>
      <c r="J604" s="14">
        <v>8.4848479999999995</v>
      </c>
      <c r="K604" s="27">
        <v>-0.47058823529411764</v>
      </c>
      <c r="L604" s="2">
        <v>1087</v>
      </c>
      <c r="M604" s="27">
        <v>8.7316250301229012E-2</v>
      </c>
      <c r="N604" s="2">
        <v>126.06060606060601</v>
      </c>
      <c r="O604" s="2">
        <v>978</v>
      </c>
      <c r="P604" s="27">
        <v>0.10587853199090613</v>
      </c>
      <c r="Q604" s="14">
        <v>141.81818181818099</v>
      </c>
      <c r="R604" s="2">
        <v>1504</v>
      </c>
      <c r="S604" s="27">
        <v>7.8048780487804878E-2</v>
      </c>
      <c r="T604" s="14">
        <v>207.27271999999999</v>
      </c>
      <c r="U604" s="27">
        <v>0.38362465501379944</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0</v>
      </c>
      <c r="C605" s="27">
        <v>0</v>
      </c>
      <c r="D605" s="2">
        <v>80</v>
      </c>
      <c r="E605" s="2">
        <v>0</v>
      </c>
      <c r="F605" s="27">
        <v>0</v>
      </c>
      <c r="G605" s="14">
        <v>11.5151515151515</v>
      </c>
      <c r="H605" s="2">
        <v>0</v>
      </c>
      <c r="I605" s="27">
        <v>0</v>
      </c>
      <c r="J605" s="14">
        <v>12.727273</v>
      </c>
      <c r="K605" s="27"/>
      <c r="L605" s="2">
        <v>145</v>
      </c>
      <c r="M605" s="27">
        <v>1.1647521889308378E-2</v>
      </c>
      <c r="N605" s="2">
        <v>55.151515151515099</v>
      </c>
      <c r="O605" s="2">
        <v>182</v>
      </c>
      <c r="P605" s="27">
        <v>1.9703366894013207E-2</v>
      </c>
      <c r="Q605" s="14">
        <v>49.696969696969703</v>
      </c>
      <c r="R605" s="2">
        <v>78</v>
      </c>
      <c r="S605" s="27">
        <v>4.0477426050856257E-3</v>
      </c>
      <c r="T605" s="14">
        <v>34.5454559</v>
      </c>
      <c r="U605" s="27">
        <v>-0.46206896551724136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0</v>
      </c>
      <c r="C606" s="27">
        <v>0</v>
      </c>
      <c r="D606" s="2">
        <v>80</v>
      </c>
      <c r="E606" s="2">
        <v>0</v>
      </c>
      <c r="F606" s="27">
        <v>0</v>
      </c>
      <c r="G606" s="14">
        <v>11.5151515151515</v>
      </c>
      <c r="H606" s="2">
        <v>0</v>
      </c>
      <c r="I606" s="27">
        <v>0</v>
      </c>
      <c r="J606" s="14">
        <v>12.727273</v>
      </c>
      <c r="K606" s="27"/>
      <c r="L606" s="2">
        <v>226</v>
      </c>
      <c r="M606" s="27">
        <v>1.8154068599887541E-2</v>
      </c>
      <c r="N606" s="2">
        <v>60.606060606060602</v>
      </c>
      <c r="O606" s="2">
        <v>195</v>
      </c>
      <c r="P606" s="27">
        <v>2.111075024358558E-2</v>
      </c>
      <c r="Q606" s="14">
        <v>65.454545454545396</v>
      </c>
      <c r="R606" s="2">
        <v>367</v>
      </c>
      <c r="S606" s="27">
        <v>1.9045147898287495E-2</v>
      </c>
      <c r="T606" s="14">
        <v>106.060608</v>
      </c>
      <c r="U606" s="27">
        <v>0.62389380530973448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17</v>
      </c>
      <c r="C607" s="27">
        <v>9.6590909090909088E-2</v>
      </c>
      <c r="D607" s="2">
        <v>12.1212121212121</v>
      </c>
      <c r="E607" s="2">
        <v>0</v>
      </c>
      <c r="F607" s="27">
        <v>0</v>
      </c>
      <c r="G607" s="14">
        <v>11.5151515151515</v>
      </c>
      <c r="H607" s="2">
        <v>9</v>
      </c>
      <c r="I607" s="27">
        <v>1.7307692307692309E-2</v>
      </c>
      <c r="J607" s="14">
        <v>8.4848479999999995</v>
      </c>
      <c r="K607" s="27">
        <v>-0.47058823529411764</v>
      </c>
      <c r="L607" s="2">
        <v>716</v>
      </c>
      <c r="M607" s="27">
        <v>5.7514659812033096E-2</v>
      </c>
      <c r="N607" s="2">
        <v>106.666666666666</v>
      </c>
      <c r="O607" s="2">
        <v>601</v>
      </c>
      <c r="P607" s="27">
        <v>6.5064414853307356E-2</v>
      </c>
      <c r="Q607" s="14">
        <v>111.515151515151</v>
      </c>
      <c r="R607" s="2">
        <v>1059</v>
      </c>
      <c r="S607" s="27">
        <v>5.4955889984431759E-2</v>
      </c>
      <c r="T607" s="14">
        <v>196.96969999999999</v>
      </c>
      <c r="U607" s="27">
        <v>0.47905027932960892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0</v>
      </c>
      <c r="C608" s="27">
        <v>0</v>
      </c>
      <c r="D608" s="2">
        <v>80</v>
      </c>
      <c r="E608" s="2">
        <v>8</v>
      </c>
      <c r="F608" s="27">
        <v>5.5555555555555552E-2</v>
      </c>
      <c r="G608" s="14">
        <v>9.0909090909090899</v>
      </c>
      <c r="H608" s="2">
        <v>9</v>
      </c>
      <c r="I608" s="27">
        <v>1.7307692307692309E-2</v>
      </c>
      <c r="J608" s="14">
        <v>9.0909089999999999</v>
      </c>
      <c r="K608" s="27"/>
      <c r="L608" s="2">
        <v>429</v>
      </c>
      <c r="M608" s="27">
        <v>3.4460599244919274E-2</v>
      </c>
      <c r="N608" s="2">
        <v>63.030303030303003</v>
      </c>
      <c r="O608" s="2">
        <v>488</v>
      </c>
      <c r="P608" s="27">
        <v>5.2831005737793653E-2</v>
      </c>
      <c r="Q608" s="14">
        <v>92.121212121212096</v>
      </c>
      <c r="R608" s="2">
        <v>627</v>
      </c>
      <c r="S608" s="27">
        <v>3.2537623248572914E-2</v>
      </c>
      <c r="T608" s="14">
        <v>127.272728</v>
      </c>
      <c r="U608" s="27">
        <v>0.46153846153846156</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1832</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1700</v>
      </c>
      <c r="C611" s="211"/>
      <c r="D611" s="211" t="s">
        <v>1701</v>
      </c>
      <c r="E611" s="211" t="s">
        <v>1700</v>
      </c>
      <c r="F611" s="211"/>
      <c r="G611" s="211" t="s">
        <v>1701</v>
      </c>
      <c r="H611" s="211" t="s">
        <v>1700</v>
      </c>
      <c r="I611" s="211"/>
      <c r="J611" s="211" t="s">
        <v>1701</v>
      </c>
      <c r="K611" t="s">
        <v>170</v>
      </c>
      <c r="L611" s="211" t="s">
        <v>1700</v>
      </c>
      <c r="M611" s="211"/>
      <c r="N611" s="211" t="s">
        <v>1701</v>
      </c>
      <c r="O611" s="211" t="s">
        <v>1700</v>
      </c>
      <c r="P611" s="211"/>
      <c r="Q611" s="211" t="s">
        <v>1701</v>
      </c>
      <c r="R611" s="211" t="s">
        <v>1700</v>
      </c>
      <c r="S611" s="211"/>
      <c r="T611" s="211" t="s">
        <v>1701</v>
      </c>
      <c r="U611" t="s">
        <v>170</v>
      </c>
      <c r="V611" s="211" t="s">
        <v>1700</v>
      </c>
      <c r="W611" s="211"/>
      <c r="X611" s="211" t="s">
        <v>1701</v>
      </c>
      <c r="Y611" s="211" t="s">
        <v>1700</v>
      </c>
      <c r="Z611" s="211"/>
      <c r="AA611" s="211" t="s">
        <v>1701</v>
      </c>
      <c r="AB611" s="211" t="s">
        <v>1700</v>
      </c>
      <c r="AC611" s="211"/>
      <c r="AD611" s="211" t="s">
        <v>1701</v>
      </c>
      <c r="AE611" t="s">
        <v>170</v>
      </c>
    </row>
    <row r="612" spans="1:31" x14ac:dyDescent="0.3">
      <c r="A612" t="s">
        <v>172</v>
      </c>
      <c r="B612" s="2">
        <v>42</v>
      </c>
      <c r="C612" s="27" t="s">
        <v>170</v>
      </c>
      <c r="D612" s="2">
        <v>18.7878787878787</v>
      </c>
      <c r="E612" s="2">
        <v>91</v>
      </c>
      <c r="F612" s="27" t="s">
        <v>170</v>
      </c>
      <c r="G612" s="14">
        <v>29.696969696969699</v>
      </c>
      <c r="H612" s="2">
        <v>63</v>
      </c>
      <c r="I612" s="27" t="s">
        <v>170</v>
      </c>
      <c r="J612" s="14">
        <v>24.848483999999999</v>
      </c>
      <c r="K612" s="27">
        <v>0.5</v>
      </c>
      <c r="L612" s="2">
        <v>2238</v>
      </c>
      <c r="M612" s="27" t="s">
        <v>170</v>
      </c>
      <c r="N612" s="2">
        <v>169.09090909090901</v>
      </c>
      <c r="O612" s="2">
        <v>2632</v>
      </c>
      <c r="P612" s="27" t="s">
        <v>170</v>
      </c>
      <c r="Q612" s="14">
        <v>255.15151515151501</v>
      </c>
      <c r="R612" s="2">
        <v>7367</v>
      </c>
      <c r="S612" s="27" t="s">
        <v>170</v>
      </c>
      <c r="T612" s="14">
        <v>508.48486300000002</v>
      </c>
      <c r="U612" s="27">
        <v>2.2917783735478103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11</v>
      </c>
      <c r="C613" s="27">
        <v>0.26190476190476192</v>
      </c>
      <c r="D613" s="2">
        <v>10.303030303030299</v>
      </c>
      <c r="E613" s="2">
        <v>8</v>
      </c>
      <c r="F613" s="27">
        <v>8.7912087912087919E-2</v>
      </c>
      <c r="G613" s="14">
        <v>7.8787878787878798</v>
      </c>
      <c r="H613" s="2">
        <v>0</v>
      </c>
      <c r="I613" s="27">
        <v>0</v>
      </c>
      <c r="J613" s="14">
        <v>12.727273</v>
      </c>
      <c r="K613" s="27">
        <v>-1</v>
      </c>
      <c r="L613" s="2">
        <v>276</v>
      </c>
      <c r="M613" s="27">
        <v>0.12332439678284182</v>
      </c>
      <c r="N613" s="2">
        <v>56.363636363636303</v>
      </c>
      <c r="O613" s="2">
        <v>512</v>
      </c>
      <c r="P613" s="27">
        <v>0.19452887537993921</v>
      </c>
      <c r="Q613" s="14">
        <v>97.575757575757606</v>
      </c>
      <c r="R613" s="2">
        <v>897</v>
      </c>
      <c r="S613" s="27">
        <v>0.12175919641645175</v>
      </c>
      <c r="T613" s="14">
        <v>178.18182400000001</v>
      </c>
      <c r="U613" s="27">
        <v>2.25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11</v>
      </c>
      <c r="C614" s="27">
        <v>0.26190476190476192</v>
      </c>
      <c r="D614" s="2">
        <v>10.303030303030299</v>
      </c>
      <c r="E614" s="2">
        <v>0</v>
      </c>
      <c r="F614" s="27">
        <v>0</v>
      </c>
      <c r="G614" s="14">
        <v>11.5151515151515</v>
      </c>
      <c r="H614" s="2">
        <v>0</v>
      </c>
      <c r="I614" s="27">
        <v>0</v>
      </c>
      <c r="J614" s="14">
        <v>12.727273</v>
      </c>
      <c r="K614" s="27">
        <v>-1</v>
      </c>
      <c r="L614" s="2">
        <v>122</v>
      </c>
      <c r="M614" s="27">
        <v>5.4512957998212687E-2</v>
      </c>
      <c r="N614" s="2">
        <v>33.3333333333333</v>
      </c>
      <c r="O614" s="2">
        <v>207</v>
      </c>
      <c r="P614" s="27">
        <v>7.8647416413373861E-2</v>
      </c>
      <c r="Q614" s="14">
        <v>50.303030303030297</v>
      </c>
      <c r="R614" s="2">
        <v>366</v>
      </c>
      <c r="S614" s="27">
        <v>4.9681009909053886E-2</v>
      </c>
      <c r="T614" s="14">
        <v>107.272728</v>
      </c>
      <c r="U614" s="27">
        <v>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11</v>
      </c>
      <c r="C615" s="27">
        <v>0.26190476190476192</v>
      </c>
      <c r="D615" s="2">
        <v>10.303030303030299</v>
      </c>
      <c r="E615" s="2">
        <v>0</v>
      </c>
      <c r="F615" s="27">
        <v>0</v>
      </c>
      <c r="G615" s="14">
        <v>11.5151515151515</v>
      </c>
      <c r="H615" s="2">
        <v>0</v>
      </c>
      <c r="I615" s="27">
        <v>0</v>
      </c>
      <c r="J615" s="14">
        <v>12.727273</v>
      </c>
      <c r="K615" s="27">
        <v>-1</v>
      </c>
      <c r="L615" s="2">
        <v>122</v>
      </c>
      <c r="M615" s="27">
        <v>5.4512957998212687E-2</v>
      </c>
      <c r="N615" s="2">
        <v>33.3333333333333</v>
      </c>
      <c r="O615" s="2">
        <v>156</v>
      </c>
      <c r="P615" s="27">
        <v>5.9270516717325229E-2</v>
      </c>
      <c r="Q615" s="14">
        <v>44.848484848484802</v>
      </c>
      <c r="R615" s="2">
        <v>256</v>
      </c>
      <c r="S615" s="27">
        <v>3.4749558843491242E-2</v>
      </c>
      <c r="T615" s="14">
        <v>84.848489999999998</v>
      </c>
      <c r="U615" s="27">
        <v>1.098360655737705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27">
        <v>0</v>
      </c>
      <c r="D616" s="2">
        <v>80</v>
      </c>
      <c r="E616" s="2">
        <v>0</v>
      </c>
      <c r="F616" s="27">
        <v>0</v>
      </c>
      <c r="G616" s="14">
        <v>11.5151515151515</v>
      </c>
      <c r="H616" s="2">
        <v>0</v>
      </c>
      <c r="I616" s="27">
        <v>0</v>
      </c>
      <c r="J616" s="14">
        <v>12.727273</v>
      </c>
      <c r="K616" s="27"/>
      <c r="L616" s="2">
        <v>11</v>
      </c>
      <c r="M616" s="27">
        <v>4.9151027703306528E-3</v>
      </c>
      <c r="N616" s="2">
        <v>10.909090909090899</v>
      </c>
      <c r="O616" s="2">
        <v>8</v>
      </c>
      <c r="P616" s="27">
        <v>3.0395136778115501E-3</v>
      </c>
      <c r="Q616" s="14">
        <v>7.8787878787878798</v>
      </c>
      <c r="R616" s="2">
        <v>49</v>
      </c>
      <c r="S616" s="27">
        <v>6.6512827473869957E-3</v>
      </c>
      <c r="T616" s="14">
        <v>38.181820000000002</v>
      </c>
      <c r="U616" s="27">
        <v>3.4545454545454546</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11</v>
      </c>
      <c r="C617" s="27">
        <v>0.26190476190476192</v>
      </c>
      <c r="D617" s="2">
        <v>10.303030303030299</v>
      </c>
      <c r="E617" s="2">
        <v>0</v>
      </c>
      <c r="F617" s="27">
        <v>0</v>
      </c>
      <c r="G617" s="14">
        <v>11.5151515151515</v>
      </c>
      <c r="H617" s="2">
        <v>0</v>
      </c>
      <c r="I617" s="27">
        <v>0</v>
      </c>
      <c r="J617" s="14">
        <v>12.727273</v>
      </c>
      <c r="K617" s="197">
        <v>-1</v>
      </c>
      <c r="L617" s="2">
        <v>72</v>
      </c>
      <c r="M617" s="27">
        <v>3.2171581769436998E-2</v>
      </c>
      <c r="N617" s="2">
        <v>28.484848484848399</v>
      </c>
      <c r="O617" s="2">
        <v>35</v>
      </c>
      <c r="P617" s="27">
        <v>1.3297872340425532E-2</v>
      </c>
      <c r="Q617" s="14">
        <v>16.969696969696901</v>
      </c>
      <c r="R617" s="2">
        <v>66</v>
      </c>
      <c r="S617" s="27">
        <v>8.9588706393375871E-3</v>
      </c>
      <c r="T617" s="14">
        <v>33.939392099999999</v>
      </c>
      <c r="U617" s="27">
        <v>-8.3333333333333329E-2</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27">
        <v>0</v>
      </c>
      <c r="D618" s="2">
        <v>80</v>
      </c>
      <c r="E618" s="2">
        <v>0</v>
      </c>
      <c r="F618" s="27">
        <v>0</v>
      </c>
      <c r="G618" s="14">
        <v>11.5151515151515</v>
      </c>
      <c r="H618" s="2">
        <v>0</v>
      </c>
      <c r="I618" s="27">
        <v>0</v>
      </c>
      <c r="J618" s="14">
        <v>12.727273</v>
      </c>
      <c r="K618" s="27"/>
      <c r="L618" s="2">
        <v>39</v>
      </c>
      <c r="M618" s="27">
        <v>1.7426273458445041E-2</v>
      </c>
      <c r="N618" s="2">
        <v>20.606060606060598</v>
      </c>
      <c r="O618" s="2">
        <v>113</v>
      </c>
      <c r="P618" s="27">
        <v>4.2933130699088148E-2</v>
      </c>
      <c r="Q618" s="14">
        <v>42.424242424242401</v>
      </c>
      <c r="R618" s="2">
        <v>141</v>
      </c>
      <c r="S618" s="27">
        <v>1.9139405456766661E-2</v>
      </c>
      <c r="T618" s="14">
        <v>49.0909081</v>
      </c>
      <c r="U618" s="27">
        <v>2.6153846153846154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0</v>
      </c>
      <c r="C619" s="27">
        <v>0</v>
      </c>
      <c r="D619" s="2">
        <v>80</v>
      </c>
      <c r="E619" s="2">
        <v>0</v>
      </c>
      <c r="F619" s="27">
        <v>0</v>
      </c>
      <c r="G619" s="14">
        <v>11.5151515151515</v>
      </c>
      <c r="H619" s="2">
        <v>0</v>
      </c>
      <c r="I619" s="27">
        <v>0</v>
      </c>
      <c r="J619" s="14">
        <v>12.727273</v>
      </c>
      <c r="K619" s="27"/>
      <c r="L619" s="2">
        <v>0</v>
      </c>
      <c r="M619" s="27">
        <v>0</v>
      </c>
      <c r="N619" s="2">
        <v>80</v>
      </c>
      <c r="O619" s="2">
        <v>51</v>
      </c>
      <c r="P619" s="27">
        <v>1.9376899696048631E-2</v>
      </c>
      <c r="Q619" s="14">
        <v>24.848484848484802</v>
      </c>
      <c r="R619" s="2">
        <v>110</v>
      </c>
      <c r="S619" s="27">
        <v>1.4931451065562644E-2</v>
      </c>
      <c r="T619" s="14">
        <v>59.393940000000001</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0</v>
      </c>
      <c r="C620" s="27">
        <v>0</v>
      </c>
      <c r="D620" s="2">
        <v>80</v>
      </c>
      <c r="E620" s="2">
        <v>8</v>
      </c>
      <c r="F620" s="27">
        <v>8.7912087912087919E-2</v>
      </c>
      <c r="G620" s="14">
        <v>7.8787878787878798</v>
      </c>
      <c r="H620" s="2">
        <v>0</v>
      </c>
      <c r="I620" s="27">
        <v>0</v>
      </c>
      <c r="J620" s="14">
        <v>12.727273</v>
      </c>
      <c r="K620" s="27"/>
      <c r="L620" s="2">
        <v>154</v>
      </c>
      <c r="M620" s="27">
        <v>6.8811438784629128E-2</v>
      </c>
      <c r="N620" s="2">
        <v>43.030303030303003</v>
      </c>
      <c r="O620" s="2">
        <v>305</v>
      </c>
      <c r="P620" s="27">
        <v>0.11588145896656535</v>
      </c>
      <c r="Q620" s="14">
        <v>70.303030303030297</v>
      </c>
      <c r="R620" s="2">
        <v>531</v>
      </c>
      <c r="S620" s="27">
        <v>7.2078186507397848E-2</v>
      </c>
      <c r="T620" s="14">
        <v>136.96969999999999</v>
      </c>
      <c r="U620" s="27">
        <v>2.448051948051948</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0</v>
      </c>
      <c r="C621" s="27">
        <v>0</v>
      </c>
      <c r="D621" s="2">
        <v>80</v>
      </c>
      <c r="E621" s="2">
        <v>0</v>
      </c>
      <c r="F621" s="27">
        <v>0</v>
      </c>
      <c r="G621" s="14">
        <v>11.5151515151515</v>
      </c>
      <c r="H621" s="2">
        <v>0</v>
      </c>
      <c r="I621" s="27">
        <v>0</v>
      </c>
      <c r="J621" s="14">
        <v>12.727273</v>
      </c>
      <c r="K621" s="27"/>
      <c r="L621" s="2">
        <v>58</v>
      </c>
      <c r="M621" s="27">
        <v>2.5915996425379804E-2</v>
      </c>
      <c r="N621" s="2">
        <v>33.3333333333333</v>
      </c>
      <c r="O621" s="2">
        <v>102</v>
      </c>
      <c r="P621" s="27">
        <v>3.8753799392097263E-2</v>
      </c>
      <c r="Q621" s="14">
        <v>46.060606060605998</v>
      </c>
      <c r="R621" s="2">
        <v>123</v>
      </c>
      <c r="S621" s="27">
        <v>1.6696077100583684E-2</v>
      </c>
      <c r="T621" s="14">
        <v>83.636359999999996</v>
      </c>
      <c r="U621" s="27">
        <v>1.1206896551724137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0</v>
      </c>
      <c r="C622" s="27">
        <v>0</v>
      </c>
      <c r="D622" s="2">
        <v>80</v>
      </c>
      <c r="E622" s="2">
        <v>0</v>
      </c>
      <c r="F622" s="27">
        <v>0</v>
      </c>
      <c r="G622" s="14">
        <v>11.5151515151515</v>
      </c>
      <c r="H622" s="2">
        <v>0</v>
      </c>
      <c r="I622" s="27">
        <v>0</v>
      </c>
      <c r="J622" s="14">
        <v>12.727273</v>
      </c>
      <c r="K622" s="27"/>
      <c r="L622" s="2">
        <v>47</v>
      </c>
      <c r="M622" s="27">
        <v>2.100089365504915E-2</v>
      </c>
      <c r="N622" s="2">
        <v>30.909090909090899</v>
      </c>
      <c r="O622" s="2">
        <v>58</v>
      </c>
      <c r="P622" s="27">
        <v>2.2036474164133738E-2</v>
      </c>
      <c r="Q622" s="14">
        <v>38.787878787878697</v>
      </c>
      <c r="R622" s="2">
        <v>56</v>
      </c>
      <c r="S622" s="27">
        <v>7.6014659970137094E-3</v>
      </c>
      <c r="T622" s="14">
        <v>49.696968099999999</v>
      </c>
      <c r="U622" s="27">
        <v>0.19148936170212766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27">
        <v>0</v>
      </c>
      <c r="D623" s="2">
        <v>80</v>
      </c>
      <c r="E623" s="2">
        <v>0</v>
      </c>
      <c r="F623" s="27">
        <v>0</v>
      </c>
      <c r="G623" s="14">
        <v>11.5151515151515</v>
      </c>
      <c r="H623" s="2">
        <v>0</v>
      </c>
      <c r="I623" s="27">
        <v>0</v>
      </c>
      <c r="J623" s="14">
        <v>12.727273</v>
      </c>
      <c r="K623" s="27"/>
      <c r="L623" s="2">
        <v>26</v>
      </c>
      <c r="M623" s="27">
        <v>1.161751563896336E-2</v>
      </c>
      <c r="N623" s="2">
        <v>24.848484848484802</v>
      </c>
      <c r="O623" s="2">
        <v>49</v>
      </c>
      <c r="P623" s="27">
        <v>1.8617021276595744E-2</v>
      </c>
      <c r="Q623" s="14">
        <v>37.5757575757575</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27">
        <v>0</v>
      </c>
      <c r="D624" s="2">
        <v>80</v>
      </c>
      <c r="E624" s="2">
        <v>0</v>
      </c>
      <c r="F624" s="27">
        <v>0</v>
      </c>
      <c r="G624" s="14">
        <v>11.5151515151515</v>
      </c>
      <c r="H624" s="2">
        <v>0</v>
      </c>
      <c r="I624" s="27">
        <v>0</v>
      </c>
      <c r="J624" s="14">
        <v>12.727273</v>
      </c>
      <c r="K624" s="27"/>
      <c r="L624" s="2">
        <v>0</v>
      </c>
      <c r="M624" s="27">
        <v>0</v>
      </c>
      <c r="N624" s="2">
        <v>80</v>
      </c>
      <c r="O624" s="2">
        <v>3</v>
      </c>
      <c r="P624" s="27">
        <v>1.1398176291793312E-3</v>
      </c>
      <c r="Q624" s="14">
        <v>4.2424242424242404</v>
      </c>
      <c r="R624" s="2">
        <v>52</v>
      </c>
      <c r="S624" s="27">
        <v>7.0585041400841588E-3</v>
      </c>
      <c r="T624" s="14">
        <v>49.696968099999999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0</v>
      </c>
      <c r="C625" s="27">
        <v>0</v>
      </c>
      <c r="D625" s="2">
        <v>80</v>
      </c>
      <c r="E625" s="2">
        <v>0</v>
      </c>
      <c r="F625" s="27">
        <v>0</v>
      </c>
      <c r="G625" s="14">
        <v>11.5151515151515</v>
      </c>
      <c r="H625" s="2">
        <v>0</v>
      </c>
      <c r="I625" s="27">
        <v>0</v>
      </c>
      <c r="J625" s="14">
        <v>12.727273</v>
      </c>
      <c r="L625" s="2">
        <v>21</v>
      </c>
      <c r="M625" s="27">
        <v>9.3833780160857902E-3</v>
      </c>
      <c r="N625" s="2">
        <v>18.7878787878787</v>
      </c>
      <c r="O625" s="2">
        <v>6</v>
      </c>
      <c r="P625" s="27">
        <v>2.2796352583586625E-3</v>
      </c>
      <c r="Q625" s="14">
        <v>6.0606060606060597</v>
      </c>
      <c r="R625" s="2">
        <v>4</v>
      </c>
      <c r="S625" s="27">
        <v>5.4296185692955066E-4</v>
      </c>
      <c r="T625" s="14">
        <v>4.2424239999999998</v>
      </c>
      <c r="U625" s="27">
        <v>-0.80952380952380953</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27">
        <v>0</v>
      </c>
      <c r="D626" s="2">
        <v>80</v>
      </c>
      <c r="E626" s="2">
        <v>0</v>
      </c>
      <c r="F626" s="27">
        <v>0</v>
      </c>
      <c r="G626" s="14">
        <v>11.5151515151515</v>
      </c>
      <c r="H626" s="2">
        <v>0</v>
      </c>
      <c r="I626" s="27">
        <v>0</v>
      </c>
      <c r="J626" s="14">
        <v>12.727273</v>
      </c>
      <c r="K626" s="27"/>
      <c r="L626" s="2">
        <v>11</v>
      </c>
      <c r="M626" s="27">
        <v>4.9151027703306528E-3</v>
      </c>
      <c r="N626" s="2">
        <v>10.909090909090899</v>
      </c>
      <c r="O626" s="2">
        <v>44</v>
      </c>
      <c r="P626" s="27">
        <v>1.6717325227963525E-2</v>
      </c>
      <c r="Q626" s="14">
        <v>26.060606060605998</v>
      </c>
      <c r="R626" s="2">
        <v>67</v>
      </c>
      <c r="S626" s="27">
        <v>9.0946111035699745E-3</v>
      </c>
      <c r="T626" s="14">
        <v>66.666664100000006</v>
      </c>
      <c r="U626" s="27">
        <v>5.0909090909090908</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0</v>
      </c>
      <c r="C627" s="27">
        <v>0</v>
      </c>
      <c r="D627" s="2">
        <v>80</v>
      </c>
      <c r="E627" s="2">
        <v>8</v>
      </c>
      <c r="F627" s="27">
        <v>8.7912087912087919E-2</v>
      </c>
      <c r="G627" s="14">
        <v>7.8787878787878798</v>
      </c>
      <c r="H627" s="2">
        <v>0</v>
      </c>
      <c r="I627" s="27">
        <v>0</v>
      </c>
      <c r="J627" s="14">
        <v>12.727273</v>
      </c>
      <c r="K627" s="27"/>
      <c r="L627" s="2">
        <v>96</v>
      </c>
      <c r="M627" s="27">
        <v>4.2895442359249331E-2</v>
      </c>
      <c r="N627" s="2">
        <v>32.727272727272698</v>
      </c>
      <c r="O627" s="2">
        <v>203</v>
      </c>
      <c r="P627" s="27">
        <v>7.7127659574468085E-2</v>
      </c>
      <c r="Q627" s="14">
        <v>57.5757575757575</v>
      </c>
      <c r="R627" s="2">
        <v>408</v>
      </c>
      <c r="S627" s="27">
        <v>5.5382109406814171E-2</v>
      </c>
      <c r="T627" s="14">
        <v>112.121216</v>
      </c>
      <c r="U627" s="27">
        <v>3.25</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0</v>
      </c>
      <c r="C628" s="27">
        <v>0</v>
      </c>
      <c r="D628" s="2">
        <v>80</v>
      </c>
      <c r="E628" s="2">
        <v>0</v>
      </c>
      <c r="F628" s="27">
        <v>0</v>
      </c>
      <c r="G628" s="14">
        <v>11.5151515151515</v>
      </c>
      <c r="H628" s="2">
        <v>0</v>
      </c>
      <c r="I628" s="27">
        <v>0</v>
      </c>
      <c r="J628" s="14">
        <v>12.727273</v>
      </c>
      <c r="K628" s="27"/>
      <c r="L628" s="2">
        <v>70</v>
      </c>
      <c r="M628" s="27">
        <v>3.1277926720285967E-2</v>
      </c>
      <c r="N628" s="2">
        <v>26.6666666666666</v>
      </c>
      <c r="O628" s="2">
        <v>195</v>
      </c>
      <c r="P628" s="27">
        <v>7.4088145896656535E-2</v>
      </c>
      <c r="Q628" s="14">
        <v>56.363636363636303</v>
      </c>
      <c r="R628" s="2">
        <v>355</v>
      </c>
      <c r="S628" s="27">
        <v>4.8187864802497628E-2</v>
      </c>
      <c r="T628" s="14">
        <v>118.181816</v>
      </c>
      <c r="U628" s="27">
        <v>4.0714285714285712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0</v>
      </c>
      <c r="C629" s="27">
        <v>0</v>
      </c>
      <c r="D629" s="2">
        <v>80</v>
      </c>
      <c r="E629" s="2">
        <v>0</v>
      </c>
      <c r="F629" s="27">
        <v>0</v>
      </c>
      <c r="G629" s="14">
        <v>11.5151515151515</v>
      </c>
      <c r="H629" s="2">
        <v>0</v>
      </c>
      <c r="I629" s="27">
        <v>0</v>
      </c>
      <c r="J629" s="14">
        <v>12.727273</v>
      </c>
      <c r="K629" s="27"/>
      <c r="L629" s="2">
        <v>6</v>
      </c>
      <c r="M629" s="27">
        <v>2.6809651474530832E-3</v>
      </c>
      <c r="N629" s="2">
        <v>6.0606060606060597</v>
      </c>
      <c r="O629" s="2">
        <v>62</v>
      </c>
      <c r="P629" s="27">
        <v>2.3556231003039513E-2</v>
      </c>
      <c r="Q629" s="14">
        <v>36.363636363636303</v>
      </c>
      <c r="R629" s="2">
        <v>63</v>
      </c>
      <c r="S629" s="27">
        <v>8.5516492466404231E-3</v>
      </c>
      <c r="T629" s="14">
        <v>44.242424</v>
      </c>
      <c r="U629" s="27">
        <v>9.5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0</v>
      </c>
      <c r="C630" s="27">
        <v>0</v>
      </c>
      <c r="D630" s="2">
        <v>80</v>
      </c>
      <c r="E630" s="2">
        <v>0</v>
      </c>
      <c r="F630" s="27">
        <v>0</v>
      </c>
      <c r="G630" s="14">
        <v>11.5151515151515</v>
      </c>
      <c r="H630" s="2">
        <v>0</v>
      </c>
      <c r="I630" s="27">
        <v>0</v>
      </c>
      <c r="J630" s="14">
        <v>12.727273</v>
      </c>
      <c r="K630" s="27"/>
      <c r="L630" s="2">
        <v>11</v>
      </c>
      <c r="M630" s="27">
        <v>4.9151027703306528E-3</v>
      </c>
      <c r="N630" s="2">
        <v>10.909090909090899</v>
      </c>
      <c r="O630" s="2">
        <v>88</v>
      </c>
      <c r="P630" s="27">
        <v>3.3434650455927049E-2</v>
      </c>
      <c r="Q630" s="14">
        <v>32.121212121212103</v>
      </c>
      <c r="R630" s="2">
        <v>92</v>
      </c>
      <c r="S630" s="27">
        <v>1.2488122709379667E-2</v>
      </c>
      <c r="T630" s="14">
        <v>64.848489999999998</v>
      </c>
      <c r="U630" s="27">
        <v>7.3636363636363633</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0</v>
      </c>
      <c r="C631" s="27">
        <v>0</v>
      </c>
      <c r="D631" s="2">
        <v>80</v>
      </c>
      <c r="E631" s="2">
        <v>0</v>
      </c>
      <c r="F631" s="27">
        <v>0</v>
      </c>
      <c r="G631" s="14">
        <v>11.5151515151515</v>
      </c>
      <c r="H631" s="2">
        <v>0</v>
      </c>
      <c r="I631" s="27">
        <v>0</v>
      </c>
      <c r="J631" s="14">
        <v>12.727273</v>
      </c>
      <c r="K631" s="27"/>
      <c r="L631" s="2">
        <v>53</v>
      </c>
      <c r="M631" s="27">
        <v>2.3681858802502235E-2</v>
      </c>
      <c r="N631" s="2">
        <v>21.818181818181799</v>
      </c>
      <c r="O631" s="2">
        <v>45</v>
      </c>
      <c r="P631" s="27">
        <v>1.7097264437689969E-2</v>
      </c>
      <c r="Q631" s="14">
        <v>25.4545454545454</v>
      </c>
      <c r="R631" s="2">
        <v>200</v>
      </c>
      <c r="S631" s="27">
        <v>2.7148092846477536E-2</v>
      </c>
      <c r="T631" s="14">
        <v>83.636359999999996</v>
      </c>
      <c r="U631" s="27">
        <v>2.7735849056603774</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27">
        <v>0</v>
      </c>
      <c r="D632" s="2">
        <v>80</v>
      </c>
      <c r="E632" s="2">
        <v>8</v>
      </c>
      <c r="F632" s="27">
        <v>8.7912087912087919E-2</v>
      </c>
      <c r="G632" s="14">
        <v>7.8787878787878798</v>
      </c>
      <c r="H632" s="2">
        <v>0</v>
      </c>
      <c r="I632" s="27">
        <v>0</v>
      </c>
      <c r="J632" s="14">
        <v>12.727273</v>
      </c>
      <c r="K632" s="27"/>
      <c r="L632" s="2">
        <v>26</v>
      </c>
      <c r="M632" s="27">
        <v>1.161751563896336E-2</v>
      </c>
      <c r="N632" s="2">
        <v>18.7878787878787</v>
      </c>
      <c r="O632" s="2">
        <v>8</v>
      </c>
      <c r="P632" s="27">
        <v>3.0395136778115501E-3</v>
      </c>
      <c r="Q632" s="14">
        <v>7.8787878787878798</v>
      </c>
      <c r="R632" s="2">
        <v>53</v>
      </c>
      <c r="S632" s="27">
        <v>7.1942446043165471E-3</v>
      </c>
      <c r="T632" s="14">
        <v>29.69697</v>
      </c>
      <c r="U632" s="27">
        <v>1.0384615384615385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31</v>
      </c>
      <c r="C633" s="27">
        <v>0.73809523809523814</v>
      </c>
      <c r="D633" s="2">
        <v>15.151515151515101</v>
      </c>
      <c r="E633" s="2">
        <v>83</v>
      </c>
      <c r="F633" s="27">
        <v>0.91208791208791207</v>
      </c>
      <c r="G633" s="14">
        <v>27.272727272727199</v>
      </c>
      <c r="H633" s="2">
        <v>63</v>
      </c>
      <c r="I633" s="27">
        <v>1</v>
      </c>
      <c r="J633" s="14">
        <v>24.848483999999999</v>
      </c>
      <c r="K633" s="27">
        <v>1.032258064516129</v>
      </c>
      <c r="L633" s="2">
        <v>1962</v>
      </c>
      <c r="M633" s="27">
        <v>0.87667560321715821</v>
      </c>
      <c r="N633" s="2">
        <v>154.54545454545399</v>
      </c>
      <c r="O633" s="2">
        <v>2120</v>
      </c>
      <c r="P633" s="27">
        <v>0.80547112462006076</v>
      </c>
      <c r="Q633" s="14">
        <v>238.18181818181799</v>
      </c>
      <c r="R633" s="2">
        <v>6470</v>
      </c>
      <c r="S633" s="27">
        <v>0.87824080358354828</v>
      </c>
      <c r="T633" s="14">
        <v>500</v>
      </c>
      <c r="U633" s="27">
        <v>2.2976554536187566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22</v>
      </c>
      <c r="C634" s="27">
        <v>0.52380952380952384</v>
      </c>
      <c r="D634" s="2">
        <v>14.545454545454501</v>
      </c>
      <c r="E634" s="2">
        <v>30</v>
      </c>
      <c r="F634" s="27">
        <v>0.32967032967032966</v>
      </c>
      <c r="G634" s="14">
        <v>16.363636363636299</v>
      </c>
      <c r="H634" s="2">
        <v>62</v>
      </c>
      <c r="I634" s="27">
        <v>0.98412698412698407</v>
      </c>
      <c r="J634" s="14">
        <v>24.848483999999999</v>
      </c>
      <c r="K634" s="27">
        <v>1.8181818181818181</v>
      </c>
      <c r="L634" s="2">
        <v>1483</v>
      </c>
      <c r="M634" s="27">
        <v>0.662645218945487</v>
      </c>
      <c r="N634" s="2">
        <v>137.575757575757</v>
      </c>
      <c r="O634" s="2">
        <v>1595</v>
      </c>
      <c r="P634" s="27">
        <v>0.60600303951367784</v>
      </c>
      <c r="Q634" s="14">
        <v>229.09090909090901</v>
      </c>
      <c r="R634" s="2">
        <v>4485</v>
      </c>
      <c r="S634" s="27">
        <v>0.60879598208225871</v>
      </c>
      <c r="T634" s="14">
        <v>417.57574499999998</v>
      </c>
      <c r="U634" s="27">
        <v>2.0242751180040459</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0</v>
      </c>
      <c r="C635" s="27">
        <v>0</v>
      </c>
      <c r="D635" s="2">
        <v>80</v>
      </c>
      <c r="E635" s="2">
        <v>21</v>
      </c>
      <c r="F635" s="27">
        <v>0.23076923076923078</v>
      </c>
      <c r="G635" s="14">
        <v>14.545454545454501</v>
      </c>
      <c r="H635" s="2">
        <v>62</v>
      </c>
      <c r="I635" s="27">
        <v>0.98412698412698407</v>
      </c>
      <c r="J635" s="14">
        <v>24.848483999999999</v>
      </c>
      <c r="K635" s="27"/>
      <c r="L635" s="2">
        <v>920</v>
      </c>
      <c r="M635" s="27">
        <v>0.41108132260947272</v>
      </c>
      <c r="N635" s="2">
        <v>108.484848484848</v>
      </c>
      <c r="O635" s="2">
        <v>1030</v>
      </c>
      <c r="P635" s="27">
        <v>0.39133738601823709</v>
      </c>
      <c r="Q635" s="14">
        <v>229.09090909090901</v>
      </c>
      <c r="R635" s="2">
        <v>2734</v>
      </c>
      <c r="S635" s="27">
        <v>0.37111442921134791</v>
      </c>
      <c r="T635" s="14">
        <v>375.15152</v>
      </c>
      <c r="U635" s="27">
        <v>1.9717391304347827</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0</v>
      </c>
      <c r="C636" s="27">
        <v>0</v>
      </c>
      <c r="D636" s="2">
        <v>80</v>
      </c>
      <c r="E636" s="2">
        <v>0</v>
      </c>
      <c r="F636" s="27">
        <v>0</v>
      </c>
      <c r="G636" s="14">
        <v>11.5151515151515</v>
      </c>
      <c r="H636" s="2">
        <v>0</v>
      </c>
      <c r="I636" s="27">
        <v>0</v>
      </c>
      <c r="J636" s="14">
        <v>12.727273</v>
      </c>
      <c r="K636" s="27"/>
      <c r="L636" s="2">
        <v>171</v>
      </c>
      <c r="M636" s="27">
        <v>7.6407506702412864E-2</v>
      </c>
      <c r="N636" s="2">
        <v>52.121212121212103</v>
      </c>
      <c r="O636" s="2">
        <v>126</v>
      </c>
      <c r="P636" s="27">
        <v>4.7872340425531915E-2</v>
      </c>
      <c r="Q636" s="14">
        <v>41.818181818181799</v>
      </c>
      <c r="R636" s="2">
        <v>268</v>
      </c>
      <c r="S636" s="27">
        <v>3.6378444414279898E-2</v>
      </c>
      <c r="T636" s="14">
        <v>89.090909999999994</v>
      </c>
      <c r="U636" s="27">
        <v>0.56725146198830412</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0</v>
      </c>
      <c r="C637" s="27">
        <v>0</v>
      </c>
      <c r="D637" s="2">
        <v>80</v>
      </c>
      <c r="E637" s="2">
        <v>0</v>
      </c>
      <c r="F637" s="27">
        <v>0</v>
      </c>
      <c r="G637" s="14">
        <v>11.5151515151515</v>
      </c>
      <c r="H637" s="2">
        <v>0</v>
      </c>
      <c r="I637" s="27">
        <v>0</v>
      </c>
      <c r="J637" s="14">
        <v>12.727273</v>
      </c>
      <c r="K637" s="27"/>
      <c r="L637" s="2">
        <v>239</v>
      </c>
      <c r="M637" s="27">
        <v>0.10679177837354781</v>
      </c>
      <c r="N637" s="2">
        <v>55.151515151515099</v>
      </c>
      <c r="O637" s="2">
        <v>197</v>
      </c>
      <c r="P637" s="27">
        <v>7.4848024316109429E-2</v>
      </c>
      <c r="Q637" s="14">
        <v>88.484848484848399</v>
      </c>
      <c r="R637" s="2">
        <v>564</v>
      </c>
      <c r="S637" s="27">
        <v>7.6557621827066644E-2</v>
      </c>
      <c r="T637" s="14">
        <v>165.454544</v>
      </c>
      <c r="U637" s="27">
        <v>1.3598326359832635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0</v>
      </c>
      <c r="C638" s="27">
        <v>0</v>
      </c>
      <c r="D638" s="2">
        <v>80</v>
      </c>
      <c r="E638" s="2">
        <v>21</v>
      </c>
      <c r="F638" s="27">
        <v>0.23076923076923078</v>
      </c>
      <c r="G638" s="14">
        <v>14.545454545454501</v>
      </c>
      <c r="H638" s="2">
        <v>62</v>
      </c>
      <c r="I638" s="27">
        <v>0.98412698412698407</v>
      </c>
      <c r="J638" s="14">
        <v>24.848483999999999</v>
      </c>
      <c r="K638" s="27"/>
      <c r="L638" s="2">
        <v>510</v>
      </c>
      <c r="M638" s="27">
        <v>0.22788203753351208</v>
      </c>
      <c r="N638" s="2">
        <v>83.030303030303003</v>
      </c>
      <c r="O638" s="2">
        <v>707</v>
      </c>
      <c r="P638" s="27">
        <v>0.26861702127659576</v>
      </c>
      <c r="Q638" s="14">
        <v>233.333333333333</v>
      </c>
      <c r="R638" s="2">
        <v>1902</v>
      </c>
      <c r="S638" s="27">
        <v>0.25817836297000135</v>
      </c>
      <c r="T638" s="14">
        <v>318.18182400000001</v>
      </c>
      <c r="U638" s="27">
        <v>2.7294117647058824</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22</v>
      </c>
      <c r="C639" s="27">
        <v>0.52380952380952384</v>
      </c>
      <c r="D639" s="2">
        <v>14.545454545454501</v>
      </c>
      <c r="E639" s="2">
        <v>9</v>
      </c>
      <c r="F639" s="27">
        <v>9.8901098901098897E-2</v>
      </c>
      <c r="G639" s="14">
        <v>9.0909090909090899</v>
      </c>
      <c r="H639" s="2">
        <v>0</v>
      </c>
      <c r="I639" s="27">
        <v>0</v>
      </c>
      <c r="J639" s="14">
        <v>12.727273</v>
      </c>
      <c r="K639" s="27">
        <v>-1</v>
      </c>
      <c r="L639" s="2">
        <v>563</v>
      </c>
      <c r="M639" s="27">
        <v>0.25156389633601428</v>
      </c>
      <c r="N639" s="2">
        <v>74.545454545454504</v>
      </c>
      <c r="O639" s="2">
        <v>565</v>
      </c>
      <c r="P639" s="27">
        <v>0.21466565349544073</v>
      </c>
      <c r="Q639" s="14">
        <v>79.393939393939405</v>
      </c>
      <c r="R639" s="2">
        <v>1751</v>
      </c>
      <c r="S639" s="27">
        <v>0.23768155287091081</v>
      </c>
      <c r="T639" s="14">
        <v>229.090912</v>
      </c>
      <c r="U639" s="27">
        <v>2.1101243339253997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9</v>
      </c>
      <c r="C640" s="27">
        <v>0.21428571428571427</v>
      </c>
      <c r="D640" s="2">
        <v>7.8787878787878798</v>
      </c>
      <c r="E640" s="2">
        <v>53</v>
      </c>
      <c r="F640" s="27">
        <v>0.58241758241758246</v>
      </c>
      <c r="G640" s="14">
        <v>21.818181818181799</v>
      </c>
      <c r="H640" s="2">
        <v>1</v>
      </c>
      <c r="I640" s="27">
        <v>1.5873015873015872E-2</v>
      </c>
      <c r="J640" s="14">
        <v>1.8181818700000001</v>
      </c>
      <c r="K640" s="27">
        <v>-0.88888888888888884</v>
      </c>
      <c r="L640" s="2">
        <v>479</v>
      </c>
      <c r="M640" s="27">
        <v>0.21403038427167115</v>
      </c>
      <c r="N640" s="2">
        <v>77.575757575757507</v>
      </c>
      <c r="O640" s="2">
        <v>525</v>
      </c>
      <c r="P640" s="27">
        <v>0.19946808510638298</v>
      </c>
      <c r="Q640" s="14">
        <v>89.090909090909093</v>
      </c>
      <c r="R640" s="2">
        <v>1985</v>
      </c>
      <c r="S640" s="27">
        <v>0.26944482150128951</v>
      </c>
      <c r="T640" s="14">
        <v>335.75756799999999</v>
      </c>
      <c r="U640" s="27">
        <v>3.1440501043841338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0</v>
      </c>
      <c r="C641" s="27">
        <v>0</v>
      </c>
      <c r="D641" s="2">
        <v>80</v>
      </c>
      <c r="E641" s="2">
        <v>42</v>
      </c>
      <c r="F641" s="27">
        <v>0.46153846153846156</v>
      </c>
      <c r="G641" s="14">
        <v>20</v>
      </c>
      <c r="H641" s="2">
        <v>1</v>
      </c>
      <c r="I641" s="27">
        <v>1.5873015873015872E-2</v>
      </c>
      <c r="J641" s="14">
        <v>1.8181818700000001</v>
      </c>
      <c r="K641" s="27"/>
      <c r="L641" s="2">
        <v>150</v>
      </c>
      <c r="M641" s="27">
        <v>6.7024128686327081E-2</v>
      </c>
      <c r="N641" s="2">
        <v>45.454545454545404</v>
      </c>
      <c r="O641" s="2">
        <v>235</v>
      </c>
      <c r="P641" s="27">
        <v>8.9285714285714288E-2</v>
      </c>
      <c r="Q641" s="14">
        <v>60</v>
      </c>
      <c r="R641" s="2">
        <v>333</v>
      </c>
      <c r="S641" s="27">
        <v>4.5201574589385098E-2</v>
      </c>
      <c r="T641" s="14">
        <v>103.63636</v>
      </c>
      <c r="U641" s="27">
        <v>1.22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0</v>
      </c>
      <c r="C642" s="27">
        <v>0</v>
      </c>
      <c r="D642" s="2">
        <v>80</v>
      </c>
      <c r="E642" s="2">
        <v>13</v>
      </c>
      <c r="F642" s="27">
        <v>0.14285714285714285</v>
      </c>
      <c r="G642" s="14">
        <v>12.1212121212121</v>
      </c>
      <c r="H642" s="2">
        <v>1</v>
      </c>
      <c r="I642" s="27">
        <v>1.5873015873015872E-2</v>
      </c>
      <c r="J642" s="14">
        <v>1.8181818700000001</v>
      </c>
      <c r="K642" s="27"/>
      <c r="L642" s="2">
        <v>133</v>
      </c>
      <c r="M642" s="27">
        <v>5.9428060768543345E-2</v>
      </c>
      <c r="N642" s="2">
        <v>41.818181818181799</v>
      </c>
      <c r="O642" s="2">
        <v>101</v>
      </c>
      <c r="P642" s="27">
        <v>3.8373860182370823E-2</v>
      </c>
      <c r="Q642" s="14">
        <v>38.787878787878697</v>
      </c>
      <c r="R642" s="2">
        <v>216</v>
      </c>
      <c r="S642" s="27">
        <v>2.9319940274195738E-2</v>
      </c>
      <c r="T642" s="14">
        <v>94.545455899999993</v>
      </c>
      <c r="U642" s="27">
        <v>0.62406015037593987</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0</v>
      </c>
      <c r="C643" s="27">
        <v>0</v>
      </c>
      <c r="D643" s="2">
        <v>80</v>
      </c>
      <c r="E643" s="2">
        <v>13</v>
      </c>
      <c r="F643" s="27">
        <v>0.14285714285714285</v>
      </c>
      <c r="G643" s="14">
        <v>12.1212121212121</v>
      </c>
      <c r="H643" s="2">
        <v>0</v>
      </c>
      <c r="I643" s="27">
        <v>0</v>
      </c>
      <c r="J643" s="14">
        <v>12.727273</v>
      </c>
      <c r="K643" s="27"/>
      <c r="L643" s="2">
        <v>27</v>
      </c>
      <c r="M643" s="27">
        <v>1.2064343163538873E-2</v>
      </c>
      <c r="N643" s="2">
        <v>19.393939393939299</v>
      </c>
      <c r="O643" s="2">
        <v>13</v>
      </c>
      <c r="P643" s="27">
        <v>4.9392097264437688E-3</v>
      </c>
      <c r="Q643" s="14">
        <v>12.1212121212121</v>
      </c>
      <c r="R643" s="2">
        <v>48</v>
      </c>
      <c r="S643" s="27">
        <v>6.5155422831546083E-3</v>
      </c>
      <c r="T643" s="14">
        <v>37.5757561</v>
      </c>
      <c r="U643" s="27">
        <v>0.77777777777777779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27">
        <v>0</v>
      </c>
      <c r="D644" s="2">
        <v>80</v>
      </c>
      <c r="E644" s="2">
        <v>0</v>
      </c>
      <c r="F644" s="27">
        <v>0</v>
      </c>
      <c r="G644" s="14">
        <v>11.5151515151515</v>
      </c>
      <c r="H644" s="2">
        <v>1</v>
      </c>
      <c r="I644" s="27">
        <v>1.5873015873015872E-2</v>
      </c>
      <c r="J644" s="14">
        <v>1.8181818700000001</v>
      </c>
      <c r="K644" s="27"/>
      <c r="L644" s="2">
        <v>38</v>
      </c>
      <c r="M644" s="27">
        <v>1.6979445933869526E-2</v>
      </c>
      <c r="N644" s="2">
        <v>21.818181818181799</v>
      </c>
      <c r="O644" s="2">
        <v>0</v>
      </c>
      <c r="P644" s="27">
        <v>0</v>
      </c>
      <c r="Q644" s="14">
        <v>16.969696969696901</v>
      </c>
      <c r="R644" s="2">
        <v>30</v>
      </c>
      <c r="S644" s="27">
        <v>4.0722139269716304E-3</v>
      </c>
      <c r="T644" s="14">
        <v>16.969695999999999</v>
      </c>
      <c r="U644" s="27">
        <v>-0.21052631578947367</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0</v>
      </c>
      <c r="C645" s="27">
        <v>0</v>
      </c>
      <c r="D645" s="2">
        <v>80</v>
      </c>
      <c r="E645" s="2">
        <v>0</v>
      </c>
      <c r="F645" s="27">
        <v>0</v>
      </c>
      <c r="G645" s="14">
        <v>11.5151515151515</v>
      </c>
      <c r="H645" s="2">
        <v>0</v>
      </c>
      <c r="I645" s="27">
        <v>0</v>
      </c>
      <c r="J645" s="14">
        <v>12.727273</v>
      </c>
      <c r="K645" s="27"/>
      <c r="L645" s="2">
        <v>68</v>
      </c>
      <c r="M645" s="27">
        <v>3.038427167113494E-2</v>
      </c>
      <c r="N645" s="2">
        <v>32.727272727272698</v>
      </c>
      <c r="O645" s="2">
        <v>88</v>
      </c>
      <c r="P645" s="27">
        <v>3.3434650455927049E-2</v>
      </c>
      <c r="Q645" s="14">
        <v>37.5757575757575</v>
      </c>
      <c r="R645" s="2">
        <v>138</v>
      </c>
      <c r="S645" s="27">
        <v>1.8732184064069499E-2</v>
      </c>
      <c r="T645" s="14">
        <v>83.030304000000001</v>
      </c>
      <c r="U645" s="27">
        <v>1.0294117647058822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0</v>
      </c>
      <c r="C646" s="27">
        <v>0</v>
      </c>
      <c r="D646" s="2">
        <v>80</v>
      </c>
      <c r="E646" s="2">
        <v>29</v>
      </c>
      <c r="F646" s="27">
        <v>0.31868131868131866</v>
      </c>
      <c r="G646" s="14">
        <v>15.757575757575699</v>
      </c>
      <c r="H646" s="2">
        <v>0</v>
      </c>
      <c r="I646" s="27">
        <v>0</v>
      </c>
      <c r="J646" s="14">
        <v>12.727273</v>
      </c>
      <c r="K646" s="27"/>
      <c r="L646" s="2">
        <v>17</v>
      </c>
      <c r="M646" s="27">
        <v>7.596067917783735E-3</v>
      </c>
      <c r="N646" s="2">
        <v>16.363636363636299</v>
      </c>
      <c r="O646" s="2">
        <v>134</v>
      </c>
      <c r="P646" s="27">
        <v>5.0911854103343465E-2</v>
      </c>
      <c r="Q646" s="14">
        <v>41.818181818181799</v>
      </c>
      <c r="R646" s="2">
        <v>117</v>
      </c>
      <c r="S646" s="27">
        <v>1.5881634315189359E-2</v>
      </c>
      <c r="T646" s="14">
        <v>46.060607900000001</v>
      </c>
      <c r="U646" s="27">
        <v>5.882352941176471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9</v>
      </c>
      <c r="C647" s="27">
        <v>0.21428571428571427</v>
      </c>
      <c r="D647" s="2">
        <v>7.8787878787878798</v>
      </c>
      <c r="E647" s="2">
        <v>11</v>
      </c>
      <c r="F647" s="27">
        <v>0.12087912087912088</v>
      </c>
      <c r="G647" s="14">
        <v>7.8787878787878798</v>
      </c>
      <c r="H647" s="2">
        <v>0</v>
      </c>
      <c r="I647" s="27">
        <v>0</v>
      </c>
      <c r="J647" s="14">
        <v>12.727273</v>
      </c>
      <c r="K647" s="27">
        <v>-1</v>
      </c>
      <c r="L647" s="2">
        <v>329</v>
      </c>
      <c r="M647" s="27">
        <v>0.14700625558534405</v>
      </c>
      <c r="N647" s="2">
        <v>68.484848484848399</v>
      </c>
      <c r="O647" s="2">
        <v>290</v>
      </c>
      <c r="P647" s="27">
        <v>0.11018237082066869</v>
      </c>
      <c r="Q647" s="14">
        <v>71.515151515151501</v>
      </c>
      <c r="R647" s="2">
        <v>1652</v>
      </c>
      <c r="S647" s="27">
        <v>0.22424324691190445</v>
      </c>
      <c r="T647" s="14">
        <v>341.81817599999999</v>
      </c>
      <c r="U647" s="27">
        <v>4.0212765957446805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9</v>
      </c>
      <c r="C648" s="27">
        <v>0.21428571428571427</v>
      </c>
      <c r="D648" s="2">
        <v>7.8787878787878798</v>
      </c>
      <c r="E648" s="2">
        <v>5</v>
      </c>
      <c r="F648" s="27">
        <v>5.4945054945054944E-2</v>
      </c>
      <c r="G648" s="14">
        <v>4.8484848484848397</v>
      </c>
      <c r="H648" s="2">
        <v>0</v>
      </c>
      <c r="I648" s="27">
        <v>0</v>
      </c>
      <c r="J648" s="14">
        <v>12.727273</v>
      </c>
      <c r="K648" s="27">
        <v>-1</v>
      </c>
      <c r="L648" s="2">
        <v>242</v>
      </c>
      <c r="M648" s="27">
        <v>0.10813226094727435</v>
      </c>
      <c r="N648" s="2">
        <v>63.030303030303003</v>
      </c>
      <c r="O648" s="2">
        <v>181</v>
      </c>
      <c r="P648" s="27">
        <v>6.8768996960486328E-2</v>
      </c>
      <c r="Q648" s="14">
        <v>69.090909090909093</v>
      </c>
      <c r="R648" s="2">
        <v>1004</v>
      </c>
      <c r="S648" s="27">
        <v>0.13628342608931723</v>
      </c>
      <c r="T648" s="14">
        <v>305.45455900000002</v>
      </c>
      <c r="U648" s="27">
        <v>3.1487603305785123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27">
        <v>0</v>
      </c>
      <c r="D649" s="2">
        <v>80</v>
      </c>
      <c r="E649" s="2">
        <v>0</v>
      </c>
      <c r="F649" s="27">
        <v>0</v>
      </c>
      <c r="G649" s="14">
        <v>11.5151515151515</v>
      </c>
      <c r="H649" s="2">
        <v>0</v>
      </c>
      <c r="I649" s="27">
        <v>0</v>
      </c>
      <c r="J649" s="14">
        <v>12.727273</v>
      </c>
      <c r="K649" s="27"/>
      <c r="L649" s="2">
        <v>108</v>
      </c>
      <c r="M649" s="27">
        <v>4.8257372654155493E-2</v>
      </c>
      <c r="N649" s="2">
        <v>50.909090909090899</v>
      </c>
      <c r="O649" s="2">
        <v>42</v>
      </c>
      <c r="P649" s="27">
        <v>1.5957446808510637E-2</v>
      </c>
      <c r="Q649" s="14">
        <v>30.303030303030301</v>
      </c>
      <c r="R649" s="2">
        <v>137</v>
      </c>
      <c r="S649" s="27">
        <v>1.8596443599837111E-2</v>
      </c>
      <c r="T649" s="14">
        <v>124.242424</v>
      </c>
      <c r="U649" s="27">
        <v>0.26851851851851855</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0</v>
      </c>
      <c r="C650" s="27">
        <v>0</v>
      </c>
      <c r="D650" s="2">
        <v>80</v>
      </c>
      <c r="E650" s="2">
        <v>0</v>
      </c>
      <c r="F650" s="27">
        <v>0</v>
      </c>
      <c r="G650" s="14">
        <v>11.5151515151515</v>
      </c>
      <c r="H650" s="2">
        <v>0</v>
      </c>
      <c r="I650" s="27">
        <v>0</v>
      </c>
      <c r="J650" s="14">
        <v>12.727273</v>
      </c>
      <c r="K650" s="27"/>
      <c r="L650" s="2">
        <v>33</v>
      </c>
      <c r="M650" s="27">
        <v>1.4745308310991957E-2</v>
      </c>
      <c r="N650" s="2">
        <v>22.424242424242401</v>
      </c>
      <c r="O650" s="2">
        <v>21</v>
      </c>
      <c r="P650" s="27">
        <v>7.9787234042553185E-3</v>
      </c>
      <c r="Q650" s="14">
        <v>13.3333333333333</v>
      </c>
      <c r="R650" s="2">
        <v>105</v>
      </c>
      <c r="S650" s="27">
        <v>1.4252748744400705E-2</v>
      </c>
      <c r="T650" s="14">
        <v>56.363636</v>
      </c>
      <c r="U650" s="27">
        <v>2.1818181818181817</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9</v>
      </c>
      <c r="C651" s="27">
        <v>0.21428571428571427</v>
      </c>
      <c r="D651" s="2">
        <v>7.8787878787878798</v>
      </c>
      <c r="E651" s="2">
        <v>5</v>
      </c>
      <c r="F651" s="27">
        <v>5.4945054945054944E-2</v>
      </c>
      <c r="G651" s="14">
        <v>4.8484848484848397</v>
      </c>
      <c r="H651" s="2">
        <v>0</v>
      </c>
      <c r="I651" s="27">
        <v>0</v>
      </c>
      <c r="J651" s="14">
        <v>12.727273</v>
      </c>
      <c r="K651" s="27">
        <v>-1</v>
      </c>
      <c r="L651" s="2">
        <v>101</v>
      </c>
      <c r="M651" s="27">
        <v>4.5129579982126897E-2</v>
      </c>
      <c r="N651" s="2">
        <v>41.212121212121197</v>
      </c>
      <c r="O651" s="2">
        <v>118</v>
      </c>
      <c r="P651" s="27">
        <v>4.4832826747720364E-2</v>
      </c>
      <c r="Q651" s="14">
        <v>62.424242424242401</v>
      </c>
      <c r="R651" s="2">
        <v>762</v>
      </c>
      <c r="S651" s="27">
        <v>0.1034342337450794</v>
      </c>
      <c r="T651" s="14">
        <v>282.42425500000002</v>
      </c>
      <c r="U651" s="27">
        <v>6.5445544554455441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0</v>
      </c>
      <c r="C652" s="27">
        <v>0</v>
      </c>
      <c r="D652" s="2">
        <v>80</v>
      </c>
      <c r="E652" s="2">
        <v>6</v>
      </c>
      <c r="F652" s="27">
        <v>6.5934065934065936E-2</v>
      </c>
      <c r="G652" s="14">
        <v>6.0606060606060597</v>
      </c>
      <c r="H652" s="2">
        <v>0</v>
      </c>
      <c r="I652" s="27">
        <v>0</v>
      </c>
      <c r="J652" s="14">
        <v>12.727273</v>
      </c>
      <c r="K652" s="27"/>
      <c r="L652" s="2">
        <v>87</v>
      </c>
      <c r="M652" s="27">
        <v>3.8873994638069703E-2</v>
      </c>
      <c r="N652" s="2">
        <v>27.272727272727199</v>
      </c>
      <c r="O652" s="2">
        <v>109</v>
      </c>
      <c r="P652" s="27">
        <v>4.1413373860182373E-2</v>
      </c>
      <c r="Q652" s="14">
        <v>35.151515151515099</v>
      </c>
      <c r="R652" s="2">
        <v>648</v>
      </c>
      <c r="S652" s="27">
        <v>8.7959820822587215E-2</v>
      </c>
      <c r="T652" s="14">
        <v>150.30302399999999</v>
      </c>
      <c r="U652" s="27">
        <v>6.4482758620689653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1833</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1700</v>
      </c>
      <c r="C655" s="211"/>
      <c r="D655" s="211" t="s">
        <v>1701</v>
      </c>
      <c r="E655" s="211" t="s">
        <v>1700</v>
      </c>
      <c r="F655" s="211"/>
      <c r="G655" s="211" t="s">
        <v>1701</v>
      </c>
      <c r="H655" s="211" t="s">
        <v>1700</v>
      </c>
      <c r="I655" s="211"/>
      <c r="J655" s="211" t="s">
        <v>1701</v>
      </c>
      <c r="K655" t="s">
        <v>170</v>
      </c>
      <c r="L655" s="211" t="s">
        <v>1700</v>
      </c>
      <c r="M655" s="211"/>
      <c r="N655" s="211" t="s">
        <v>1701</v>
      </c>
      <c r="O655" s="211" t="s">
        <v>1700</v>
      </c>
      <c r="P655" s="211"/>
      <c r="Q655" s="211" t="s">
        <v>1701</v>
      </c>
      <c r="R655" s="211" t="s">
        <v>1700</v>
      </c>
      <c r="S655" s="211"/>
      <c r="T655" s="211" t="s">
        <v>1701</v>
      </c>
      <c r="U655" t="s">
        <v>170</v>
      </c>
      <c r="V655" s="211" t="s">
        <v>1700</v>
      </c>
      <c r="W655" s="211"/>
      <c r="X655" s="211" t="s">
        <v>1701</v>
      </c>
      <c r="Y655" s="211" t="s">
        <v>1700</v>
      </c>
      <c r="Z655" s="211"/>
      <c r="AA655" s="211" t="s">
        <v>1701</v>
      </c>
      <c r="AB655" s="211" t="s">
        <v>1700</v>
      </c>
      <c r="AC655" s="211"/>
      <c r="AD655" s="211" t="s">
        <v>1701</v>
      </c>
      <c r="AE655" t="s">
        <v>170</v>
      </c>
    </row>
    <row r="656" spans="1:31" x14ac:dyDescent="0.3">
      <c r="A656" t="s">
        <v>172</v>
      </c>
      <c r="B656" s="2">
        <v>1378</v>
      </c>
      <c r="C656" s="27" t="s">
        <v>170</v>
      </c>
      <c r="D656" s="2">
        <v>104.84848484848401</v>
      </c>
      <c r="E656" s="2">
        <v>1440</v>
      </c>
      <c r="F656" s="27" t="s">
        <v>170</v>
      </c>
      <c r="G656" s="14">
        <v>95.151515151515099</v>
      </c>
      <c r="H656" s="2">
        <v>1356</v>
      </c>
      <c r="I656" s="27" t="s">
        <v>170</v>
      </c>
      <c r="J656" s="14">
        <v>115.757576</v>
      </c>
      <c r="K656" s="27">
        <v>-1.5965166908563134E-2</v>
      </c>
      <c r="L656" s="2">
        <v>41148</v>
      </c>
      <c r="M656" s="27" t="s">
        <v>170</v>
      </c>
      <c r="N656" s="2">
        <v>432.12121212121201</v>
      </c>
      <c r="O656" s="2">
        <v>38337</v>
      </c>
      <c r="P656" s="27" t="s">
        <v>170</v>
      </c>
      <c r="Q656" s="14">
        <v>515.15151515151501</v>
      </c>
      <c r="R656" s="2">
        <v>35802</v>
      </c>
      <c r="S656" s="27" t="s">
        <v>170</v>
      </c>
      <c r="T656" s="14">
        <v>607.27269999999999</v>
      </c>
      <c r="U656" s="27">
        <v>-0.12992125984251968</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141</v>
      </c>
      <c r="C657" s="27">
        <v>0.102322206095791</v>
      </c>
      <c r="D657" s="2">
        <v>42.424242424242401</v>
      </c>
      <c r="E657" s="2">
        <v>168</v>
      </c>
      <c r="F657" s="27">
        <v>0.11666666666666667</v>
      </c>
      <c r="G657" s="14">
        <v>49.090909090909101</v>
      </c>
      <c r="H657" s="2">
        <v>97</v>
      </c>
      <c r="I657" s="27">
        <v>7.1533923303834804E-2</v>
      </c>
      <c r="J657" s="14">
        <v>42.4242439</v>
      </c>
      <c r="K657" s="27">
        <v>-0.31205673758865249</v>
      </c>
      <c r="L657" s="2">
        <v>3170</v>
      </c>
      <c r="M657" s="27">
        <v>7.7038981238456303E-2</v>
      </c>
      <c r="N657" s="2">
        <v>212.12121212121201</v>
      </c>
      <c r="O657" s="2">
        <v>3675</v>
      </c>
      <c r="P657" s="27">
        <v>9.5860395962125367E-2</v>
      </c>
      <c r="Q657" s="14">
        <v>263.636363636363</v>
      </c>
      <c r="R657" s="2">
        <v>3146</v>
      </c>
      <c r="S657" s="27">
        <v>8.7872185911401599E-2</v>
      </c>
      <c r="T657" s="14">
        <v>303.63635299999999</v>
      </c>
      <c r="U657" s="27">
        <v>-7.5709779179810727E-3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18</v>
      </c>
      <c r="C658" s="27">
        <v>1.3062409288824383E-2</v>
      </c>
      <c r="D658" s="2">
        <v>12.1212121212121</v>
      </c>
      <c r="E658" s="2">
        <v>90</v>
      </c>
      <c r="F658" s="27">
        <v>6.25E-2</v>
      </c>
      <c r="G658" s="14">
        <v>41.212121212121197</v>
      </c>
      <c r="H658" s="2">
        <v>9</v>
      </c>
      <c r="I658" s="27">
        <v>6.6371681415929203E-3</v>
      </c>
      <c r="J658" s="14">
        <v>9.0909089999999999</v>
      </c>
      <c r="K658" s="27">
        <v>-0.5</v>
      </c>
      <c r="L658" s="2">
        <v>1193</v>
      </c>
      <c r="M658" s="27">
        <v>2.8992903664819675E-2</v>
      </c>
      <c r="N658" s="2">
        <v>111.515151515151</v>
      </c>
      <c r="O658" s="2">
        <v>1465</v>
      </c>
      <c r="P658" s="27">
        <v>3.8213736077418681E-2</v>
      </c>
      <c r="Q658" s="14">
        <v>175.15151515151501</v>
      </c>
      <c r="R658" s="2">
        <v>1196</v>
      </c>
      <c r="S658" s="27">
        <v>3.3405954974582423E-2</v>
      </c>
      <c r="T658" s="14">
        <v>151.515152</v>
      </c>
      <c r="U658" s="27">
        <v>2.5146689019279128E-3</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8</v>
      </c>
      <c r="C659" s="27">
        <v>5.8055152394775036E-3</v>
      </c>
      <c r="D659" s="2">
        <v>7.2727272727272698</v>
      </c>
      <c r="E659" s="2">
        <v>46</v>
      </c>
      <c r="F659" s="27">
        <v>3.1944444444444442E-2</v>
      </c>
      <c r="G659" s="14">
        <v>32.121212121212103</v>
      </c>
      <c r="H659" s="2">
        <v>0</v>
      </c>
      <c r="I659" s="27">
        <v>0</v>
      </c>
      <c r="J659" s="14">
        <v>12.727273</v>
      </c>
      <c r="K659" s="27">
        <v>-1</v>
      </c>
      <c r="L659" s="2">
        <v>722</v>
      </c>
      <c r="M659" s="27">
        <v>1.7546417808884999E-2</v>
      </c>
      <c r="N659" s="2">
        <v>81.818181818181799</v>
      </c>
      <c r="O659" s="2">
        <v>884</v>
      </c>
      <c r="P659" s="27">
        <v>2.3058663953882671E-2</v>
      </c>
      <c r="Q659" s="14">
        <v>140.60606060606</v>
      </c>
      <c r="R659" s="2">
        <v>696</v>
      </c>
      <c r="S659" s="27">
        <v>1.9440254734372383E-2</v>
      </c>
      <c r="T659" s="14">
        <v>129.69697600000001</v>
      </c>
      <c r="U659" s="27">
        <v>-3.6011080332409975E-2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8</v>
      </c>
      <c r="C660" s="27">
        <v>5.8055152394775036E-3</v>
      </c>
      <c r="D660" s="2">
        <v>7.2727272727272698</v>
      </c>
      <c r="E660" s="2">
        <v>0</v>
      </c>
      <c r="F660" s="27">
        <v>0</v>
      </c>
      <c r="G660" s="14">
        <v>11.5151515151515</v>
      </c>
      <c r="H660" s="2">
        <v>0</v>
      </c>
      <c r="I660" s="27">
        <v>0</v>
      </c>
      <c r="J660" s="14">
        <v>12.727273</v>
      </c>
      <c r="K660" s="27">
        <v>-1</v>
      </c>
      <c r="L660" s="2">
        <v>116</v>
      </c>
      <c r="M660" s="27">
        <v>2.8190920579372024E-3</v>
      </c>
      <c r="N660" s="2">
        <v>45.454545454545404</v>
      </c>
      <c r="O660" s="2">
        <v>245</v>
      </c>
      <c r="P660" s="27">
        <v>6.3906930641416905E-3</v>
      </c>
      <c r="Q660" s="14">
        <v>112.72727272727199</v>
      </c>
      <c r="R660" s="2">
        <v>21</v>
      </c>
      <c r="S660" s="27">
        <v>5.865594100888219E-4</v>
      </c>
      <c r="T660" s="14">
        <v>17.575758</v>
      </c>
      <c r="U660" s="27">
        <v>-0.81896551724137934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0</v>
      </c>
      <c r="C661" s="27">
        <v>0</v>
      </c>
      <c r="D661" s="2">
        <v>80</v>
      </c>
      <c r="E661" s="2">
        <v>0</v>
      </c>
      <c r="F661" s="27">
        <v>0</v>
      </c>
      <c r="G661" s="14">
        <v>11.5151515151515</v>
      </c>
      <c r="H661" s="2">
        <v>0</v>
      </c>
      <c r="I661" s="27">
        <v>0</v>
      </c>
      <c r="J661" s="14">
        <v>12.727273</v>
      </c>
      <c r="K661" s="27"/>
      <c r="L661" s="2">
        <v>153</v>
      </c>
      <c r="M661" s="27">
        <v>3.7182852143482063E-3</v>
      </c>
      <c r="N661" s="2">
        <v>44.848484848484802</v>
      </c>
      <c r="O661" s="2">
        <v>197</v>
      </c>
      <c r="P661" s="27">
        <v>5.138638912799645E-3</v>
      </c>
      <c r="Q661" s="14">
        <v>48.484848484848399</v>
      </c>
      <c r="R661" s="2">
        <v>148</v>
      </c>
      <c r="S661" s="27">
        <v>4.1338472711021732E-3</v>
      </c>
      <c r="T661" s="14">
        <v>46.060607900000001</v>
      </c>
      <c r="U661" s="27">
        <v>-3.2679738562091505E-2</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0</v>
      </c>
      <c r="C662" s="27">
        <v>0</v>
      </c>
      <c r="D662" s="2">
        <v>80</v>
      </c>
      <c r="E662" s="2">
        <v>46</v>
      </c>
      <c r="F662" s="27">
        <v>3.1944444444444442E-2</v>
      </c>
      <c r="G662" s="14">
        <v>32.121212121212103</v>
      </c>
      <c r="H662" s="2">
        <v>0</v>
      </c>
      <c r="I662" s="27">
        <v>0</v>
      </c>
      <c r="J662" s="14">
        <v>12.727273</v>
      </c>
      <c r="K662" s="27"/>
      <c r="L662" s="2">
        <v>453</v>
      </c>
      <c r="M662" s="27">
        <v>1.1009040536599592E-2</v>
      </c>
      <c r="N662" s="2">
        <v>81.818181818181799</v>
      </c>
      <c r="O662" s="2">
        <v>442</v>
      </c>
      <c r="P662" s="27">
        <v>1.1529331976941335E-2</v>
      </c>
      <c r="Q662" s="14">
        <v>78.181818181818201</v>
      </c>
      <c r="R662" s="2">
        <v>527</v>
      </c>
      <c r="S662" s="27">
        <v>1.4719848053181387E-2</v>
      </c>
      <c r="T662" s="14">
        <v>113.939392</v>
      </c>
      <c r="U662" s="27">
        <v>0.16335540838852097</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10</v>
      </c>
      <c r="C663" s="27">
        <v>7.2568940493468797E-3</v>
      </c>
      <c r="D663" s="2">
        <v>9.0909090909090899</v>
      </c>
      <c r="E663" s="2">
        <v>44</v>
      </c>
      <c r="F663" s="27">
        <v>3.0555555555555555E-2</v>
      </c>
      <c r="G663" s="14">
        <v>26.6666666666666</v>
      </c>
      <c r="H663" s="2">
        <v>9</v>
      </c>
      <c r="I663" s="27">
        <v>6.6371681415929203E-3</v>
      </c>
      <c r="J663" s="14">
        <v>9.0909089999999999</v>
      </c>
      <c r="K663" s="27">
        <v>-0.1</v>
      </c>
      <c r="L663" s="2">
        <v>471</v>
      </c>
      <c r="M663" s="27">
        <v>1.1446485855934675E-2</v>
      </c>
      <c r="N663" s="2">
        <v>71.515151515151501</v>
      </c>
      <c r="O663" s="2">
        <v>581</v>
      </c>
      <c r="P663" s="27">
        <v>1.515507212353601E-2</v>
      </c>
      <c r="Q663" s="14">
        <v>93.3333333333333</v>
      </c>
      <c r="R663" s="2">
        <v>500</v>
      </c>
      <c r="S663" s="27">
        <v>1.3965700240210044E-2</v>
      </c>
      <c r="T663" s="14">
        <v>72.121215800000002</v>
      </c>
      <c r="U663" s="27">
        <v>6.1571125265392782E-2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123</v>
      </c>
      <c r="C664" s="27">
        <v>8.9259796806966621E-2</v>
      </c>
      <c r="D664" s="2">
        <v>40.606060606060602</v>
      </c>
      <c r="E664" s="2">
        <v>78</v>
      </c>
      <c r="F664" s="27">
        <v>5.4166666666666669E-2</v>
      </c>
      <c r="G664" s="14">
        <v>30.303030303030301</v>
      </c>
      <c r="H664" s="2">
        <v>88</v>
      </c>
      <c r="I664" s="27">
        <v>6.4896755162241887E-2</v>
      </c>
      <c r="J664" s="14">
        <v>44.848483999999999</v>
      </c>
      <c r="K664" s="27">
        <v>-0.28455284552845528</v>
      </c>
      <c r="L664" s="2">
        <v>1977</v>
      </c>
      <c r="M664" s="27">
        <v>4.8046077573636631E-2</v>
      </c>
      <c r="N664" s="2">
        <v>178.78787878787799</v>
      </c>
      <c r="O664" s="2">
        <v>2210</v>
      </c>
      <c r="P664" s="27">
        <v>5.7646659884706679E-2</v>
      </c>
      <c r="Q664" s="14">
        <v>202.42424242424201</v>
      </c>
      <c r="R664" s="2">
        <v>1950</v>
      </c>
      <c r="S664" s="27">
        <v>5.4466230936819175E-2</v>
      </c>
      <c r="T664" s="14">
        <v>248.484848</v>
      </c>
      <c r="U664" s="27">
        <v>-1.3657056145675266E-2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16</v>
      </c>
      <c r="C665" s="27">
        <v>1.1611030478955007E-2</v>
      </c>
      <c r="D665" s="2">
        <v>11.5151515151515</v>
      </c>
      <c r="E665" s="2">
        <v>9</v>
      </c>
      <c r="F665" s="27">
        <v>6.2500000000000003E-3</v>
      </c>
      <c r="G665" s="14">
        <v>9.0909090909090899</v>
      </c>
      <c r="H665" s="2">
        <v>0</v>
      </c>
      <c r="I665" s="27">
        <v>0</v>
      </c>
      <c r="J665" s="14">
        <v>12.727273</v>
      </c>
      <c r="K665" s="27">
        <v>-1</v>
      </c>
      <c r="L665" s="2">
        <v>445</v>
      </c>
      <c r="M665" s="27">
        <v>1.0814620394672889E-2</v>
      </c>
      <c r="N665" s="2">
        <v>85.454545454545396</v>
      </c>
      <c r="O665" s="2">
        <v>496</v>
      </c>
      <c r="P665" s="27">
        <v>1.2937892897201137E-2</v>
      </c>
      <c r="Q665" s="14">
        <v>87.878787878787904</v>
      </c>
      <c r="R665" s="2">
        <v>413</v>
      </c>
      <c r="S665" s="27">
        <v>1.1535668398413497E-2</v>
      </c>
      <c r="T665" s="14">
        <v>73.939390000000003</v>
      </c>
      <c r="U665" s="27">
        <v>-7.1910112359550568E-2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9</v>
      </c>
      <c r="C666" s="27">
        <v>6.5312046444121917E-3</v>
      </c>
      <c r="D666" s="2">
        <v>8.4848484848484809</v>
      </c>
      <c r="E666" s="2">
        <v>0</v>
      </c>
      <c r="F666" s="27">
        <v>0</v>
      </c>
      <c r="G666" s="14">
        <v>11.5151515151515</v>
      </c>
      <c r="H666" s="2">
        <v>0</v>
      </c>
      <c r="I666" s="27">
        <v>0</v>
      </c>
      <c r="J666" s="14">
        <v>12.727273</v>
      </c>
      <c r="K666" s="27">
        <v>-1</v>
      </c>
      <c r="L666" s="2">
        <v>329</v>
      </c>
      <c r="M666" s="27">
        <v>7.9955283367356862E-3</v>
      </c>
      <c r="N666" s="2">
        <v>70.303030303030297</v>
      </c>
      <c r="O666" s="2">
        <v>364</v>
      </c>
      <c r="P666" s="27">
        <v>9.4947439810105123E-3</v>
      </c>
      <c r="Q666" s="14">
        <v>68.484848484848399</v>
      </c>
      <c r="R666" s="2">
        <v>232</v>
      </c>
      <c r="S666" s="27">
        <v>6.4800849114574604E-3</v>
      </c>
      <c r="T666" s="14">
        <v>67.272729999999996</v>
      </c>
      <c r="U666" s="27">
        <v>-0.29483282674772038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0</v>
      </c>
      <c r="C667" s="27">
        <v>0</v>
      </c>
      <c r="D667" s="2">
        <v>80</v>
      </c>
      <c r="E667" s="2">
        <v>0</v>
      </c>
      <c r="F667" s="27">
        <v>0</v>
      </c>
      <c r="G667" s="14">
        <v>11.5151515151515</v>
      </c>
      <c r="H667" s="2">
        <v>0</v>
      </c>
      <c r="I667" s="27">
        <v>0</v>
      </c>
      <c r="J667" s="14">
        <v>12.727273</v>
      </c>
      <c r="K667" s="27"/>
      <c r="L667" s="2">
        <v>95</v>
      </c>
      <c r="M667" s="27">
        <v>2.3087391853796055E-3</v>
      </c>
      <c r="N667" s="2">
        <v>44.848484848484802</v>
      </c>
      <c r="O667" s="2">
        <v>122</v>
      </c>
      <c r="P667" s="27">
        <v>3.1823043013276993E-3</v>
      </c>
      <c r="Q667" s="14">
        <v>39.393939393939398</v>
      </c>
      <c r="R667" s="2">
        <v>100</v>
      </c>
      <c r="S667" s="27">
        <v>2.7931400480420087E-3</v>
      </c>
      <c r="T667" s="14">
        <v>49.0909081</v>
      </c>
      <c r="U667" s="27">
        <v>5.2631578947368418E-2</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0</v>
      </c>
      <c r="C668" s="27">
        <v>0</v>
      </c>
      <c r="D668" s="2">
        <v>80</v>
      </c>
      <c r="E668" s="2">
        <v>0</v>
      </c>
      <c r="F668" s="27">
        <v>0</v>
      </c>
      <c r="G668" s="14">
        <v>11.5151515151515</v>
      </c>
      <c r="H668" s="2">
        <v>0</v>
      </c>
      <c r="I668" s="27">
        <v>0</v>
      </c>
      <c r="J668" s="14">
        <v>12.727273</v>
      </c>
      <c r="K668" s="27"/>
      <c r="L668" s="2">
        <v>23</v>
      </c>
      <c r="M668" s="27">
        <v>5.5895790803927291E-4</v>
      </c>
      <c r="N668" s="2">
        <v>14.545454545454501</v>
      </c>
      <c r="O668" s="2">
        <v>55</v>
      </c>
      <c r="P668" s="27">
        <v>1.434645381746094E-3</v>
      </c>
      <c r="Q668" s="14">
        <v>21.818181818181799</v>
      </c>
      <c r="R668" s="2">
        <v>74</v>
      </c>
      <c r="S668" s="27">
        <v>2.0669236355510866E-3</v>
      </c>
      <c r="T668" s="14">
        <v>36.969695999999999</v>
      </c>
      <c r="U668" s="27">
        <v>2.2173913043478262</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9</v>
      </c>
      <c r="C669" s="27">
        <v>6.5312046444121917E-3</v>
      </c>
      <c r="D669" s="2">
        <v>8.4848484848484809</v>
      </c>
      <c r="E669" s="2">
        <v>0</v>
      </c>
      <c r="F669" s="27">
        <v>0</v>
      </c>
      <c r="G669" s="14">
        <v>11.5151515151515</v>
      </c>
      <c r="H669" s="2">
        <v>0</v>
      </c>
      <c r="I669" s="27">
        <v>0</v>
      </c>
      <c r="J669" s="14">
        <v>12.727273</v>
      </c>
      <c r="K669" s="27">
        <v>-1</v>
      </c>
      <c r="L669" s="2">
        <v>211</v>
      </c>
      <c r="M669" s="27">
        <v>5.1278312433168079E-3</v>
      </c>
      <c r="N669" s="2">
        <v>66.060606060606005</v>
      </c>
      <c r="O669" s="2">
        <v>187</v>
      </c>
      <c r="P669" s="27">
        <v>4.8777942979367191E-3</v>
      </c>
      <c r="Q669" s="14">
        <v>52.727272727272698</v>
      </c>
      <c r="R669" s="2">
        <v>58</v>
      </c>
      <c r="S669" s="27">
        <v>1.6200212278643651E-3</v>
      </c>
      <c r="T669" s="14">
        <v>30.909089999999999</v>
      </c>
      <c r="U669" s="27">
        <v>-0.72511848341232232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7</v>
      </c>
      <c r="C670" s="27">
        <v>5.0798258345428155E-3</v>
      </c>
      <c r="D670" s="2">
        <v>6.6666666666666599</v>
      </c>
      <c r="E670" s="2">
        <v>9</v>
      </c>
      <c r="F670" s="27">
        <v>6.2500000000000003E-3</v>
      </c>
      <c r="G670" s="14">
        <v>9.0909090909090899</v>
      </c>
      <c r="H670" s="2">
        <v>0</v>
      </c>
      <c r="I670" s="27">
        <v>0</v>
      </c>
      <c r="J670" s="14">
        <v>12.727273</v>
      </c>
      <c r="K670" s="27">
        <v>-1</v>
      </c>
      <c r="L670" s="2">
        <v>116</v>
      </c>
      <c r="M670" s="27">
        <v>2.8190920579372024E-3</v>
      </c>
      <c r="N670" s="2">
        <v>47.272727272727202</v>
      </c>
      <c r="O670" s="2">
        <v>132</v>
      </c>
      <c r="P670" s="27">
        <v>3.4431489161906251E-3</v>
      </c>
      <c r="Q670" s="14">
        <v>51.515151515151501</v>
      </c>
      <c r="R670" s="2">
        <v>181</v>
      </c>
      <c r="S670" s="27">
        <v>5.055583486956036E-3</v>
      </c>
      <c r="T670" s="14">
        <v>38.181820000000002</v>
      </c>
      <c r="U670" s="27">
        <v>0.56034482758620685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107</v>
      </c>
      <c r="C671" s="27">
        <v>7.7648766328011612E-2</v>
      </c>
      <c r="D671" s="2">
        <v>38.181818181818102</v>
      </c>
      <c r="E671" s="2">
        <v>69</v>
      </c>
      <c r="F671" s="27">
        <v>4.791666666666667E-2</v>
      </c>
      <c r="G671" s="14">
        <v>30.303030303030301</v>
      </c>
      <c r="H671" s="2">
        <v>88</v>
      </c>
      <c r="I671" s="27">
        <v>6.4896755162241887E-2</v>
      </c>
      <c r="J671" s="14">
        <v>44.848483999999999</v>
      </c>
      <c r="K671" s="27">
        <v>-0.17757009345794392</v>
      </c>
      <c r="L671" s="2">
        <v>1532</v>
      </c>
      <c r="M671" s="27">
        <v>3.7231457178963742E-2</v>
      </c>
      <c r="N671" s="2">
        <v>147.87878787878699</v>
      </c>
      <c r="O671" s="2">
        <v>1714</v>
      </c>
      <c r="P671" s="27">
        <v>4.470876698750554E-2</v>
      </c>
      <c r="Q671" s="14">
        <v>186.06060606060601</v>
      </c>
      <c r="R671" s="2">
        <v>1537</v>
      </c>
      <c r="S671" s="27">
        <v>4.2930562538405673E-2</v>
      </c>
      <c r="T671" s="14">
        <v>226.060608</v>
      </c>
      <c r="U671" s="27">
        <v>3.2637075718015664E-3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98</v>
      </c>
      <c r="C672" s="27">
        <v>7.1117561683599423E-2</v>
      </c>
      <c r="D672" s="2">
        <v>35.757575757575701</v>
      </c>
      <c r="E672" s="2">
        <v>69</v>
      </c>
      <c r="F672" s="27">
        <v>4.791666666666667E-2</v>
      </c>
      <c r="G672" s="14">
        <v>30.303030303030301</v>
      </c>
      <c r="H672" s="2">
        <v>64</v>
      </c>
      <c r="I672" s="27">
        <v>4.71976401179941E-2</v>
      </c>
      <c r="J672" s="14">
        <v>40</v>
      </c>
      <c r="K672" s="27">
        <v>-0.34693877551020408</v>
      </c>
      <c r="L672" s="2">
        <v>1316</v>
      </c>
      <c r="M672" s="27">
        <v>3.1982113346942745E-2</v>
      </c>
      <c r="N672" s="2">
        <v>145.45454545454501</v>
      </c>
      <c r="O672" s="2">
        <v>1400</v>
      </c>
      <c r="P672" s="27">
        <v>3.6518246080809662E-2</v>
      </c>
      <c r="Q672" s="14">
        <v>175.15151515151501</v>
      </c>
      <c r="R672" s="2">
        <v>1034</v>
      </c>
      <c r="S672" s="27">
        <v>2.8881068096754371E-2</v>
      </c>
      <c r="T672" s="14">
        <v>193.33332799999999</v>
      </c>
      <c r="U672" s="27">
        <v>-0.21428571428571427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50</v>
      </c>
      <c r="C673" s="27">
        <v>3.6284470246734396E-2</v>
      </c>
      <c r="D673" s="2">
        <v>30.909090909090899</v>
      </c>
      <c r="E673" s="2">
        <v>23</v>
      </c>
      <c r="F673" s="27">
        <v>1.5972222222222221E-2</v>
      </c>
      <c r="G673" s="14">
        <v>15.757575757575699</v>
      </c>
      <c r="H673" s="2">
        <v>22</v>
      </c>
      <c r="I673" s="27">
        <v>1.6224188790560472E-2</v>
      </c>
      <c r="J673" s="14">
        <v>12.727273</v>
      </c>
      <c r="K673" s="27">
        <v>-0.56000000000000005</v>
      </c>
      <c r="L673" s="2">
        <v>284</v>
      </c>
      <c r="M673" s="27">
        <v>6.9019150383979782E-3</v>
      </c>
      <c r="N673" s="2">
        <v>79.393939393939405</v>
      </c>
      <c r="O673" s="2">
        <v>303</v>
      </c>
      <c r="P673" s="27">
        <v>7.9035918303466627E-3</v>
      </c>
      <c r="Q673" s="14">
        <v>75.757575757575694</v>
      </c>
      <c r="R673" s="2">
        <v>292</v>
      </c>
      <c r="S673" s="27">
        <v>8.1559689402826655E-3</v>
      </c>
      <c r="T673" s="14">
        <v>117.57576</v>
      </c>
      <c r="U673" s="27">
        <v>2.8169014084507043E-2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0</v>
      </c>
      <c r="C674" s="27">
        <v>0</v>
      </c>
      <c r="D674" s="2">
        <v>80</v>
      </c>
      <c r="E674" s="2">
        <v>0</v>
      </c>
      <c r="F674" s="27">
        <v>0</v>
      </c>
      <c r="G674" s="14">
        <v>11.5151515151515</v>
      </c>
      <c r="H674" s="2">
        <v>0</v>
      </c>
      <c r="I674" s="27">
        <v>0</v>
      </c>
      <c r="J674" s="14">
        <v>12.727273</v>
      </c>
      <c r="K674" s="27"/>
      <c r="L674" s="2">
        <v>275</v>
      </c>
      <c r="M674" s="27">
        <v>6.6831923787304369E-3</v>
      </c>
      <c r="N674" s="2">
        <v>76.363636363636303</v>
      </c>
      <c r="O674" s="2">
        <v>288</v>
      </c>
      <c r="P674" s="27">
        <v>7.512324908052273E-3</v>
      </c>
      <c r="Q674" s="14">
        <v>55.757575757575701</v>
      </c>
      <c r="R674" s="2">
        <v>133</v>
      </c>
      <c r="S674" s="27">
        <v>3.7148762638958719E-3</v>
      </c>
      <c r="T674" s="14">
        <v>40.606059999999999</v>
      </c>
      <c r="U674" s="27">
        <v>-0.51636363636363636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48</v>
      </c>
      <c r="C675" s="27">
        <v>3.483309143686502E-2</v>
      </c>
      <c r="D675" s="2">
        <v>21.2121212121212</v>
      </c>
      <c r="E675" s="2">
        <v>46</v>
      </c>
      <c r="F675" s="27">
        <v>3.1944444444444442E-2</v>
      </c>
      <c r="G675" s="14">
        <v>26.6666666666666</v>
      </c>
      <c r="H675" s="2">
        <v>42</v>
      </c>
      <c r="I675" s="27">
        <v>3.0973451327433628E-2</v>
      </c>
      <c r="J675" s="14">
        <v>35.757576</v>
      </c>
      <c r="K675" s="27">
        <v>-0.125</v>
      </c>
      <c r="L675" s="2">
        <v>757</v>
      </c>
      <c r="M675" s="27">
        <v>1.8397005929814327E-2</v>
      </c>
      <c r="N675" s="2">
        <v>112.72727272727199</v>
      </c>
      <c r="O675" s="2">
        <v>809</v>
      </c>
      <c r="P675" s="27">
        <v>2.1102329342410724E-2</v>
      </c>
      <c r="Q675" s="14">
        <v>137.575757575757</v>
      </c>
      <c r="R675" s="2">
        <v>609</v>
      </c>
      <c r="S675" s="27">
        <v>1.7010222892575835E-2</v>
      </c>
      <c r="T675" s="14">
        <v>131.515152</v>
      </c>
      <c r="U675" s="27">
        <v>-0.19550858652575959</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9</v>
      </c>
      <c r="C676" s="27">
        <v>6.5312046444121917E-3</v>
      </c>
      <c r="D676" s="2">
        <v>9.6969696969696901</v>
      </c>
      <c r="E676" s="2">
        <v>0</v>
      </c>
      <c r="F676" s="27">
        <v>0</v>
      </c>
      <c r="G676" s="14">
        <v>11.5151515151515</v>
      </c>
      <c r="H676" s="2">
        <v>24</v>
      </c>
      <c r="I676" s="27">
        <v>1.7699115044247787E-2</v>
      </c>
      <c r="J676" s="14">
        <v>16.363636</v>
      </c>
      <c r="K676" s="27">
        <v>1.6666666666666667</v>
      </c>
      <c r="L676" s="2">
        <v>216</v>
      </c>
      <c r="M676" s="27">
        <v>5.2493438320209973E-3</v>
      </c>
      <c r="N676" s="2">
        <v>48.484848484848399</v>
      </c>
      <c r="O676" s="2">
        <v>314</v>
      </c>
      <c r="P676" s="27">
        <v>8.1905209066958813E-3</v>
      </c>
      <c r="Q676" s="14">
        <v>65.454545454545396</v>
      </c>
      <c r="R676" s="2">
        <v>503</v>
      </c>
      <c r="S676" s="27">
        <v>1.4049494441651305E-2</v>
      </c>
      <c r="T676" s="14">
        <v>101.21212</v>
      </c>
      <c r="U676" s="27">
        <v>1.3287037037037037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1237</v>
      </c>
      <c r="C677" s="27">
        <v>0.89767779390420899</v>
      </c>
      <c r="D677" s="2">
        <v>98.181818181818201</v>
      </c>
      <c r="E677" s="2">
        <v>1272</v>
      </c>
      <c r="F677" s="27">
        <v>0.8833333333333333</v>
      </c>
      <c r="G677" s="14">
        <v>102.424242424242</v>
      </c>
      <c r="H677" s="2">
        <v>1259</v>
      </c>
      <c r="I677" s="27">
        <v>0.92846607669616521</v>
      </c>
      <c r="J677" s="14">
        <v>106.666664</v>
      </c>
      <c r="K677" s="27">
        <v>1.7784963621665321E-2</v>
      </c>
      <c r="L677" s="2">
        <v>37978</v>
      </c>
      <c r="M677" s="27">
        <v>0.92296101876154368</v>
      </c>
      <c r="N677" s="2">
        <v>393.93939393939399</v>
      </c>
      <c r="O677" s="2">
        <v>34662</v>
      </c>
      <c r="P677" s="27">
        <v>0.90413960403787463</v>
      </c>
      <c r="Q677" s="14">
        <v>536.36363636363603</v>
      </c>
      <c r="R677" s="2">
        <v>32656</v>
      </c>
      <c r="S677" s="27">
        <v>0.91212781408859844</v>
      </c>
      <c r="T677" s="14">
        <v>604.24243200000001</v>
      </c>
      <c r="U677" s="27">
        <v>-0.14013376165148245</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1033</v>
      </c>
      <c r="C678" s="27">
        <v>0.74963715529753261</v>
      </c>
      <c r="D678" s="2">
        <v>104.84848484848401</v>
      </c>
      <c r="E678" s="2">
        <v>982</v>
      </c>
      <c r="F678" s="27">
        <v>0.68194444444444446</v>
      </c>
      <c r="G678" s="14">
        <v>96.969696969696898</v>
      </c>
      <c r="H678" s="2">
        <v>948</v>
      </c>
      <c r="I678" s="27">
        <v>0.69911504424778759</v>
      </c>
      <c r="J678" s="14">
        <v>96.363640000000004</v>
      </c>
      <c r="K678" s="27">
        <v>-8.2284607938044527E-2</v>
      </c>
      <c r="L678" s="2">
        <v>30895</v>
      </c>
      <c r="M678" s="27">
        <v>0.75082628560318854</v>
      </c>
      <c r="N678" s="2">
        <v>473.93939393939399</v>
      </c>
      <c r="O678" s="2">
        <v>27794</v>
      </c>
      <c r="P678" s="27">
        <v>0.72499152255001698</v>
      </c>
      <c r="Q678" s="14">
        <v>445.45454545454498</v>
      </c>
      <c r="R678" s="2">
        <v>25974</v>
      </c>
      <c r="S678" s="27">
        <v>0.72549019607843135</v>
      </c>
      <c r="T678" s="14">
        <v>603.03030000000001</v>
      </c>
      <c r="U678" s="27">
        <v>-0.15928143712574849</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485</v>
      </c>
      <c r="C679" s="27">
        <v>0.35195936139332368</v>
      </c>
      <c r="D679" s="2">
        <v>69.090909090909093</v>
      </c>
      <c r="E679" s="2">
        <v>495</v>
      </c>
      <c r="F679" s="27">
        <v>0.34375</v>
      </c>
      <c r="G679" s="14">
        <v>67.878787878787804</v>
      </c>
      <c r="H679" s="2">
        <v>346</v>
      </c>
      <c r="I679" s="27">
        <v>0.25516224188790559</v>
      </c>
      <c r="J679" s="14">
        <v>72.121215800000002</v>
      </c>
      <c r="K679" s="27">
        <v>-0.28659793814432988</v>
      </c>
      <c r="L679" s="2">
        <v>12241</v>
      </c>
      <c r="M679" s="27">
        <v>0.29748711966559738</v>
      </c>
      <c r="N679" s="2">
        <v>377.575757575757</v>
      </c>
      <c r="O679" s="2">
        <v>9864</v>
      </c>
      <c r="P679" s="27">
        <v>0.25729712810079036</v>
      </c>
      <c r="Q679" s="14">
        <v>399.39393939393898</v>
      </c>
      <c r="R679" s="2">
        <v>9680</v>
      </c>
      <c r="S679" s="27">
        <v>0.27037595665046643</v>
      </c>
      <c r="T679" s="14">
        <v>460</v>
      </c>
      <c r="U679" s="27">
        <v>-0.20921493342047218</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35</v>
      </c>
      <c r="C680" s="27">
        <v>2.5399129172714079E-2</v>
      </c>
      <c r="D680" s="2">
        <v>18.7878787878787</v>
      </c>
      <c r="E680" s="2">
        <v>75</v>
      </c>
      <c r="F680" s="27">
        <v>5.2083333333333336E-2</v>
      </c>
      <c r="G680" s="14">
        <v>35.757575757575701</v>
      </c>
      <c r="H680" s="2">
        <v>81</v>
      </c>
      <c r="I680" s="27">
        <v>5.9734513274336286E-2</v>
      </c>
      <c r="J680" s="14">
        <v>36.363636</v>
      </c>
      <c r="K680" s="27">
        <v>1.3142857142857143</v>
      </c>
      <c r="L680" s="2">
        <v>2122</v>
      </c>
      <c r="M680" s="27">
        <v>5.1569942646058131E-2</v>
      </c>
      <c r="N680" s="2">
        <v>177.575757575757</v>
      </c>
      <c r="O680" s="2">
        <v>1691</v>
      </c>
      <c r="P680" s="27">
        <v>4.410882437332081E-2</v>
      </c>
      <c r="Q680" s="14">
        <v>218.18181818181799</v>
      </c>
      <c r="R680" s="2">
        <v>2054</v>
      </c>
      <c r="S680" s="27">
        <v>5.7371096586782862E-2</v>
      </c>
      <c r="T680" s="14">
        <v>292.72726399999999</v>
      </c>
      <c r="U680" s="27">
        <v>-3.2045240339302547E-2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134</v>
      </c>
      <c r="C681" s="27">
        <v>9.7242380261248179E-2</v>
      </c>
      <c r="D681" s="2">
        <v>53.939393939393902</v>
      </c>
      <c r="E681" s="2">
        <v>151</v>
      </c>
      <c r="F681" s="27">
        <v>0.10486111111111111</v>
      </c>
      <c r="G681" s="14">
        <v>44.848484848484802</v>
      </c>
      <c r="H681" s="2">
        <v>85</v>
      </c>
      <c r="I681" s="27">
        <v>6.268436578171091E-2</v>
      </c>
      <c r="J681" s="14">
        <v>37.5757561</v>
      </c>
      <c r="K681" s="27">
        <v>-0.36567164179104478</v>
      </c>
      <c r="L681" s="2">
        <v>2464</v>
      </c>
      <c r="M681" s="27">
        <v>5.9881403713424708E-2</v>
      </c>
      <c r="N681" s="2">
        <v>194.54545454545399</v>
      </c>
      <c r="O681" s="2">
        <v>2190</v>
      </c>
      <c r="P681" s="27">
        <v>5.7124970654980831E-2</v>
      </c>
      <c r="Q681" s="14">
        <v>208.48484848484799</v>
      </c>
      <c r="R681" s="2">
        <v>1602</v>
      </c>
      <c r="S681" s="27">
        <v>4.4746103569632982E-2</v>
      </c>
      <c r="T681" s="14">
        <v>176.96969999999999</v>
      </c>
      <c r="U681" s="27">
        <v>-0.34983766233766234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316</v>
      </c>
      <c r="C682" s="27">
        <v>0.22931785195936139</v>
      </c>
      <c r="D682" s="2">
        <v>63.636363636363598</v>
      </c>
      <c r="E682" s="2">
        <v>269</v>
      </c>
      <c r="F682" s="27">
        <v>0.18680555555555556</v>
      </c>
      <c r="G682" s="14">
        <v>60.606060606060602</v>
      </c>
      <c r="H682" s="2">
        <v>180</v>
      </c>
      <c r="I682" s="27">
        <v>0.13274336283185842</v>
      </c>
      <c r="J682" s="14">
        <v>60.606059999999999</v>
      </c>
      <c r="K682" s="27">
        <v>-0.43037974683544306</v>
      </c>
      <c r="L682" s="2">
        <v>7655</v>
      </c>
      <c r="M682" s="27">
        <v>0.18603577330611451</v>
      </c>
      <c r="N682" s="2">
        <v>296.969696969697</v>
      </c>
      <c r="O682" s="2">
        <v>5983</v>
      </c>
      <c r="P682" s="27">
        <v>0.15606333307248871</v>
      </c>
      <c r="Q682" s="14">
        <v>321.81818181818102</v>
      </c>
      <c r="R682" s="2">
        <v>6024</v>
      </c>
      <c r="S682" s="27">
        <v>0.16825875649405062</v>
      </c>
      <c r="T682" s="14">
        <v>390.30304000000001</v>
      </c>
      <c r="U682" s="27">
        <v>-0.21306335728282169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548</v>
      </c>
      <c r="C683" s="27">
        <v>0.39767779390420899</v>
      </c>
      <c r="D683" s="2">
        <v>77.575757575757507</v>
      </c>
      <c r="E683" s="2">
        <v>487</v>
      </c>
      <c r="F683" s="27">
        <v>0.33819444444444446</v>
      </c>
      <c r="G683" s="14">
        <v>60</v>
      </c>
      <c r="H683" s="2">
        <v>602</v>
      </c>
      <c r="I683" s="27">
        <v>0.44395280235988199</v>
      </c>
      <c r="J683" s="14">
        <v>75.757576</v>
      </c>
      <c r="K683" s="27">
        <v>9.8540145985401464E-2</v>
      </c>
      <c r="L683" s="2">
        <v>18654</v>
      </c>
      <c r="M683" s="27">
        <v>0.45333916593759116</v>
      </c>
      <c r="N683" s="2">
        <v>343.636363636363</v>
      </c>
      <c r="O683" s="2">
        <v>17930</v>
      </c>
      <c r="P683" s="27">
        <v>0.46769439444922661</v>
      </c>
      <c r="Q683" s="14">
        <v>409.69696969696901</v>
      </c>
      <c r="R683" s="2">
        <v>16294</v>
      </c>
      <c r="S683" s="27">
        <v>0.45511423942796492</v>
      </c>
      <c r="T683" s="14">
        <v>489.09089999999998</v>
      </c>
      <c r="U683" s="27">
        <v>-0.12651442049962475</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204</v>
      </c>
      <c r="C684" s="27">
        <v>0.14804063860667635</v>
      </c>
      <c r="D684" s="2">
        <v>47.878787878787797</v>
      </c>
      <c r="E684" s="2">
        <v>290</v>
      </c>
      <c r="F684" s="27">
        <v>0.2013888888888889</v>
      </c>
      <c r="G684" s="14">
        <v>60</v>
      </c>
      <c r="H684" s="2">
        <v>311</v>
      </c>
      <c r="I684" s="27">
        <v>0.22935103244837757</v>
      </c>
      <c r="J684" s="14">
        <v>67.272729999999996</v>
      </c>
      <c r="K684" s="27">
        <v>0.52450980392156865</v>
      </c>
      <c r="L684" s="2">
        <v>7083</v>
      </c>
      <c r="M684" s="27">
        <v>0.1721347331583552</v>
      </c>
      <c r="N684" s="2">
        <v>308.48484848484799</v>
      </c>
      <c r="O684" s="2">
        <v>6868</v>
      </c>
      <c r="P684" s="27">
        <v>0.17914808148785769</v>
      </c>
      <c r="Q684" s="14">
        <v>419.39393939393898</v>
      </c>
      <c r="R684" s="2">
        <v>6682</v>
      </c>
      <c r="S684" s="27">
        <v>0.18663761801016704</v>
      </c>
      <c r="T684" s="14">
        <v>413.33334400000001</v>
      </c>
      <c r="U684" s="27">
        <v>-5.6614428914301851E-2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54</v>
      </c>
      <c r="C685" s="27">
        <v>3.9187227866473148E-2</v>
      </c>
      <c r="D685" s="2">
        <v>24.2424242424242</v>
      </c>
      <c r="E685" s="2">
        <v>68</v>
      </c>
      <c r="F685" s="27">
        <v>4.7222222222222221E-2</v>
      </c>
      <c r="G685" s="14">
        <v>30.909090909090899</v>
      </c>
      <c r="H685" s="2">
        <v>102</v>
      </c>
      <c r="I685" s="27">
        <v>7.5221238938053103E-2</v>
      </c>
      <c r="J685" s="14">
        <v>41.818179999999998</v>
      </c>
      <c r="K685" s="27">
        <v>0.88888888888888884</v>
      </c>
      <c r="L685" s="2">
        <v>2613</v>
      </c>
      <c r="M685" s="27">
        <v>6.3502478856809569E-2</v>
      </c>
      <c r="N685" s="2">
        <v>207.272727272727</v>
      </c>
      <c r="O685" s="2">
        <v>2071</v>
      </c>
      <c r="P685" s="27">
        <v>5.402091973811201E-2</v>
      </c>
      <c r="Q685" s="14">
        <v>203.636363636363</v>
      </c>
      <c r="R685" s="2">
        <v>2168</v>
      </c>
      <c r="S685" s="27">
        <v>6.055527624155075E-2</v>
      </c>
      <c r="T685" s="14">
        <v>218.18182400000001</v>
      </c>
      <c r="U685" s="27">
        <v>-0.17030233448143897</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24</v>
      </c>
      <c r="C686" s="27">
        <v>1.741654571843251E-2</v>
      </c>
      <c r="D686" s="2">
        <v>16.363636363636299</v>
      </c>
      <c r="E686" s="2">
        <v>56</v>
      </c>
      <c r="F686" s="27">
        <v>3.888888888888889E-2</v>
      </c>
      <c r="G686" s="14">
        <v>29.090909090909101</v>
      </c>
      <c r="H686" s="2">
        <v>82</v>
      </c>
      <c r="I686" s="27">
        <v>6.047197640117994E-2</v>
      </c>
      <c r="J686" s="14">
        <v>35.151516000000001</v>
      </c>
      <c r="K686" s="27">
        <v>2.4166666666666665</v>
      </c>
      <c r="L686" s="2">
        <v>1432</v>
      </c>
      <c r="M686" s="27">
        <v>3.4801205404879944E-2</v>
      </c>
      <c r="N686" s="2">
        <v>159.39393939393901</v>
      </c>
      <c r="O686" s="2">
        <v>1118</v>
      </c>
      <c r="P686" s="27">
        <v>2.9162427941675145E-2</v>
      </c>
      <c r="Q686" s="14">
        <v>144.84848484848399</v>
      </c>
      <c r="R686" s="2">
        <v>1061</v>
      </c>
      <c r="S686" s="27">
        <v>2.9635215909725714E-2</v>
      </c>
      <c r="T686" s="14">
        <v>215.15152</v>
      </c>
      <c r="U686" s="27">
        <v>-0.25907821229050282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24</v>
      </c>
      <c r="C687" s="27">
        <v>1.741654571843251E-2</v>
      </c>
      <c r="D687" s="2">
        <v>16.363636363636299</v>
      </c>
      <c r="E687" s="2">
        <v>0</v>
      </c>
      <c r="F687" s="27">
        <v>0</v>
      </c>
      <c r="G687" s="14">
        <v>11.5151515151515</v>
      </c>
      <c r="H687" s="2">
        <v>12</v>
      </c>
      <c r="I687" s="27">
        <v>8.8495575221238937E-3</v>
      </c>
      <c r="J687" s="14">
        <v>11.515152</v>
      </c>
      <c r="K687" s="27">
        <v>-0.5</v>
      </c>
      <c r="L687" s="2">
        <v>175</v>
      </c>
      <c r="M687" s="27">
        <v>4.2529406046466411E-3</v>
      </c>
      <c r="N687" s="2">
        <v>53.3333333333333</v>
      </c>
      <c r="O687" s="2">
        <v>305</v>
      </c>
      <c r="P687" s="27">
        <v>7.9557607533192482E-3</v>
      </c>
      <c r="Q687" s="14">
        <v>84.848484848484802</v>
      </c>
      <c r="R687" s="2">
        <v>105</v>
      </c>
      <c r="S687" s="27">
        <v>2.9327970504441094E-3</v>
      </c>
      <c r="T687" s="14">
        <v>40.606059999999999</v>
      </c>
      <c r="U687" s="27">
        <v>-0.4</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0</v>
      </c>
      <c r="C688" s="27">
        <v>0</v>
      </c>
      <c r="D688" s="2">
        <v>80</v>
      </c>
      <c r="E688" s="2">
        <v>0</v>
      </c>
      <c r="F688" s="27">
        <v>0</v>
      </c>
      <c r="G688" s="14">
        <v>11.5151515151515</v>
      </c>
      <c r="H688" s="2">
        <v>0</v>
      </c>
      <c r="I688" s="27">
        <v>0</v>
      </c>
      <c r="J688" s="14">
        <v>12.727273</v>
      </c>
      <c r="K688" s="27"/>
      <c r="L688" s="2">
        <v>239</v>
      </c>
      <c r="M688" s="27">
        <v>5.8083017400602701E-3</v>
      </c>
      <c r="N688" s="2">
        <v>78.787878787878796</v>
      </c>
      <c r="O688" s="2">
        <v>107</v>
      </c>
      <c r="P688" s="27">
        <v>2.7910373790333101E-3</v>
      </c>
      <c r="Q688" s="14">
        <v>42.424242424242401</v>
      </c>
      <c r="R688" s="2">
        <v>101</v>
      </c>
      <c r="S688" s="27">
        <v>2.8210714485224289E-3</v>
      </c>
      <c r="T688" s="14">
        <v>49.0909081</v>
      </c>
      <c r="U688" s="27">
        <v>-0.57740585774058573</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0</v>
      </c>
      <c r="C689" s="27">
        <v>0</v>
      </c>
      <c r="D689" s="2">
        <v>80</v>
      </c>
      <c r="E689" s="2">
        <v>56</v>
      </c>
      <c r="F689" s="27">
        <v>3.888888888888889E-2</v>
      </c>
      <c r="G689" s="14">
        <v>29.090909090909101</v>
      </c>
      <c r="H689" s="2">
        <v>70</v>
      </c>
      <c r="I689" s="27">
        <v>5.1622418879056046E-2</v>
      </c>
      <c r="J689" s="14">
        <v>33.939392099999999</v>
      </c>
      <c r="K689" s="27"/>
      <c r="L689" s="2">
        <v>1018</v>
      </c>
      <c r="M689" s="27">
        <v>2.4739963060173033E-2</v>
      </c>
      <c r="N689" s="2">
        <v>139.39393939393901</v>
      </c>
      <c r="O689" s="2">
        <v>706</v>
      </c>
      <c r="P689" s="27">
        <v>1.8415629809322587E-2</v>
      </c>
      <c r="Q689" s="14">
        <v>104.84848484848401</v>
      </c>
      <c r="R689" s="2">
        <v>855</v>
      </c>
      <c r="S689" s="27">
        <v>2.3881347410759174E-2</v>
      </c>
      <c r="T689" s="14">
        <v>198.78787199999999</v>
      </c>
      <c r="U689" s="27">
        <v>-0.16011787819253437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30</v>
      </c>
      <c r="C690" s="27">
        <v>2.1770682148040638E-2</v>
      </c>
      <c r="D690" s="2">
        <v>16.363636363636299</v>
      </c>
      <c r="E690" s="2">
        <v>12</v>
      </c>
      <c r="F690" s="27">
        <v>8.3333333333333332E-3</v>
      </c>
      <c r="G690" s="14">
        <v>10.909090909090899</v>
      </c>
      <c r="H690" s="2">
        <v>20</v>
      </c>
      <c r="I690" s="27">
        <v>1.4749262536873156E-2</v>
      </c>
      <c r="J690" s="14">
        <v>13.939394</v>
      </c>
      <c r="K690" s="27">
        <v>-0.33333333333333331</v>
      </c>
      <c r="L690" s="2">
        <v>1181</v>
      </c>
      <c r="M690" s="27">
        <v>2.8701273451929622E-2</v>
      </c>
      <c r="N690" s="2">
        <v>163.636363636363</v>
      </c>
      <c r="O690" s="2">
        <v>953</v>
      </c>
      <c r="P690" s="27">
        <v>2.4858491796436861E-2</v>
      </c>
      <c r="Q690" s="14">
        <v>127.87878787878699</v>
      </c>
      <c r="R690" s="2">
        <v>1107</v>
      </c>
      <c r="S690" s="27">
        <v>3.0920060331825039E-2</v>
      </c>
      <c r="T690" s="14">
        <v>136.96969999999999</v>
      </c>
      <c r="U690" s="27">
        <v>-6.2658763759525823E-2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150</v>
      </c>
      <c r="C691" s="27">
        <v>0.10885341074020319</v>
      </c>
      <c r="D691" s="2">
        <v>40</v>
      </c>
      <c r="E691" s="2">
        <v>222</v>
      </c>
      <c r="F691" s="27">
        <v>0.15416666666666667</v>
      </c>
      <c r="G691" s="14">
        <v>52.121212121212103</v>
      </c>
      <c r="H691" s="2">
        <v>209</v>
      </c>
      <c r="I691" s="27">
        <v>0.15412979351032449</v>
      </c>
      <c r="J691" s="14">
        <v>56.969695999999999</v>
      </c>
      <c r="K691" s="27">
        <v>0.39333333333333331</v>
      </c>
      <c r="L691" s="2">
        <v>4470</v>
      </c>
      <c r="M691" s="27">
        <v>0.10863225430154563</v>
      </c>
      <c r="N691" s="2">
        <v>258.78787878787801</v>
      </c>
      <c r="O691" s="2">
        <v>4797</v>
      </c>
      <c r="P691" s="27">
        <v>0.12512716174974567</v>
      </c>
      <c r="Q691" s="14">
        <v>333.33333333333297</v>
      </c>
      <c r="R691" s="2">
        <v>4514</v>
      </c>
      <c r="S691" s="27">
        <v>0.12608234176861627</v>
      </c>
      <c r="T691" s="14">
        <v>359.39395100000002</v>
      </c>
      <c r="U691" s="27">
        <v>9.8434004474272935E-3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125</v>
      </c>
      <c r="C692" s="27">
        <v>9.071117561683599E-2</v>
      </c>
      <c r="D692" s="2">
        <v>38.787878787878697</v>
      </c>
      <c r="E692" s="2">
        <v>65</v>
      </c>
      <c r="F692" s="27">
        <v>4.5138888888888888E-2</v>
      </c>
      <c r="G692" s="14">
        <v>27.878787878787801</v>
      </c>
      <c r="H692" s="2">
        <v>103</v>
      </c>
      <c r="I692" s="27">
        <v>7.5958702064896758E-2</v>
      </c>
      <c r="J692" s="14">
        <v>38.181820000000002</v>
      </c>
      <c r="K692" s="27">
        <v>-0.17599999999999999</v>
      </c>
      <c r="L692" s="2">
        <v>2474</v>
      </c>
      <c r="M692" s="27">
        <v>6.0124428890833088E-2</v>
      </c>
      <c r="N692" s="2">
        <v>210.90909090909</v>
      </c>
      <c r="O692" s="2">
        <v>2360</v>
      </c>
      <c r="P692" s="27">
        <v>6.1559329107650572E-2</v>
      </c>
      <c r="Q692" s="14">
        <v>245.45454545454501</v>
      </c>
      <c r="R692" s="2">
        <v>2049</v>
      </c>
      <c r="S692" s="27">
        <v>5.7231439584380761E-2</v>
      </c>
      <c r="T692" s="14">
        <v>218.18182400000001</v>
      </c>
      <c r="U692" s="27">
        <v>-0.17178658043654002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0</v>
      </c>
      <c r="C693" s="27">
        <v>0</v>
      </c>
      <c r="D693" s="2">
        <v>80</v>
      </c>
      <c r="E693" s="2">
        <v>7</v>
      </c>
      <c r="F693" s="27">
        <v>4.8611111111111112E-3</v>
      </c>
      <c r="G693" s="14">
        <v>6.6666666666666599</v>
      </c>
      <c r="H693" s="2">
        <v>11</v>
      </c>
      <c r="I693" s="27">
        <v>8.1120943952802359E-3</v>
      </c>
      <c r="J693" s="14">
        <v>10.909091</v>
      </c>
      <c r="K693" s="27"/>
      <c r="L693" s="2">
        <v>534</v>
      </c>
      <c r="M693" s="27">
        <v>1.2977544473607466E-2</v>
      </c>
      <c r="N693" s="2">
        <v>110.30303030303</v>
      </c>
      <c r="O693" s="2">
        <v>412</v>
      </c>
      <c r="P693" s="27">
        <v>1.0746798132352558E-2</v>
      </c>
      <c r="Q693" s="14">
        <v>103.030303030303</v>
      </c>
      <c r="R693" s="2">
        <v>365</v>
      </c>
      <c r="S693" s="27">
        <v>1.0194961175353331E-2</v>
      </c>
      <c r="T693" s="14">
        <v>118.181816</v>
      </c>
      <c r="U693" s="27">
        <v>-0.31647940074906367</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10</v>
      </c>
      <c r="C694" s="27">
        <v>7.2568940493468797E-3</v>
      </c>
      <c r="D694" s="2">
        <v>9.6969696969696901</v>
      </c>
      <c r="E694" s="2">
        <v>9</v>
      </c>
      <c r="F694" s="27">
        <v>6.2500000000000003E-3</v>
      </c>
      <c r="G694" s="14">
        <v>8.4848484848484809</v>
      </c>
      <c r="H694" s="2">
        <v>12</v>
      </c>
      <c r="I694" s="27">
        <v>8.8495575221238937E-3</v>
      </c>
      <c r="J694" s="14">
        <v>12.121212</v>
      </c>
      <c r="K694" s="27">
        <v>0.2</v>
      </c>
      <c r="L694" s="2">
        <v>204</v>
      </c>
      <c r="M694" s="27">
        <v>4.9577136191309417E-3</v>
      </c>
      <c r="N694" s="2">
        <v>59.393939393939398</v>
      </c>
      <c r="O694" s="2">
        <v>343</v>
      </c>
      <c r="P694" s="27">
        <v>8.9469702897983679E-3</v>
      </c>
      <c r="Q694" s="14">
        <v>84.242424242424207</v>
      </c>
      <c r="R694" s="2">
        <v>273</v>
      </c>
      <c r="S694" s="27">
        <v>7.6252723311546842E-3</v>
      </c>
      <c r="T694" s="14">
        <v>93.939390000000003</v>
      </c>
      <c r="U694" s="27">
        <v>0.33823529411764708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115</v>
      </c>
      <c r="C695" s="27">
        <v>8.3454281567489116E-2</v>
      </c>
      <c r="D695" s="2">
        <v>36.969696969696898</v>
      </c>
      <c r="E695" s="2">
        <v>49</v>
      </c>
      <c r="F695" s="27">
        <v>3.4027777777777775E-2</v>
      </c>
      <c r="G695" s="14">
        <v>25.4545454545454</v>
      </c>
      <c r="H695" s="2">
        <v>80</v>
      </c>
      <c r="I695" s="27">
        <v>5.8997050147492625E-2</v>
      </c>
      <c r="J695" s="14">
        <v>38.181820000000002</v>
      </c>
      <c r="K695" s="27">
        <v>-0.30434782608695654</v>
      </c>
      <c r="L695" s="2">
        <v>1736</v>
      </c>
      <c r="M695" s="27">
        <v>4.2189170798094686E-2</v>
      </c>
      <c r="N695" s="2">
        <v>180</v>
      </c>
      <c r="O695" s="2">
        <v>1605</v>
      </c>
      <c r="P695" s="27">
        <v>4.1865560685499646E-2</v>
      </c>
      <c r="Q695" s="14">
        <v>193.939393939393</v>
      </c>
      <c r="R695" s="2">
        <v>1411</v>
      </c>
      <c r="S695" s="27">
        <v>3.9411206077872747E-2</v>
      </c>
      <c r="T695" s="14">
        <v>193.939392</v>
      </c>
      <c r="U695" s="27">
        <v>-0.18721198156682028</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25</v>
      </c>
      <c r="C696" s="27">
        <v>1.8142235123367198E-2</v>
      </c>
      <c r="D696" s="2">
        <v>13.3333333333333</v>
      </c>
      <c r="E696" s="2">
        <v>157</v>
      </c>
      <c r="F696" s="27">
        <v>0.10902777777777778</v>
      </c>
      <c r="G696" s="14">
        <v>43.030303030303003</v>
      </c>
      <c r="H696" s="2">
        <v>106</v>
      </c>
      <c r="I696" s="27">
        <v>7.8171091445427734E-2</v>
      </c>
      <c r="J696" s="14">
        <v>42.4242439</v>
      </c>
      <c r="K696" s="27">
        <v>3.24</v>
      </c>
      <c r="L696" s="2">
        <v>1996</v>
      </c>
      <c r="M696" s="27">
        <v>4.8507825410712552E-2</v>
      </c>
      <c r="N696" s="2">
        <v>169.09090909090901</v>
      </c>
      <c r="O696" s="2">
        <v>2437</v>
      </c>
      <c r="P696" s="27">
        <v>6.3567832642095104E-2</v>
      </c>
      <c r="Q696" s="14">
        <v>184.84848484848399</v>
      </c>
      <c r="R696" s="2">
        <v>2465</v>
      </c>
      <c r="S696" s="27">
        <v>6.8850902184235521E-2</v>
      </c>
      <c r="T696" s="14">
        <v>315.75756799999999</v>
      </c>
      <c r="U696" s="27">
        <v>0.23496993987975953</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1834</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1700</v>
      </c>
      <c r="C699" s="211"/>
      <c r="D699" s="211" t="s">
        <v>1701</v>
      </c>
      <c r="E699" s="211" t="s">
        <v>1700</v>
      </c>
      <c r="F699" s="211"/>
      <c r="G699" s="211" t="s">
        <v>1701</v>
      </c>
      <c r="H699" s="211" t="s">
        <v>1700</v>
      </c>
      <c r="I699" s="211"/>
      <c r="J699" s="211" t="s">
        <v>1701</v>
      </c>
      <c r="K699" t="s">
        <v>170</v>
      </c>
      <c r="L699" s="211" t="s">
        <v>1700</v>
      </c>
      <c r="M699" s="211"/>
      <c r="N699" s="211" t="s">
        <v>1701</v>
      </c>
      <c r="O699" s="211" t="s">
        <v>1700</v>
      </c>
      <c r="P699" s="211"/>
      <c r="Q699" s="211" t="s">
        <v>1701</v>
      </c>
      <c r="R699" s="211" t="s">
        <v>1700</v>
      </c>
      <c r="S699" s="211"/>
      <c r="T699" s="211" t="s">
        <v>1701</v>
      </c>
      <c r="U699" t="s">
        <v>170</v>
      </c>
      <c r="V699" s="211" t="s">
        <v>1700</v>
      </c>
      <c r="W699" s="211"/>
      <c r="X699" s="211" t="s">
        <v>1701</v>
      </c>
      <c r="Y699" s="211" t="s">
        <v>1700</v>
      </c>
      <c r="Z699" s="211"/>
      <c r="AA699" s="211" t="s">
        <v>1701</v>
      </c>
      <c r="AB699" s="211" t="s">
        <v>1700</v>
      </c>
      <c r="AC699" s="211"/>
      <c r="AD699" s="211" t="s">
        <v>1701</v>
      </c>
      <c r="AE699" t="s">
        <v>170</v>
      </c>
    </row>
    <row r="700" spans="1:31" x14ac:dyDescent="0.3">
      <c r="A700" t="s">
        <v>172</v>
      </c>
      <c r="B700" s="2">
        <v>861</v>
      </c>
      <c r="C700" s="27" t="s">
        <v>170</v>
      </c>
      <c r="D700" s="2">
        <v>87.272727272727195</v>
      </c>
      <c r="E700" s="2">
        <v>1003</v>
      </c>
      <c r="F700" s="27" t="s">
        <v>170</v>
      </c>
      <c r="G700" s="14">
        <v>77.575757575757507</v>
      </c>
      <c r="H700" s="2">
        <v>1030</v>
      </c>
      <c r="I700" s="27" t="s">
        <v>170</v>
      </c>
      <c r="J700" s="14">
        <v>92.121215800000002</v>
      </c>
      <c r="K700" s="27">
        <v>0.19628339140534262</v>
      </c>
      <c r="L700" s="2">
        <v>52272</v>
      </c>
      <c r="M700" s="27" t="s">
        <v>170</v>
      </c>
      <c r="N700" s="2">
        <v>543.030303030303</v>
      </c>
      <c r="O700" s="2">
        <v>59222</v>
      </c>
      <c r="P700" s="27" t="s">
        <v>170</v>
      </c>
      <c r="Q700" s="14">
        <v>543.030303030303</v>
      </c>
      <c r="R700" s="2">
        <v>65411</v>
      </c>
      <c r="S700" s="27" t="s">
        <v>170</v>
      </c>
      <c r="T700" s="14">
        <v>872.72730000000001</v>
      </c>
      <c r="U700" s="27">
        <v>0.25135827976737068</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183</v>
      </c>
      <c r="C701" s="27">
        <v>0.21254355400696864</v>
      </c>
      <c r="D701" s="2">
        <v>57.5757575757575</v>
      </c>
      <c r="E701" s="2">
        <v>411</v>
      </c>
      <c r="F701" s="27">
        <v>0.40977068793619142</v>
      </c>
      <c r="G701" s="14">
        <v>61.818181818181799</v>
      </c>
      <c r="H701" s="2">
        <v>354</v>
      </c>
      <c r="I701" s="27">
        <v>0.34368932038834954</v>
      </c>
      <c r="J701" s="14">
        <v>83.636359999999996</v>
      </c>
      <c r="K701" s="27">
        <v>0.93442622950819676</v>
      </c>
      <c r="L701" s="2">
        <v>14808</v>
      </c>
      <c r="M701" s="27">
        <v>0.28328741965105603</v>
      </c>
      <c r="N701" s="2">
        <v>440.60606060606</v>
      </c>
      <c r="O701" s="2">
        <v>19300</v>
      </c>
      <c r="P701" s="27">
        <v>0.32589240484954918</v>
      </c>
      <c r="Q701" s="14">
        <v>520.60606060606005</v>
      </c>
      <c r="R701" s="2">
        <v>15688</v>
      </c>
      <c r="S701" s="27">
        <v>0.23983733622785158</v>
      </c>
      <c r="T701" s="14">
        <v>572.12120000000004</v>
      </c>
      <c r="U701" s="27">
        <v>5.9427336574824421E-2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83</v>
      </c>
      <c r="C702" s="27">
        <v>9.6399535423925667E-2</v>
      </c>
      <c r="D702" s="2">
        <v>33.939393939393902</v>
      </c>
      <c r="E702" s="2">
        <v>127</v>
      </c>
      <c r="F702" s="27">
        <v>0.12662013958125623</v>
      </c>
      <c r="G702" s="14">
        <v>44.848484848484802</v>
      </c>
      <c r="H702" s="2">
        <v>113</v>
      </c>
      <c r="I702" s="27">
        <v>0.10970873786407767</v>
      </c>
      <c r="J702" s="14">
        <v>41.818179999999998</v>
      </c>
      <c r="K702" s="27">
        <v>0.36144578313253012</v>
      </c>
      <c r="L702" s="2">
        <v>7703</v>
      </c>
      <c r="M702" s="27">
        <v>0.14736378940924397</v>
      </c>
      <c r="N702" s="2">
        <v>313.93939393939303</v>
      </c>
      <c r="O702" s="2">
        <v>9150</v>
      </c>
      <c r="P702" s="27">
        <v>0.15450339400898314</v>
      </c>
      <c r="Q702" s="14">
        <v>364.24242424242402</v>
      </c>
      <c r="R702" s="2">
        <v>7396</v>
      </c>
      <c r="S702" s="27">
        <v>0.11306966718136094</v>
      </c>
      <c r="T702" s="14">
        <v>491.51513699999998</v>
      </c>
      <c r="U702" s="27">
        <v>-3.9854602103076724E-2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72</v>
      </c>
      <c r="C703" s="27">
        <v>8.3623693379790948E-2</v>
      </c>
      <c r="D703" s="2">
        <v>33.939393939393902</v>
      </c>
      <c r="E703" s="2">
        <v>98</v>
      </c>
      <c r="F703" s="27">
        <v>9.7706879361914259E-2</v>
      </c>
      <c r="G703" s="14">
        <v>37.5757575757575</v>
      </c>
      <c r="H703" s="2">
        <v>113</v>
      </c>
      <c r="I703" s="27">
        <v>0.10970873786407767</v>
      </c>
      <c r="J703" s="14">
        <v>41.818179999999998</v>
      </c>
      <c r="K703" s="27">
        <v>0.56944444444444442</v>
      </c>
      <c r="L703" s="2">
        <v>6931</v>
      </c>
      <c r="M703" s="27">
        <v>0.13259488827670646</v>
      </c>
      <c r="N703" s="2">
        <v>317.575757575757</v>
      </c>
      <c r="O703" s="2">
        <v>8145</v>
      </c>
      <c r="P703" s="27">
        <v>0.13753334909324239</v>
      </c>
      <c r="Q703" s="14">
        <v>346.06060606060601</v>
      </c>
      <c r="R703" s="2">
        <v>5598</v>
      </c>
      <c r="S703" s="27">
        <v>8.5581935760040362E-2</v>
      </c>
      <c r="T703" s="14">
        <v>456.96969999999999</v>
      </c>
      <c r="U703" s="27">
        <v>-0.19232433992208917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13</v>
      </c>
      <c r="C704" s="27">
        <v>1.5098722415795587E-2</v>
      </c>
      <c r="D704" s="2">
        <v>12.7272727272727</v>
      </c>
      <c r="E704" s="2">
        <v>20</v>
      </c>
      <c r="F704" s="27">
        <v>1.9940179461615155E-2</v>
      </c>
      <c r="G704" s="14">
        <v>18.7878787878787</v>
      </c>
      <c r="H704" s="2">
        <v>57</v>
      </c>
      <c r="I704" s="27">
        <v>5.533980582524272E-2</v>
      </c>
      <c r="J704" s="14">
        <v>37.5757561</v>
      </c>
      <c r="K704" s="27">
        <v>3.3846153846153846</v>
      </c>
      <c r="L704" s="2">
        <v>994</v>
      </c>
      <c r="M704" s="27">
        <v>1.9015916743189469E-2</v>
      </c>
      <c r="N704" s="2">
        <v>142.42424242424201</v>
      </c>
      <c r="O704" s="2">
        <v>744</v>
      </c>
      <c r="P704" s="27">
        <v>1.2562898922697647E-2</v>
      </c>
      <c r="Q704" s="14">
        <v>119.39393939393899</v>
      </c>
      <c r="R704" s="2">
        <v>808</v>
      </c>
      <c r="S704" s="27">
        <v>1.235266239623305E-2</v>
      </c>
      <c r="T704" s="14">
        <v>143.636368</v>
      </c>
      <c r="U704" s="27">
        <v>-0.18712273641851107</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38</v>
      </c>
      <c r="C705" s="27">
        <v>4.4134727061556328E-2</v>
      </c>
      <c r="D705" s="2">
        <v>26.060606060605998</v>
      </c>
      <c r="E705" s="2">
        <v>19</v>
      </c>
      <c r="F705" s="27">
        <v>1.8943170488534396E-2</v>
      </c>
      <c r="G705" s="14">
        <v>16.969696969696901</v>
      </c>
      <c r="H705" s="2">
        <v>14</v>
      </c>
      <c r="I705" s="27">
        <v>1.3592233009708738E-2</v>
      </c>
      <c r="J705" s="14">
        <v>10.30303</v>
      </c>
      <c r="K705" s="27">
        <v>-0.63157894736842102</v>
      </c>
      <c r="L705" s="2">
        <v>3452</v>
      </c>
      <c r="M705" s="27">
        <v>6.6039179675543305E-2</v>
      </c>
      <c r="N705" s="2">
        <v>233.333333333333</v>
      </c>
      <c r="O705" s="2">
        <v>3332</v>
      </c>
      <c r="P705" s="27">
        <v>5.6262875282834079E-2</v>
      </c>
      <c r="Q705" s="14">
        <v>257.575757575757</v>
      </c>
      <c r="R705" s="2">
        <v>2099</v>
      </c>
      <c r="S705" s="27">
        <v>3.2089403922887588E-2</v>
      </c>
      <c r="T705" s="14">
        <v>240</v>
      </c>
      <c r="U705" s="27">
        <v>-0.39194669756662803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21</v>
      </c>
      <c r="C706" s="27">
        <v>2.4390243902439025E-2</v>
      </c>
      <c r="D706" s="2">
        <v>14.545454545454501</v>
      </c>
      <c r="E706" s="2">
        <v>59</v>
      </c>
      <c r="F706" s="27">
        <v>5.8823529411764705E-2</v>
      </c>
      <c r="G706" s="14">
        <v>29.090909090909101</v>
      </c>
      <c r="H706" s="2">
        <v>42</v>
      </c>
      <c r="I706" s="27">
        <v>4.0776699029126215E-2</v>
      </c>
      <c r="J706" s="14">
        <v>20</v>
      </c>
      <c r="K706" s="27">
        <v>1</v>
      </c>
      <c r="L706" s="2">
        <v>2485</v>
      </c>
      <c r="M706" s="27">
        <v>4.7539791857973676E-2</v>
      </c>
      <c r="N706" s="2">
        <v>194.54545454545399</v>
      </c>
      <c r="O706" s="2">
        <v>4069</v>
      </c>
      <c r="P706" s="27">
        <v>6.8707574887710648E-2</v>
      </c>
      <c r="Q706" s="14">
        <v>238.78787878787799</v>
      </c>
      <c r="R706" s="2">
        <v>2691</v>
      </c>
      <c r="S706" s="27">
        <v>4.113986944091972E-2</v>
      </c>
      <c r="T706" s="14">
        <v>348.48486300000002</v>
      </c>
      <c r="U706" s="27">
        <v>8.2897384305835015E-2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11</v>
      </c>
      <c r="C707" s="27">
        <v>1.2775842044134728E-2</v>
      </c>
      <c r="D707" s="2">
        <v>10.909090909090899</v>
      </c>
      <c r="E707" s="2">
        <v>29</v>
      </c>
      <c r="F707" s="27">
        <v>2.8913260219341975E-2</v>
      </c>
      <c r="G707" s="14">
        <v>27.272727272727199</v>
      </c>
      <c r="H707" s="2">
        <v>0</v>
      </c>
      <c r="I707" s="27">
        <v>0</v>
      </c>
      <c r="J707" s="14">
        <v>12.727273</v>
      </c>
      <c r="K707" s="27">
        <v>-1</v>
      </c>
      <c r="L707" s="2">
        <v>772</v>
      </c>
      <c r="M707" s="27">
        <v>1.4768901132537496E-2</v>
      </c>
      <c r="N707" s="2">
        <v>100</v>
      </c>
      <c r="O707" s="2">
        <v>1005</v>
      </c>
      <c r="P707" s="27">
        <v>1.6970044915740772E-2</v>
      </c>
      <c r="Q707" s="14">
        <v>106.666666666666</v>
      </c>
      <c r="R707" s="2">
        <v>1798</v>
      </c>
      <c r="S707" s="27">
        <v>2.7487731421320574E-2</v>
      </c>
      <c r="T707" s="14">
        <v>215.15152</v>
      </c>
      <c r="U707" s="27">
        <v>1.3290155440414508</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100</v>
      </c>
      <c r="C708" s="27">
        <v>0.11614401858304298</v>
      </c>
      <c r="D708" s="2">
        <v>46.6666666666666</v>
      </c>
      <c r="E708" s="2">
        <v>284</v>
      </c>
      <c r="F708" s="27">
        <v>0.28315054835493519</v>
      </c>
      <c r="G708" s="14">
        <v>50.303030303030297</v>
      </c>
      <c r="H708" s="2">
        <v>241</v>
      </c>
      <c r="I708" s="27">
        <v>0.23398058252427184</v>
      </c>
      <c r="J708" s="14">
        <v>72.121215800000002</v>
      </c>
      <c r="K708" s="27">
        <v>1.41</v>
      </c>
      <c r="L708" s="2">
        <v>7105</v>
      </c>
      <c r="M708" s="27">
        <v>0.13592363024181206</v>
      </c>
      <c r="N708" s="2">
        <v>369.09090909090901</v>
      </c>
      <c r="O708" s="2">
        <v>10150</v>
      </c>
      <c r="P708" s="27">
        <v>0.17138901084056601</v>
      </c>
      <c r="Q708" s="14">
        <v>410.90909090909099</v>
      </c>
      <c r="R708" s="2">
        <v>8292</v>
      </c>
      <c r="S708" s="27">
        <v>0.12676766904649064</v>
      </c>
      <c r="T708" s="14">
        <v>464.84848</v>
      </c>
      <c r="U708" s="27">
        <v>0.16706544686840252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0</v>
      </c>
      <c r="C709" s="27">
        <v>0</v>
      </c>
      <c r="D709" s="2">
        <v>80</v>
      </c>
      <c r="E709" s="2">
        <v>68</v>
      </c>
      <c r="F709" s="27">
        <v>6.7796610169491525E-2</v>
      </c>
      <c r="G709" s="14">
        <v>26.060606060605998</v>
      </c>
      <c r="H709" s="2">
        <v>0</v>
      </c>
      <c r="I709" s="27">
        <v>0</v>
      </c>
      <c r="J709" s="14">
        <v>12.727273</v>
      </c>
      <c r="K709" s="27"/>
      <c r="L709" s="2">
        <v>1389</v>
      </c>
      <c r="M709" s="27">
        <v>2.6572543617998164E-2</v>
      </c>
      <c r="N709" s="2">
        <v>169.69696969696901</v>
      </c>
      <c r="O709" s="2">
        <v>2958</v>
      </c>
      <c r="P709" s="27">
        <v>4.9947654587822091E-2</v>
      </c>
      <c r="Q709" s="14">
        <v>275.75757575757501</v>
      </c>
      <c r="R709" s="2">
        <v>1713</v>
      </c>
      <c r="S709" s="27">
        <v>2.6188255797954474E-2</v>
      </c>
      <c r="T709" s="14">
        <v>213.33332799999999</v>
      </c>
      <c r="U709" s="27">
        <v>0.23326133909287258</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0</v>
      </c>
      <c r="C710" s="27">
        <v>0</v>
      </c>
      <c r="D710" s="2">
        <v>80</v>
      </c>
      <c r="E710" s="2">
        <v>59</v>
      </c>
      <c r="F710" s="27">
        <v>5.8823529411764705E-2</v>
      </c>
      <c r="G710" s="14">
        <v>24.2424242424242</v>
      </c>
      <c r="H710" s="2">
        <v>0</v>
      </c>
      <c r="I710" s="27">
        <v>0</v>
      </c>
      <c r="J710" s="14">
        <v>12.727273</v>
      </c>
      <c r="K710" s="27"/>
      <c r="L710" s="2">
        <v>1278</v>
      </c>
      <c r="M710" s="27">
        <v>2.4449035812672177E-2</v>
      </c>
      <c r="N710" s="2">
        <v>164.24242424242399</v>
      </c>
      <c r="O710" s="2">
        <v>2684</v>
      </c>
      <c r="P710" s="27">
        <v>4.5320995575968387E-2</v>
      </c>
      <c r="Q710" s="14">
        <v>277.575757575757</v>
      </c>
      <c r="R710" s="2">
        <v>1171</v>
      </c>
      <c r="S710" s="27">
        <v>1.7902187705431807E-2</v>
      </c>
      <c r="T710" s="14">
        <v>161.81817599999999</v>
      </c>
      <c r="U710" s="27">
        <v>-8.3724569640062599E-2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0</v>
      </c>
      <c r="C711" s="27">
        <v>0</v>
      </c>
      <c r="D711" s="2">
        <v>80</v>
      </c>
      <c r="E711" s="2">
        <v>20</v>
      </c>
      <c r="F711" s="27">
        <v>1.9940179461615155E-2</v>
      </c>
      <c r="G711" s="14">
        <v>15.151515151515101</v>
      </c>
      <c r="H711" s="2">
        <v>0</v>
      </c>
      <c r="I711" s="27">
        <v>0</v>
      </c>
      <c r="J711" s="14">
        <v>12.727273</v>
      </c>
      <c r="K711" s="27"/>
      <c r="L711" s="2">
        <v>261</v>
      </c>
      <c r="M711" s="27">
        <v>4.9931129476584023E-3</v>
      </c>
      <c r="N711" s="2">
        <v>80</v>
      </c>
      <c r="O711" s="2">
        <v>573</v>
      </c>
      <c r="P711" s="27">
        <v>9.675458444496977E-3</v>
      </c>
      <c r="Q711" s="14">
        <v>108.484848484848</v>
      </c>
      <c r="R711" s="2">
        <v>189</v>
      </c>
      <c r="S711" s="27">
        <v>2.8894222684257998E-3</v>
      </c>
      <c r="T711" s="14">
        <v>60</v>
      </c>
      <c r="U711" s="27">
        <v>-0.27586206896551724</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0</v>
      </c>
      <c r="C712" s="27">
        <v>0</v>
      </c>
      <c r="D712" s="2">
        <v>80</v>
      </c>
      <c r="E712" s="2">
        <v>24</v>
      </c>
      <c r="F712" s="27">
        <v>2.3928215353938187E-2</v>
      </c>
      <c r="G712" s="14">
        <v>13.3333333333333</v>
      </c>
      <c r="H712" s="2">
        <v>0</v>
      </c>
      <c r="I712" s="27">
        <v>0</v>
      </c>
      <c r="J712" s="14">
        <v>12.727273</v>
      </c>
      <c r="K712" s="27"/>
      <c r="L712" s="2">
        <v>534</v>
      </c>
      <c r="M712" s="27">
        <v>1.0215794306703397E-2</v>
      </c>
      <c r="N712" s="2">
        <v>117.575757575757</v>
      </c>
      <c r="O712" s="2">
        <v>924</v>
      </c>
      <c r="P712" s="27">
        <v>1.560230995238256E-2</v>
      </c>
      <c r="Q712" s="14">
        <v>133.333333333333</v>
      </c>
      <c r="R712" s="2">
        <v>374</v>
      </c>
      <c r="S712" s="27">
        <v>5.7176927428108423E-3</v>
      </c>
      <c r="T712" s="14">
        <v>104.848488</v>
      </c>
      <c r="U712" s="27">
        <v>-0.29962546816479402</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0</v>
      </c>
      <c r="C713" s="27">
        <v>0</v>
      </c>
      <c r="D713" s="2">
        <v>80</v>
      </c>
      <c r="E713" s="2">
        <v>15</v>
      </c>
      <c r="F713" s="27">
        <v>1.4955134596211365E-2</v>
      </c>
      <c r="G713" s="14">
        <v>15.757575757575699</v>
      </c>
      <c r="H713" s="2">
        <v>0</v>
      </c>
      <c r="I713" s="27">
        <v>0</v>
      </c>
      <c r="J713" s="14">
        <v>12.727273</v>
      </c>
      <c r="K713" s="27"/>
      <c r="L713" s="2">
        <v>483</v>
      </c>
      <c r="M713" s="27">
        <v>9.2401285583103773E-3</v>
      </c>
      <c r="N713" s="2">
        <v>92.727272727272705</v>
      </c>
      <c r="O713" s="2">
        <v>1187</v>
      </c>
      <c r="P713" s="27">
        <v>2.0043227179088852E-2</v>
      </c>
      <c r="Q713" s="14">
        <v>189.69696969696901</v>
      </c>
      <c r="R713" s="2">
        <v>608</v>
      </c>
      <c r="S713" s="27">
        <v>9.2950726941951663E-3</v>
      </c>
      <c r="T713" s="14">
        <v>96.969695999999999</v>
      </c>
      <c r="U713" s="27">
        <v>0.25879917184265011</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0</v>
      </c>
      <c r="C714" s="27">
        <v>0</v>
      </c>
      <c r="D714" s="2">
        <v>80</v>
      </c>
      <c r="E714" s="2">
        <v>9</v>
      </c>
      <c r="F714" s="27">
        <v>8.9730807577268201E-3</v>
      </c>
      <c r="G714" s="14">
        <v>8.4848484848484809</v>
      </c>
      <c r="H714" s="2">
        <v>0</v>
      </c>
      <c r="I714" s="27">
        <v>0</v>
      </c>
      <c r="J714" s="14">
        <v>12.727273</v>
      </c>
      <c r="K714" s="27"/>
      <c r="L714" s="2">
        <v>111</v>
      </c>
      <c r="M714" s="27">
        <v>2.1235078053259871E-3</v>
      </c>
      <c r="N714" s="2">
        <v>38.181818181818102</v>
      </c>
      <c r="O714" s="2">
        <v>274</v>
      </c>
      <c r="P714" s="27">
        <v>4.6266590118537029E-3</v>
      </c>
      <c r="Q714" s="14">
        <v>71.515151515151501</v>
      </c>
      <c r="R714" s="2">
        <v>542</v>
      </c>
      <c r="S714" s="27">
        <v>8.2860680925226637E-3</v>
      </c>
      <c r="T714" s="14">
        <v>148.484848</v>
      </c>
      <c r="U714" s="27">
        <v>3.8828828828828827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100</v>
      </c>
      <c r="C715" s="27">
        <v>0.11614401858304298</v>
      </c>
      <c r="D715" s="2">
        <v>46.6666666666666</v>
      </c>
      <c r="E715" s="2">
        <v>216</v>
      </c>
      <c r="F715" s="27">
        <v>0.21535393818544366</v>
      </c>
      <c r="G715" s="14">
        <v>47.272727272727202</v>
      </c>
      <c r="H715" s="2">
        <v>241</v>
      </c>
      <c r="I715" s="27">
        <v>0.23398058252427184</v>
      </c>
      <c r="J715" s="14">
        <v>72.121215800000002</v>
      </c>
      <c r="K715" s="27">
        <v>1.41</v>
      </c>
      <c r="L715" s="2">
        <v>5716</v>
      </c>
      <c r="M715" s="27">
        <v>0.1093510866238139</v>
      </c>
      <c r="N715" s="2">
        <v>340</v>
      </c>
      <c r="O715" s="2">
        <v>7192</v>
      </c>
      <c r="P715" s="27">
        <v>0.12144135625274391</v>
      </c>
      <c r="Q715" s="14">
        <v>366.06060606060601</v>
      </c>
      <c r="R715" s="2">
        <v>6579</v>
      </c>
      <c r="S715" s="27">
        <v>0.10057941324853618</v>
      </c>
      <c r="T715" s="14">
        <v>418.78787199999999</v>
      </c>
      <c r="U715" s="27">
        <v>0.15097970608817354</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93</v>
      </c>
      <c r="C716" s="27">
        <v>0.10801393728222997</v>
      </c>
      <c r="D716" s="2">
        <v>45.454545454545404</v>
      </c>
      <c r="E716" s="2">
        <v>200</v>
      </c>
      <c r="F716" s="27">
        <v>0.19940179461615154</v>
      </c>
      <c r="G716" s="14">
        <v>46.6666666666666</v>
      </c>
      <c r="H716" s="2">
        <v>217</v>
      </c>
      <c r="I716" s="27">
        <v>0.21067961165048543</v>
      </c>
      <c r="J716" s="14">
        <v>69.696969999999993</v>
      </c>
      <c r="K716" s="27">
        <v>1.3333333333333333</v>
      </c>
      <c r="L716" s="2">
        <v>5214</v>
      </c>
      <c r="M716" s="27">
        <v>9.9747474747474751E-2</v>
      </c>
      <c r="N716" s="2">
        <v>336.36363636363598</v>
      </c>
      <c r="O716" s="2">
        <v>6399</v>
      </c>
      <c r="P716" s="27">
        <v>0.1080510621052987</v>
      </c>
      <c r="Q716" s="14">
        <v>353.33333333333297</v>
      </c>
      <c r="R716" s="2">
        <v>6030</v>
      </c>
      <c r="S716" s="27">
        <v>9.2186329516442192E-2</v>
      </c>
      <c r="T716" s="14">
        <v>404.84848</v>
      </c>
      <c r="U716" s="27">
        <v>0.1565017261219793</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24</v>
      </c>
      <c r="C717" s="27">
        <v>2.7874564459930314E-2</v>
      </c>
      <c r="D717" s="2">
        <v>23.030303030302999</v>
      </c>
      <c r="E717" s="2">
        <v>0</v>
      </c>
      <c r="F717" s="27">
        <v>0</v>
      </c>
      <c r="G717" s="14">
        <v>11.5151515151515</v>
      </c>
      <c r="H717" s="2">
        <v>10</v>
      </c>
      <c r="I717" s="27">
        <v>9.7087378640776691E-3</v>
      </c>
      <c r="J717" s="14">
        <v>10.909091</v>
      </c>
      <c r="K717" s="27">
        <v>-0.58333333333333337</v>
      </c>
      <c r="L717" s="2">
        <v>888</v>
      </c>
      <c r="M717" s="27">
        <v>1.6988062442607896E-2</v>
      </c>
      <c r="N717" s="2">
        <v>116.969696969697</v>
      </c>
      <c r="O717" s="2">
        <v>998</v>
      </c>
      <c r="P717" s="27">
        <v>1.6851845597919694E-2</v>
      </c>
      <c r="Q717" s="14">
        <v>216.363636363636</v>
      </c>
      <c r="R717" s="2">
        <v>673</v>
      </c>
      <c r="S717" s="27">
        <v>1.0288789347357477E-2</v>
      </c>
      <c r="T717" s="14">
        <v>134.545456</v>
      </c>
      <c r="U717" s="27">
        <v>-0.24211711711711711</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43</v>
      </c>
      <c r="C718" s="27">
        <v>4.9941927990708478E-2</v>
      </c>
      <c r="D718" s="2">
        <v>30.909090909090899</v>
      </c>
      <c r="E718" s="2">
        <v>91</v>
      </c>
      <c r="F718" s="27">
        <v>9.072781655034895E-2</v>
      </c>
      <c r="G718" s="14">
        <v>36.969696969696898</v>
      </c>
      <c r="H718" s="2">
        <v>87</v>
      </c>
      <c r="I718" s="27">
        <v>8.4466019417475724E-2</v>
      </c>
      <c r="J718" s="14">
        <v>49.0909081</v>
      </c>
      <c r="K718" s="27">
        <v>1.0232558139534884</v>
      </c>
      <c r="L718" s="2">
        <v>2203</v>
      </c>
      <c r="M718" s="27">
        <v>4.2144934190388735E-2</v>
      </c>
      <c r="N718" s="2">
        <v>203.636363636363</v>
      </c>
      <c r="O718" s="2">
        <v>2538</v>
      </c>
      <c r="P718" s="27">
        <v>4.2855695518557294E-2</v>
      </c>
      <c r="Q718" s="14">
        <v>211.51515151515099</v>
      </c>
      <c r="R718" s="2">
        <v>2231</v>
      </c>
      <c r="S718" s="27">
        <v>3.410741312623259E-2</v>
      </c>
      <c r="T718" s="14">
        <v>242.42424</v>
      </c>
      <c r="U718" s="27">
        <v>1.2709940989559691E-2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26</v>
      </c>
      <c r="C719" s="27">
        <v>3.0197444831591175E-2</v>
      </c>
      <c r="D719" s="2">
        <v>24.848484848484802</v>
      </c>
      <c r="E719" s="2">
        <v>109</v>
      </c>
      <c r="F719" s="27">
        <v>0.10867397806580259</v>
      </c>
      <c r="G719" s="14">
        <v>38.181818181818102</v>
      </c>
      <c r="H719" s="2">
        <v>120</v>
      </c>
      <c r="I719" s="27">
        <v>0.11650485436893204</v>
      </c>
      <c r="J719" s="14">
        <v>49.0909081</v>
      </c>
      <c r="K719" s="27">
        <v>3.6153846153846154</v>
      </c>
      <c r="L719" s="2">
        <v>2123</v>
      </c>
      <c r="M719" s="27">
        <v>4.0614478114478117E-2</v>
      </c>
      <c r="N719" s="2">
        <v>206.666666666666</v>
      </c>
      <c r="O719" s="2">
        <v>2863</v>
      </c>
      <c r="P719" s="27">
        <v>4.834352098882172E-2</v>
      </c>
      <c r="Q719" s="14">
        <v>198.18181818181799</v>
      </c>
      <c r="R719" s="2">
        <v>3126</v>
      </c>
      <c r="S719" s="27">
        <v>4.7790127042852119E-2</v>
      </c>
      <c r="T719" s="14">
        <v>292.72726399999999</v>
      </c>
      <c r="U719" s="27">
        <v>0.47244465379180406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7</v>
      </c>
      <c r="C720" s="27">
        <v>8.130081300813009E-3</v>
      </c>
      <c r="D720" s="2">
        <v>6.6666666666666599</v>
      </c>
      <c r="E720" s="2">
        <v>16</v>
      </c>
      <c r="F720" s="27">
        <v>1.5952143569292122E-2</v>
      </c>
      <c r="G720" s="14">
        <v>11.5151515151515</v>
      </c>
      <c r="H720" s="2">
        <v>24</v>
      </c>
      <c r="I720" s="27">
        <v>2.3300970873786409E-2</v>
      </c>
      <c r="J720" s="14">
        <v>21.212122000000001</v>
      </c>
      <c r="K720" s="27">
        <v>2.4285714285714284</v>
      </c>
      <c r="L720" s="2">
        <v>502</v>
      </c>
      <c r="M720" s="27">
        <v>9.6036118763391486E-3</v>
      </c>
      <c r="N720" s="2">
        <v>88.484848484848399</v>
      </c>
      <c r="O720" s="2">
        <v>793</v>
      </c>
      <c r="P720" s="27">
        <v>1.3390294147445206E-2</v>
      </c>
      <c r="Q720" s="14">
        <v>112.121212121212</v>
      </c>
      <c r="R720" s="2">
        <v>549</v>
      </c>
      <c r="S720" s="27">
        <v>8.3930837320939904E-3</v>
      </c>
      <c r="T720" s="14">
        <v>119.393936</v>
      </c>
      <c r="U720" s="27">
        <v>9.3625498007968128E-2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678</v>
      </c>
      <c r="C721" s="27">
        <v>0.78745644599303133</v>
      </c>
      <c r="D721" s="2">
        <v>90.909090909090907</v>
      </c>
      <c r="E721" s="2">
        <v>592</v>
      </c>
      <c r="F721" s="27">
        <v>0.59022931206380858</v>
      </c>
      <c r="G721" s="14">
        <v>72.121212121212096</v>
      </c>
      <c r="H721" s="2">
        <v>676</v>
      </c>
      <c r="I721" s="27">
        <v>0.65631067961165046</v>
      </c>
      <c r="J721" s="14">
        <v>85.454544100000007</v>
      </c>
      <c r="K721" s="27">
        <v>-2.9498525073746312E-3</v>
      </c>
      <c r="L721" s="2">
        <v>37464</v>
      </c>
      <c r="M721" s="27">
        <v>0.71671258034894403</v>
      </c>
      <c r="N721" s="2">
        <v>550.30303030303003</v>
      </c>
      <c r="O721" s="2">
        <v>39922</v>
      </c>
      <c r="P721" s="27">
        <v>0.67410759515045082</v>
      </c>
      <c r="Q721" s="14">
        <v>541.81818181818096</v>
      </c>
      <c r="R721" s="2">
        <v>49723</v>
      </c>
      <c r="S721" s="27">
        <v>0.76016266377214836</v>
      </c>
      <c r="T721" s="14">
        <v>908.48486300000002</v>
      </c>
      <c r="U721" s="27">
        <v>0.32722079863335468</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448</v>
      </c>
      <c r="C722" s="27">
        <v>0.52032520325203258</v>
      </c>
      <c r="D722" s="2">
        <v>81.212121212121204</v>
      </c>
      <c r="E722" s="2">
        <v>363</v>
      </c>
      <c r="F722" s="27">
        <v>0.36191425722831505</v>
      </c>
      <c r="G722" s="14">
        <v>55.757575757575701</v>
      </c>
      <c r="H722" s="2">
        <v>467</v>
      </c>
      <c r="I722" s="27">
        <v>0.45339805825242718</v>
      </c>
      <c r="J722" s="14">
        <v>74.545455899999993</v>
      </c>
      <c r="K722" s="27">
        <v>4.2410714285714288E-2</v>
      </c>
      <c r="L722" s="2">
        <v>26668</v>
      </c>
      <c r="M722" s="27">
        <v>0.51017753290480561</v>
      </c>
      <c r="N722" s="2">
        <v>536.36363636363603</v>
      </c>
      <c r="O722" s="2">
        <v>27311</v>
      </c>
      <c r="P722" s="27">
        <v>0.46116308128735944</v>
      </c>
      <c r="Q722" s="14">
        <v>590.90909090909099</v>
      </c>
      <c r="R722" s="2">
        <v>33841</v>
      </c>
      <c r="S722" s="27">
        <v>0.51735946553332013</v>
      </c>
      <c r="T722" s="14">
        <v>967.87879999999996</v>
      </c>
      <c r="U722" s="27">
        <v>0.26897405129743512</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222</v>
      </c>
      <c r="C723" s="27">
        <v>0.25783972125435539</v>
      </c>
      <c r="D723" s="2">
        <v>57.5757575757575</v>
      </c>
      <c r="E723" s="2">
        <v>277</v>
      </c>
      <c r="F723" s="27">
        <v>0.2761714855433699</v>
      </c>
      <c r="G723" s="14">
        <v>50.303030303030297</v>
      </c>
      <c r="H723" s="2">
        <v>338</v>
      </c>
      <c r="I723" s="27">
        <v>0.32815533980582523</v>
      </c>
      <c r="J723" s="14">
        <v>74.545455899999993</v>
      </c>
      <c r="K723" s="27">
        <v>0.52252252252252251</v>
      </c>
      <c r="L723" s="2">
        <v>18489</v>
      </c>
      <c r="M723" s="27">
        <v>0.35370752984389348</v>
      </c>
      <c r="N723" s="2">
        <v>458.18181818181802</v>
      </c>
      <c r="O723" s="2">
        <v>18202</v>
      </c>
      <c r="P723" s="27">
        <v>0.3073519975684712</v>
      </c>
      <c r="Q723" s="14">
        <v>528.48484848484804</v>
      </c>
      <c r="R723" s="2">
        <v>21107</v>
      </c>
      <c r="S723" s="27">
        <v>0.32268272920456803</v>
      </c>
      <c r="T723" s="14">
        <v>780</v>
      </c>
      <c r="U723" s="27">
        <v>0.14159770674455083</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20</v>
      </c>
      <c r="C724" s="27">
        <v>2.3228803716608595E-2</v>
      </c>
      <c r="D724" s="2">
        <v>13.3333333333333</v>
      </c>
      <c r="E724" s="2">
        <v>0</v>
      </c>
      <c r="F724" s="27">
        <v>0</v>
      </c>
      <c r="G724" s="14">
        <v>11.5151515151515</v>
      </c>
      <c r="H724" s="2">
        <v>34</v>
      </c>
      <c r="I724" s="27">
        <v>3.3009708737864081E-2</v>
      </c>
      <c r="J724" s="14">
        <v>33.3333321</v>
      </c>
      <c r="K724" s="27">
        <v>0.7</v>
      </c>
      <c r="L724" s="2">
        <v>2461</v>
      </c>
      <c r="M724" s="27">
        <v>4.7080655035200487E-2</v>
      </c>
      <c r="N724" s="2">
        <v>225.45454545454501</v>
      </c>
      <c r="O724" s="2">
        <v>2344</v>
      </c>
      <c r="P724" s="27">
        <v>3.9579885853230218E-2</v>
      </c>
      <c r="Q724" s="14">
        <v>206.06060606060601</v>
      </c>
      <c r="R724" s="2">
        <v>3335</v>
      </c>
      <c r="S724" s="27">
        <v>5.0985308281481706E-2</v>
      </c>
      <c r="T724" s="14">
        <v>426.66665599999999</v>
      </c>
      <c r="U724" s="27">
        <v>0.35514018691588783</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68</v>
      </c>
      <c r="C725" s="27">
        <v>7.8977932636469225E-2</v>
      </c>
      <c r="D725" s="2">
        <v>42.424242424242401</v>
      </c>
      <c r="E725" s="2">
        <v>39</v>
      </c>
      <c r="F725" s="27">
        <v>3.8883349950149554E-2</v>
      </c>
      <c r="G725" s="14">
        <v>18.7878787878787</v>
      </c>
      <c r="H725" s="2">
        <v>79</v>
      </c>
      <c r="I725" s="27">
        <v>7.6699029126213597E-2</v>
      </c>
      <c r="J725" s="14">
        <v>36.969695999999999</v>
      </c>
      <c r="K725" s="27">
        <v>0.16176470588235295</v>
      </c>
      <c r="L725" s="2">
        <v>6281</v>
      </c>
      <c r="M725" s="27">
        <v>0.12015993265993266</v>
      </c>
      <c r="N725" s="2">
        <v>309.69696969696901</v>
      </c>
      <c r="O725" s="2">
        <v>5269</v>
      </c>
      <c r="P725" s="27">
        <v>8.8970315085610083E-2</v>
      </c>
      <c r="Q725" s="14">
        <v>334.54545454545399</v>
      </c>
      <c r="R725" s="2">
        <v>5044</v>
      </c>
      <c r="S725" s="27">
        <v>7.7112412285395421E-2</v>
      </c>
      <c r="T725" s="14">
        <v>372.121216</v>
      </c>
      <c r="U725" s="27">
        <v>-0.19694316191689221</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134</v>
      </c>
      <c r="C726" s="27">
        <v>0.15563298490127758</v>
      </c>
      <c r="D726" s="2">
        <v>43.030303030303003</v>
      </c>
      <c r="E726" s="2">
        <v>238</v>
      </c>
      <c r="F726" s="27">
        <v>0.23728813559322035</v>
      </c>
      <c r="G726" s="14">
        <v>49.090909090909101</v>
      </c>
      <c r="H726" s="2">
        <v>225</v>
      </c>
      <c r="I726" s="27">
        <v>0.21844660194174756</v>
      </c>
      <c r="J726" s="14">
        <v>48.484848</v>
      </c>
      <c r="K726" s="27">
        <v>0.67910447761194026</v>
      </c>
      <c r="L726" s="2">
        <v>9747</v>
      </c>
      <c r="M726" s="27">
        <v>0.18646694214876033</v>
      </c>
      <c r="N726" s="2">
        <v>383.636363636363</v>
      </c>
      <c r="O726" s="2">
        <v>10589</v>
      </c>
      <c r="P726" s="27">
        <v>0.17880179662963089</v>
      </c>
      <c r="Q726" s="14">
        <v>382.42424242424198</v>
      </c>
      <c r="R726" s="2">
        <v>12728</v>
      </c>
      <c r="S726" s="27">
        <v>0.1945850086376909</v>
      </c>
      <c r="T726" s="14">
        <v>541.21209999999996</v>
      </c>
      <c r="U726" s="27">
        <v>0.305837693649328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226</v>
      </c>
      <c r="C727" s="27">
        <v>0.26248548199767713</v>
      </c>
      <c r="D727" s="2">
        <v>60.606060606060602</v>
      </c>
      <c r="E727" s="2">
        <v>86</v>
      </c>
      <c r="F727" s="27">
        <v>8.5742771684945165E-2</v>
      </c>
      <c r="G727" s="14">
        <v>29.696969696969699</v>
      </c>
      <c r="H727" s="2">
        <v>129</v>
      </c>
      <c r="I727" s="27">
        <v>0.12524271844660195</v>
      </c>
      <c r="J727" s="14">
        <v>38.181820000000002</v>
      </c>
      <c r="K727" s="27">
        <v>-0.42920353982300885</v>
      </c>
      <c r="L727" s="2">
        <v>8179</v>
      </c>
      <c r="M727" s="27">
        <v>0.15647000306091216</v>
      </c>
      <c r="N727" s="2">
        <v>329.09090909090901</v>
      </c>
      <c r="O727" s="2">
        <v>9109</v>
      </c>
      <c r="P727" s="27">
        <v>0.15381108371888824</v>
      </c>
      <c r="Q727" s="14">
        <v>420</v>
      </c>
      <c r="R727" s="2">
        <v>12734</v>
      </c>
      <c r="S727" s="27">
        <v>0.19467673632875204</v>
      </c>
      <c r="T727" s="14">
        <v>490.30304000000001</v>
      </c>
      <c r="U727" s="27">
        <v>0.55691404817214818</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230</v>
      </c>
      <c r="C728" s="27">
        <v>0.26713124274099886</v>
      </c>
      <c r="D728" s="2">
        <v>63.636363636363598</v>
      </c>
      <c r="E728" s="2">
        <v>229</v>
      </c>
      <c r="F728" s="27">
        <v>0.22831505483549352</v>
      </c>
      <c r="G728" s="14">
        <v>61.818181818181799</v>
      </c>
      <c r="H728" s="2">
        <v>209</v>
      </c>
      <c r="I728" s="27">
        <v>0.20291262135922331</v>
      </c>
      <c r="J728" s="14">
        <v>64.242424</v>
      </c>
      <c r="K728" s="27">
        <v>-9.1304347826086957E-2</v>
      </c>
      <c r="L728" s="2">
        <v>10796</v>
      </c>
      <c r="M728" s="27">
        <v>0.20653504744413836</v>
      </c>
      <c r="N728" s="2">
        <v>404.84848484848402</v>
      </c>
      <c r="O728" s="2">
        <v>12611</v>
      </c>
      <c r="P728" s="27">
        <v>0.21294451386309141</v>
      </c>
      <c r="Q728" s="14">
        <v>520</v>
      </c>
      <c r="R728" s="2">
        <v>15882</v>
      </c>
      <c r="S728" s="27">
        <v>0.24280319823882834</v>
      </c>
      <c r="T728" s="14">
        <v>717.57574499999998</v>
      </c>
      <c r="U728" s="27">
        <v>0.47110040755835497</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88</v>
      </c>
      <c r="C729" s="27">
        <v>0.10220673635307782</v>
      </c>
      <c r="D729" s="2">
        <v>39.393939393939398</v>
      </c>
      <c r="E729" s="2">
        <v>104</v>
      </c>
      <c r="F729" s="27">
        <v>0.10368893320039881</v>
      </c>
      <c r="G729" s="14">
        <v>46.6666666666666</v>
      </c>
      <c r="H729" s="2">
        <v>165</v>
      </c>
      <c r="I729" s="27">
        <v>0.16019417475728157</v>
      </c>
      <c r="J729" s="14">
        <v>65.454544100000007</v>
      </c>
      <c r="K729" s="27">
        <v>0.875</v>
      </c>
      <c r="L729" s="2">
        <v>4536</v>
      </c>
      <c r="M729" s="27">
        <v>8.6776859504132234E-2</v>
      </c>
      <c r="N729" s="2">
        <v>250.90909090909</v>
      </c>
      <c r="O729" s="2">
        <v>5266</v>
      </c>
      <c r="P729" s="27">
        <v>8.8919658235115329E-2</v>
      </c>
      <c r="Q729" s="14">
        <v>371.51515151515099</v>
      </c>
      <c r="R729" s="2">
        <v>6419</v>
      </c>
      <c r="S729" s="27">
        <v>9.8133341486905876E-2</v>
      </c>
      <c r="T729" s="14">
        <v>555.15150000000006</v>
      </c>
      <c r="U729" s="27">
        <v>0.41512345679012347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77</v>
      </c>
      <c r="C730" s="27">
        <v>8.943089430894309E-2</v>
      </c>
      <c r="D730" s="2">
        <v>42.424242424242401</v>
      </c>
      <c r="E730" s="2">
        <v>39</v>
      </c>
      <c r="F730" s="27">
        <v>3.8883349950149554E-2</v>
      </c>
      <c r="G730" s="14">
        <v>21.818181818181799</v>
      </c>
      <c r="H730" s="2">
        <v>104</v>
      </c>
      <c r="I730" s="27">
        <v>0.10097087378640776</v>
      </c>
      <c r="J730" s="14">
        <v>60</v>
      </c>
      <c r="K730" s="27">
        <v>0.35064935064935066</v>
      </c>
      <c r="L730" s="2">
        <v>2799</v>
      </c>
      <c r="M730" s="27">
        <v>5.3546831955922865E-2</v>
      </c>
      <c r="N730" s="2">
        <v>246.666666666666</v>
      </c>
      <c r="O730" s="2">
        <v>3390</v>
      </c>
      <c r="P730" s="27">
        <v>5.724224105906589E-2</v>
      </c>
      <c r="Q730" s="14">
        <v>338.78787878787801</v>
      </c>
      <c r="R730" s="2">
        <v>4467</v>
      </c>
      <c r="S730" s="27">
        <v>6.8291265995016129E-2</v>
      </c>
      <c r="T730" s="14">
        <v>503.03030000000001</v>
      </c>
      <c r="U730" s="27">
        <v>0.59592711682743837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10</v>
      </c>
      <c r="C731" s="27">
        <v>1.1614401858304297E-2</v>
      </c>
      <c r="D731" s="2">
        <v>9.0909090909090899</v>
      </c>
      <c r="E731" s="2">
        <v>20</v>
      </c>
      <c r="F731" s="27">
        <v>1.9940179461615155E-2</v>
      </c>
      <c r="G731" s="14">
        <v>13.3333333333333</v>
      </c>
      <c r="H731" s="2">
        <v>9</v>
      </c>
      <c r="I731" s="27">
        <v>8.7378640776699032E-3</v>
      </c>
      <c r="J731" s="14">
        <v>9.6969700000000003</v>
      </c>
      <c r="K731" s="27">
        <v>-0.1</v>
      </c>
      <c r="L731" s="2">
        <v>627</v>
      </c>
      <c r="M731" s="27">
        <v>1.1994949494949494E-2</v>
      </c>
      <c r="N731" s="2">
        <v>126.06060606060601</v>
      </c>
      <c r="O731" s="2">
        <v>886</v>
      </c>
      <c r="P731" s="27">
        <v>1.4960656512782411E-2</v>
      </c>
      <c r="Q731" s="14">
        <v>149.09090909090901</v>
      </c>
      <c r="R731" s="2">
        <v>973</v>
      </c>
      <c r="S731" s="27">
        <v>1.4875173900414304E-2</v>
      </c>
      <c r="T731" s="14">
        <v>190.30302399999999</v>
      </c>
      <c r="U731" s="27">
        <v>0.55183413078149923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34</v>
      </c>
      <c r="C732" s="27">
        <v>3.9488966318234613E-2</v>
      </c>
      <c r="D732" s="2">
        <v>32.121212121212103</v>
      </c>
      <c r="E732" s="2">
        <v>0</v>
      </c>
      <c r="F732" s="27">
        <v>0</v>
      </c>
      <c r="G732" s="14">
        <v>11.5151515151515</v>
      </c>
      <c r="H732" s="2">
        <v>34</v>
      </c>
      <c r="I732" s="27">
        <v>3.3009708737864081E-2</v>
      </c>
      <c r="J732" s="14">
        <v>21.818182</v>
      </c>
      <c r="K732" s="27">
        <v>0</v>
      </c>
      <c r="L732" s="2">
        <v>679</v>
      </c>
      <c r="M732" s="27">
        <v>1.2989745944291399E-2</v>
      </c>
      <c r="N732" s="2">
        <v>98.787878787878796</v>
      </c>
      <c r="O732" s="2">
        <v>976</v>
      </c>
      <c r="P732" s="27">
        <v>1.648036202762487E-2</v>
      </c>
      <c r="Q732" s="14">
        <v>184.24242424242399</v>
      </c>
      <c r="R732" s="2">
        <v>1001</v>
      </c>
      <c r="S732" s="27">
        <v>1.5303236458699607E-2</v>
      </c>
      <c r="T732" s="14">
        <v>257.57574499999998</v>
      </c>
      <c r="U732" s="27">
        <v>0.47422680412371132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33</v>
      </c>
      <c r="C733" s="27">
        <v>3.8327526132404179E-2</v>
      </c>
      <c r="D733" s="2">
        <v>26.060606060605998</v>
      </c>
      <c r="E733" s="2">
        <v>19</v>
      </c>
      <c r="F733" s="27">
        <v>1.8943170488534396E-2</v>
      </c>
      <c r="G733" s="14">
        <v>17.5757575757575</v>
      </c>
      <c r="H733" s="2">
        <v>61</v>
      </c>
      <c r="I733" s="27">
        <v>5.9223300970873784E-2</v>
      </c>
      <c r="J733" s="14">
        <v>56.969695999999999</v>
      </c>
      <c r="K733" s="27">
        <v>0.84848484848484851</v>
      </c>
      <c r="L733" s="2">
        <v>1493</v>
      </c>
      <c r="M733" s="27">
        <v>2.856213651668197E-2</v>
      </c>
      <c r="N733" s="2">
        <v>171.51515151515099</v>
      </c>
      <c r="O733" s="2">
        <v>1528</v>
      </c>
      <c r="P733" s="27">
        <v>2.5801222518658608E-2</v>
      </c>
      <c r="Q733" s="14">
        <v>183.636363636363</v>
      </c>
      <c r="R733" s="2">
        <v>2493</v>
      </c>
      <c r="S733" s="27">
        <v>3.8112855635902221E-2</v>
      </c>
      <c r="T733" s="14">
        <v>355.15152</v>
      </c>
      <c r="U733" s="27">
        <v>0.66979236436704626</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11</v>
      </c>
      <c r="C734" s="27">
        <v>1.2775842044134728E-2</v>
      </c>
      <c r="D734" s="2">
        <v>11.5151515151515</v>
      </c>
      <c r="E734" s="2">
        <v>65</v>
      </c>
      <c r="F734" s="27">
        <v>6.4805583250249252E-2</v>
      </c>
      <c r="G734" s="14">
        <v>40</v>
      </c>
      <c r="H734" s="2">
        <v>61</v>
      </c>
      <c r="I734" s="27">
        <v>5.9223300970873784E-2</v>
      </c>
      <c r="J734" s="14">
        <v>35.757576</v>
      </c>
      <c r="K734" s="27">
        <v>4.5454545454545459</v>
      </c>
      <c r="L734" s="2">
        <v>1737</v>
      </c>
      <c r="M734" s="27">
        <v>3.3230027548209369E-2</v>
      </c>
      <c r="N734" s="2">
        <v>177.575757575757</v>
      </c>
      <c r="O734" s="2">
        <v>1876</v>
      </c>
      <c r="P734" s="27">
        <v>3.1677417176049438E-2</v>
      </c>
      <c r="Q734" s="14">
        <v>211.51515151515099</v>
      </c>
      <c r="R734" s="2">
        <v>1952</v>
      </c>
      <c r="S734" s="27">
        <v>2.9842075491889743E-2</v>
      </c>
      <c r="T734" s="14">
        <v>239.393936</v>
      </c>
      <c r="U734" s="27">
        <v>0.12377662636729994</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142</v>
      </c>
      <c r="C735" s="27">
        <v>0.16492450638792103</v>
      </c>
      <c r="D735" s="2">
        <v>56.363636363636303</v>
      </c>
      <c r="E735" s="2">
        <v>125</v>
      </c>
      <c r="F735" s="27">
        <v>0.12462612163509472</v>
      </c>
      <c r="G735" s="14">
        <v>40.606060606060602</v>
      </c>
      <c r="H735" s="2">
        <v>44</v>
      </c>
      <c r="I735" s="27">
        <v>4.2718446601941747E-2</v>
      </c>
      <c r="J735" s="14">
        <v>18.787877999999999</v>
      </c>
      <c r="K735" s="27">
        <v>-0.6901408450704225</v>
      </c>
      <c r="L735" s="2">
        <v>6260</v>
      </c>
      <c r="M735" s="27">
        <v>0.11975818794000612</v>
      </c>
      <c r="N735" s="2">
        <v>339.39393939393898</v>
      </c>
      <c r="O735" s="2">
        <v>7345</v>
      </c>
      <c r="P735" s="27">
        <v>0.12402485562797609</v>
      </c>
      <c r="Q735" s="14">
        <v>343.030303030303</v>
      </c>
      <c r="R735" s="2">
        <v>9463</v>
      </c>
      <c r="S735" s="27">
        <v>0.14466985675192245</v>
      </c>
      <c r="T735" s="14">
        <v>461.21212800000001</v>
      </c>
      <c r="U735" s="27">
        <v>0.51166134185303513</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117</v>
      </c>
      <c r="C736" s="27">
        <v>0.13588850174216027</v>
      </c>
      <c r="D736" s="2">
        <v>52.121212121212103</v>
      </c>
      <c r="E736" s="2">
        <v>38</v>
      </c>
      <c r="F736" s="27">
        <v>3.7886340977068791E-2</v>
      </c>
      <c r="G736" s="14">
        <v>16.969696969696901</v>
      </c>
      <c r="H736" s="2">
        <v>35</v>
      </c>
      <c r="I736" s="27">
        <v>3.3980582524271843E-2</v>
      </c>
      <c r="J736" s="14">
        <v>16.363636</v>
      </c>
      <c r="K736" s="27">
        <v>-0.70085470085470081</v>
      </c>
      <c r="L736" s="2">
        <v>4830</v>
      </c>
      <c r="M736" s="27">
        <v>9.2401285583103759E-2</v>
      </c>
      <c r="N736" s="2">
        <v>300.60606060606</v>
      </c>
      <c r="O736" s="2">
        <v>5077</v>
      </c>
      <c r="P736" s="27">
        <v>8.5728276653946167E-2</v>
      </c>
      <c r="Q736" s="14">
        <v>308.48484848484799</v>
      </c>
      <c r="R736" s="2">
        <v>6445</v>
      </c>
      <c r="S736" s="27">
        <v>9.8530828148170796E-2</v>
      </c>
      <c r="T736" s="14">
        <v>474.54544099999998</v>
      </c>
      <c r="U736" s="27">
        <v>0.33436853002070394</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0</v>
      </c>
      <c r="C737" s="27">
        <v>0</v>
      </c>
      <c r="D737" s="2">
        <v>80</v>
      </c>
      <c r="E737" s="2">
        <v>6</v>
      </c>
      <c r="F737" s="27">
        <v>5.9820538384845467E-3</v>
      </c>
      <c r="G737" s="14">
        <v>6.0606060606060597</v>
      </c>
      <c r="H737" s="2">
        <v>0</v>
      </c>
      <c r="I737" s="27">
        <v>0</v>
      </c>
      <c r="J737" s="14">
        <v>12.727273</v>
      </c>
      <c r="K737" s="27"/>
      <c r="L737" s="2">
        <v>591</v>
      </c>
      <c r="M737" s="27">
        <v>1.1306244260789714E-2</v>
      </c>
      <c r="N737" s="2">
        <v>114.54545454545401</v>
      </c>
      <c r="O737" s="2">
        <v>935</v>
      </c>
      <c r="P737" s="27">
        <v>1.5788051737529972E-2</v>
      </c>
      <c r="Q737" s="14">
        <v>122.424242424242</v>
      </c>
      <c r="R737" s="2">
        <v>731</v>
      </c>
      <c r="S737" s="27">
        <v>1.1175490360948464E-2</v>
      </c>
      <c r="T737" s="14">
        <v>203.03030000000001</v>
      </c>
      <c r="U737" s="27">
        <v>0.23688663282571912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25</v>
      </c>
      <c r="C738" s="27">
        <v>2.9036004645760744E-2</v>
      </c>
      <c r="D738" s="2">
        <v>24.848484848484802</v>
      </c>
      <c r="E738" s="2">
        <v>0</v>
      </c>
      <c r="F738" s="27">
        <v>0</v>
      </c>
      <c r="G738" s="14">
        <v>11.5151515151515</v>
      </c>
      <c r="H738" s="2">
        <v>15</v>
      </c>
      <c r="I738" s="27">
        <v>1.4563106796116505E-2</v>
      </c>
      <c r="J738" s="14">
        <v>10.30303</v>
      </c>
      <c r="K738" s="27">
        <v>-0.4</v>
      </c>
      <c r="L738" s="2">
        <v>1265</v>
      </c>
      <c r="M738" s="27">
        <v>2.4200336700336701E-2</v>
      </c>
      <c r="N738" s="2">
        <v>161.21212121212099</v>
      </c>
      <c r="O738" s="2">
        <v>1177</v>
      </c>
      <c r="P738" s="27">
        <v>1.9874371010773023E-2</v>
      </c>
      <c r="Q738" s="14">
        <v>158.78787878787799</v>
      </c>
      <c r="R738" s="2">
        <v>1412</v>
      </c>
      <c r="S738" s="27">
        <v>2.1586583296387459E-2</v>
      </c>
      <c r="T738" s="14">
        <v>215.75756799999999</v>
      </c>
      <c r="U738" s="27">
        <v>0.11620553359683794</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92</v>
      </c>
      <c r="C739" s="27">
        <v>0.10685249709639953</v>
      </c>
      <c r="D739" s="2">
        <v>49.090909090909101</v>
      </c>
      <c r="E739" s="2">
        <v>32</v>
      </c>
      <c r="F739" s="27">
        <v>3.1904287138584245E-2</v>
      </c>
      <c r="G739" s="14">
        <v>15.757575757575699</v>
      </c>
      <c r="H739" s="2">
        <v>20</v>
      </c>
      <c r="I739" s="27">
        <v>1.9417475728155338E-2</v>
      </c>
      <c r="J739" s="14">
        <v>13.333333</v>
      </c>
      <c r="K739" s="27">
        <v>-0.78260869565217395</v>
      </c>
      <c r="L739" s="2">
        <v>2974</v>
      </c>
      <c r="M739" s="27">
        <v>5.6894704621977349E-2</v>
      </c>
      <c r="N739" s="2">
        <v>229.09090909090901</v>
      </c>
      <c r="O739" s="2">
        <v>2965</v>
      </c>
      <c r="P739" s="27">
        <v>5.0065853905643172E-2</v>
      </c>
      <c r="Q739" s="14">
        <v>246.666666666666</v>
      </c>
      <c r="R739" s="2">
        <v>4302</v>
      </c>
      <c r="S739" s="27">
        <v>6.5768754490834871E-2</v>
      </c>
      <c r="T739" s="14">
        <v>395.75756799999999</v>
      </c>
      <c r="U739" s="27">
        <v>0.44653665097511769</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25</v>
      </c>
      <c r="C740" s="27">
        <v>2.9036004645760744E-2</v>
      </c>
      <c r="D740" s="2">
        <v>22.424242424242401</v>
      </c>
      <c r="E740" s="2">
        <v>87</v>
      </c>
      <c r="F740" s="27">
        <v>8.6739780658025928E-2</v>
      </c>
      <c r="G740" s="14">
        <v>36.363636363636303</v>
      </c>
      <c r="H740" s="2">
        <v>9</v>
      </c>
      <c r="I740" s="27">
        <v>8.7378640776699032E-3</v>
      </c>
      <c r="J740" s="14">
        <v>9.0909089999999999</v>
      </c>
      <c r="K740" s="27">
        <v>-0.64</v>
      </c>
      <c r="L740" s="2">
        <v>1430</v>
      </c>
      <c r="M740" s="27">
        <v>2.7356902356902357E-2</v>
      </c>
      <c r="N740" s="2">
        <v>146.06060606060601</v>
      </c>
      <c r="O740" s="2">
        <v>2268</v>
      </c>
      <c r="P740" s="27">
        <v>3.8296578974029924E-2</v>
      </c>
      <c r="Q740" s="14">
        <v>176.363636363636</v>
      </c>
      <c r="R740" s="2">
        <v>3018</v>
      </c>
      <c r="S740" s="27">
        <v>4.6139028603751665E-2</v>
      </c>
      <c r="T740" s="14">
        <v>229.69697600000001</v>
      </c>
      <c r="U740" s="27">
        <v>1.1104895104895105</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1835</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1700</v>
      </c>
      <c r="C743" s="211"/>
      <c r="D743" s="211" t="s">
        <v>1701</v>
      </c>
      <c r="E743" s="211" t="s">
        <v>1700</v>
      </c>
      <c r="F743" s="211"/>
      <c r="G743" s="211" t="s">
        <v>1701</v>
      </c>
      <c r="H743" s="211" t="s">
        <v>1700</v>
      </c>
      <c r="I743" s="211"/>
      <c r="J743" s="211" t="s">
        <v>1701</v>
      </c>
      <c r="K743" t="s">
        <v>170</v>
      </c>
      <c r="L743" s="211" t="s">
        <v>1700</v>
      </c>
      <c r="M743" s="211"/>
      <c r="N743" s="211" t="s">
        <v>1701</v>
      </c>
      <c r="O743" s="211" t="s">
        <v>1700</v>
      </c>
      <c r="P743" s="211"/>
      <c r="Q743" s="211" t="s">
        <v>1701</v>
      </c>
      <c r="R743" s="211" t="s">
        <v>1700</v>
      </c>
      <c r="S743" s="211"/>
      <c r="T743" s="211" t="s">
        <v>1701</v>
      </c>
      <c r="U743" t="s">
        <v>170</v>
      </c>
      <c r="V743" s="211" t="s">
        <v>1700</v>
      </c>
      <c r="W743" s="211"/>
      <c r="X743" s="211" t="s">
        <v>1701</v>
      </c>
      <c r="Y743" s="211" t="s">
        <v>1700</v>
      </c>
      <c r="Z743" s="211"/>
      <c r="AA743" s="211" t="s">
        <v>1701</v>
      </c>
      <c r="AB743" s="211" t="s">
        <v>1700</v>
      </c>
      <c r="AC743" s="211"/>
      <c r="AD743" s="211" t="s">
        <v>1701</v>
      </c>
      <c r="AE743" t="s">
        <v>170</v>
      </c>
    </row>
    <row r="744" spans="1:31" x14ac:dyDescent="0.3">
      <c r="A744" t="s">
        <v>172</v>
      </c>
      <c r="B744" s="2">
        <v>2293</v>
      </c>
      <c r="C744" s="27" t="s">
        <v>170</v>
      </c>
      <c r="D744" s="2">
        <v>95.757575757575694</v>
      </c>
      <c r="E744" s="2">
        <v>2526</v>
      </c>
      <c r="F744" s="27" t="s">
        <v>170</v>
      </c>
      <c r="G744" s="14">
        <v>107.87878787878699</v>
      </c>
      <c r="H744" s="2">
        <v>2500</v>
      </c>
      <c r="I744" s="27" t="s">
        <v>170</v>
      </c>
      <c r="J744" s="14">
        <v>112.121216</v>
      </c>
      <c r="K744" s="27">
        <v>9.0274749236807672E-2</v>
      </c>
      <c r="L744" s="2">
        <v>99932</v>
      </c>
      <c r="M744" s="27" t="s">
        <v>170</v>
      </c>
      <c r="N744" s="2">
        <v>764.24242424242402</v>
      </c>
      <c r="O744" s="2">
        <v>104130</v>
      </c>
      <c r="P744" s="27" t="s">
        <v>170</v>
      </c>
      <c r="Q744" s="14">
        <v>758.78787878787796</v>
      </c>
      <c r="R744" s="2">
        <v>108328</v>
      </c>
      <c r="S744" s="27" t="s">
        <v>170</v>
      </c>
      <c r="T744" s="14">
        <v>889.69695999999999</v>
      </c>
      <c r="U744" s="27">
        <v>8.4017131649521681E-2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335</v>
      </c>
      <c r="C745" s="27">
        <v>0.14609681639773223</v>
      </c>
      <c r="D745" s="2">
        <v>69.696969696969703</v>
      </c>
      <c r="E745" s="2">
        <v>585</v>
      </c>
      <c r="F745" s="27">
        <v>0.23159144893111638</v>
      </c>
      <c r="G745" s="14">
        <v>68.484848484848399</v>
      </c>
      <c r="H745" s="2">
        <v>477</v>
      </c>
      <c r="I745" s="27">
        <v>0.1908</v>
      </c>
      <c r="J745" s="14">
        <v>88.484849999999994</v>
      </c>
      <c r="K745" s="27">
        <v>0.42388059701492536</v>
      </c>
      <c r="L745" s="2">
        <v>18901</v>
      </c>
      <c r="M745" s="27">
        <v>0.18913861425769524</v>
      </c>
      <c r="N745" s="2">
        <v>532.72727272727195</v>
      </c>
      <c r="O745" s="2">
        <v>24189</v>
      </c>
      <c r="P745" s="27">
        <v>0.23229616825122443</v>
      </c>
      <c r="Q745" s="14">
        <v>547.27272727272702</v>
      </c>
      <c r="R745" s="2">
        <v>19951</v>
      </c>
      <c r="S745" s="27">
        <v>0.18417214385939001</v>
      </c>
      <c r="T745" s="14">
        <v>644.84849999999994</v>
      </c>
      <c r="U745" s="27">
        <v>5.555261626368975E-2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112</v>
      </c>
      <c r="C746" s="27">
        <v>4.8844308765808982E-2</v>
      </c>
      <c r="D746" s="2">
        <v>38.787878787878697</v>
      </c>
      <c r="E746" s="2">
        <v>217</v>
      </c>
      <c r="F746" s="27">
        <v>8.5906571654790181E-2</v>
      </c>
      <c r="G746" s="14">
        <v>60</v>
      </c>
      <c r="H746" s="2">
        <v>148</v>
      </c>
      <c r="I746" s="27">
        <v>5.9200000000000003E-2</v>
      </c>
      <c r="J746" s="14">
        <v>50.9090919</v>
      </c>
      <c r="K746" s="27">
        <v>0.32142857142857145</v>
      </c>
      <c r="L746" s="2">
        <v>9225</v>
      </c>
      <c r="M746" s="27">
        <v>9.2312772685426092E-2</v>
      </c>
      <c r="N746" s="2">
        <v>333.93939393939303</v>
      </c>
      <c r="O746" s="2">
        <v>11133</v>
      </c>
      <c r="P746" s="27">
        <v>0.10691443388072601</v>
      </c>
      <c r="Q746" s="14">
        <v>425.45454545454498</v>
      </c>
      <c r="R746" s="2">
        <v>9053</v>
      </c>
      <c r="S746" s="27">
        <v>8.3570268074735984E-2</v>
      </c>
      <c r="T746" s="14">
        <v>500.60604899999998</v>
      </c>
      <c r="U746" s="27">
        <v>-1.8644986449864499E-2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44</v>
      </c>
      <c r="C747" s="27">
        <v>1.9188835586567816E-2</v>
      </c>
      <c r="D747" s="2">
        <v>17.5757575757575</v>
      </c>
      <c r="E747" s="2">
        <v>128</v>
      </c>
      <c r="F747" s="27">
        <v>5.0673000791765635E-2</v>
      </c>
      <c r="G747" s="14">
        <v>46.6666666666666</v>
      </c>
      <c r="H747" s="2">
        <v>46</v>
      </c>
      <c r="I747" s="27">
        <v>1.84E-2</v>
      </c>
      <c r="J747" s="14">
        <v>19.393940000000001</v>
      </c>
      <c r="K747" s="27">
        <v>4.5454545454545456E-2</v>
      </c>
      <c r="L747" s="2">
        <v>3045</v>
      </c>
      <c r="M747" s="27">
        <v>3.0470720089660969E-2</v>
      </c>
      <c r="N747" s="2">
        <v>187.87878787878699</v>
      </c>
      <c r="O747" s="2">
        <v>3925</v>
      </c>
      <c r="P747" s="27">
        <v>3.7693268030346685E-2</v>
      </c>
      <c r="Q747" s="14">
        <v>246.666666666666</v>
      </c>
      <c r="R747" s="2">
        <v>3257</v>
      </c>
      <c r="S747" s="27">
        <v>3.0066095561627648E-2</v>
      </c>
      <c r="T747" s="14">
        <v>293.93939999999998</v>
      </c>
      <c r="U747" s="27">
        <v>6.962233169129721E-2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68</v>
      </c>
      <c r="C748" s="27">
        <v>2.9655473179241169E-2</v>
      </c>
      <c r="D748" s="2">
        <v>33.3333333333333</v>
      </c>
      <c r="E748" s="2">
        <v>89</v>
      </c>
      <c r="F748" s="27">
        <v>3.5233570863024546E-2</v>
      </c>
      <c r="G748" s="14">
        <v>36.969696969696898</v>
      </c>
      <c r="H748" s="2">
        <v>102</v>
      </c>
      <c r="I748" s="27">
        <v>4.0800000000000003E-2</v>
      </c>
      <c r="J748" s="14">
        <v>47.878788</v>
      </c>
      <c r="K748" s="27">
        <v>0.5</v>
      </c>
      <c r="L748" s="2">
        <v>6180</v>
      </c>
      <c r="M748" s="27">
        <v>6.1842052595765119E-2</v>
      </c>
      <c r="N748" s="2">
        <v>310.30303030303003</v>
      </c>
      <c r="O748" s="2">
        <v>7208</v>
      </c>
      <c r="P748" s="27">
        <v>6.9221165850379338E-2</v>
      </c>
      <c r="Q748" s="14">
        <v>368.48484848484799</v>
      </c>
      <c r="R748" s="2">
        <v>5796</v>
      </c>
      <c r="S748" s="27">
        <v>5.3504172513108336E-2</v>
      </c>
      <c r="T748" s="14">
        <v>359.39395100000002</v>
      </c>
      <c r="U748" s="27">
        <v>-6.2135922330097085E-2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223</v>
      </c>
      <c r="C749" s="27">
        <v>9.7252507631923238E-2</v>
      </c>
      <c r="D749" s="2">
        <v>61.212121212121197</v>
      </c>
      <c r="E749" s="2">
        <v>368</v>
      </c>
      <c r="F749" s="27">
        <v>0.1456848772763262</v>
      </c>
      <c r="G749" s="14">
        <v>58.181818181818201</v>
      </c>
      <c r="H749" s="2">
        <v>329</v>
      </c>
      <c r="I749" s="27">
        <v>0.13159999999999999</v>
      </c>
      <c r="J749" s="14">
        <v>72.121215800000002</v>
      </c>
      <c r="K749" s="27">
        <v>0.47533632286995514</v>
      </c>
      <c r="L749" s="2">
        <v>9676</v>
      </c>
      <c r="M749" s="27">
        <v>9.6825841572269145E-2</v>
      </c>
      <c r="N749" s="2">
        <v>441.21212121212102</v>
      </c>
      <c r="O749" s="2">
        <v>13056</v>
      </c>
      <c r="P749" s="27">
        <v>0.1253817343704984</v>
      </c>
      <c r="Q749" s="14">
        <v>427.27272727272702</v>
      </c>
      <c r="R749" s="2">
        <v>10898</v>
      </c>
      <c r="S749" s="27">
        <v>0.10060187578465402</v>
      </c>
      <c r="T749" s="14">
        <v>530.30304000000001</v>
      </c>
      <c r="U749" s="27">
        <v>0.12629185613890037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16</v>
      </c>
      <c r="C750" s="27">
        <v>6.9777583951155693E-3</v>
      </c>
      <c r="D750" s="2">
        <v>11.5151515151515</v>
      </c>
      <c r="E750" s="2">
        <v>77</v>
      </c>
      <c r="F750" s="27">
        <v>3.0482977038796516E-2</v>
      </c>
      <c r="G750" s="14">
        <v>27.272727272727199</v>
      </c>
      <c r="H750" s="2">
        <v>0</v>
      </c>
      <c r="I750" s="27">
        <v>0</v>
      </c>
      <c r="J750" s="14">
        <v>12.727273</v>
      </c>
      <c r="K750" s="27">
        <v>-1</v>
      </c>
      <c r="L750" s="2">
        <v>2017</v>
      </c>
      <c r="M750" s="27">
        <v>2.0183724932954408E-2</v>
      </c>
      <c r="N750" s="2">
        <v>225.45454545454501</v>
      </c>
      <c r="O750" s="2">
        <v>3638</v>
      </c>
      <c r="P750" s="27">
        <v>3.4937097858446176E-2</v>
      </c>
      <c r="Q750" s="14">
        <v>289.69696969696901</v>
      </c>
      <c r="R750" s="2">
        <v>2209</v>
      </c>
      <c r="S750" s="27">
        <v>2.0391773133446568E-2</v>
      </c>
      <c r="T750" s="14">
        <v>240.606064</v>
      </c>
      <c r="U750" s="27">
        <v>9.519087754090233E-2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16</v>
      </c>
      <c r="C751" s="27">
        <v>6.9777583951155693E-3</v>
      </c>
      <c r="D751" s="2">
        <v>11.5151515151515</v>
      </c>
      <c r="E751" s="2">
        <v>24</v>
      </c>
      <c r="F751" s="27">
        <v>9.5011876484560574E-3</v>
      </c>
      <c r="G751" s="14">
        <v>17.5757575757575</v>
      </c>
      <c r="H751" s="2">
        <v>0</v>
      </c>
      <c r="I751" s="27">
        <v>0</v>
      </c>
      <c r="J751" s="14">
        <v>12.727273</v>
      </c>
      <c r="K751" s="27">
        <v>-1</v>
      </c>
      <c r="L751" s="2">
        <v>658</v>
      </c>
      <c r="M751" s="27">
        <v>6.5844774446623703E-3</v>
      </c>
      <c r="N751" s="2">
        <v>119.39393939393899</v>
      </c>
      <c r="O751" s="2">
        <v>749</v>
      </c>
      <c r="P751" s="27">
        <v>7.1929319120330355E-3</v>
      </c>
      <c r="Q751" s="14">
        <v>130.90909090909</v>
      </c>
      <c r="R751" s="2">
        <v>606</v>
      </c>
      <c r="S751" s="27">
        <v>5.594121556753563E-3</v>
      </c>
      <c r="T751" s="14">
        <v>126.060608</v>
      </c>
      <c r="U751" s="27">
        <v>-7.9027355623100301E-2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0</v>
      </c>
      <c r="C752" s="27">
        <v>0</v>
      </c>
      <c r="D752" s="2">
        <v>80</v>
      </c>
      <c r="E752" s="2">
        <v>53</v>
      </c>
      <c r="F752" s="27">
        <v>2.0981789390340459E-2</v>
      </c>
      <c r="G752" s="14">
        <v>20.606060606060598</v>
      </c>
      <c r="H752" s="2">
        <v>0</v>
      </c>
      <c r="I752" s="27">
        <v>0</v>
      </c>
      <c r="J752" s="14">
        <v>12.727273</v>
      </c>
      <c r="K752" s="27"/>
      <c r="L752" s="2">
        <v>1359</v>
      </c>
      <c r="M752" s="27">
        <v>1.3599247488292039E-2</v>
      </c>
      <c r="N752" s="2">
        <v>174.54545454545399</v>
      </c>
      <c r="O752" s="2">
        <v>2889</v>
      </c>
      <c r="P752" s="27">
        <v>2.7744165946413137E-2</v>
      </c>
      <c r="Q752" s="14">
        <v>275.75757575757501</v>
      </c>
      <c r="R752" s="2">
        <v>1603</v>
      </c>
      <c r="S752" s="27">
        <v>1.4797651576693006E-2</v>
      </c>
      <c r="T752" s="14">
        <v>212.121216</v>
      </c>
      <c r="U752" s="27">
        <v>0.17954378219278883</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207</v>
      </c>
      <c r="C753" s="27">
        <v>9.0274749236807672E-2</v>
      </c>
      <c r="D753" s="2">
        <v>60</v>
      </c>
      <c r="E753" s="2">
        <v>291</v>
      </c>
      <c r="F753" s="27">
        <v>0.11520190023752969</v>
      </c>
      <c r="G753" s="14">
        <v>53.3333333333333</v>
      </c>
      <c r="H753" s="2">
        <v>329</v>
      </c>
      <c r="I753" s="27">
        <v>0.13159999999999999</v>
      </c>
      <c r="J753" s="14">
        <v>72.121215800000002</v>
      </c>
      <c r="K753" s="27">
        <v>0.58937198067632846</v>
      </c>
      <c r="L753" s="2">
        <v>7659</v>
      </c>
      <c r="M753" s="27">
        <v>7.6642116639314736E-2</v>
      </c>
      <c r="N753" s="2">
        <v>398.78787878787801</v>
      </c>
      <c r="O753" s="2">
        <v>9418</v>
      </c>
      <c r="P753" s="27">
        <v>9.0444636512052243E-2</v>
      </c>
      <c r="Q753" s="14">
        <v>397.575757575757</v>
      </c>
      <c r="R753" s="2">
        <v>8689</v>
      </c>
      <c r="S753" s="27">
        <v>8.0210102651207441E-2</v>
      </c>
      <c r="T753" s="14">
        <v>493.93939999999998</v>
      </c>
      <c r="U753" s="27">
        <v>0.13448230839535188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50</v>
      </c>
      <c r="C754" s="27">
        <v>2.1805494984736152E-2</v>
      </c>
      <c r="D754" s="2">
        <v>32.727272727272698</v>
      </c>
      <c r="E754" s="2">
        <v>75</v>
      </c>
      <c r="F754" s="27">
        <v>2.9691211401425176E-2</v>
      </c>
      <c r="G754" s="14">
        <v>30.303030303030301</v>
      </c>
      <c r="H754" s="2">
        <v>101</v>
      </c>
      <c r="I754" s="27">
        <v>4.0399999999999998E-2</v>
      </c>
      <c r="J754" s="14">
        <v>48.484848</v>
      </c>
      <c r="K754" s="27">
        <v>1.02</v>
      </c>
      <c r="L754" s="2">
        <v>1532</v>
      </c>
      <c r="M754" s="27">
        <v>1.5330424688788376E-2</v>
      </c>
      <c r="N754" s="2">
        <v>158.18181818181799</v>
      </c>
      <c r="O754" s="2">
        <v>2141</v>
      </c>
      <c r="P754" s="27">
        <v>2.0560837414769998E-2</v>
      </c>
      <c r="Q754" s="14">
        <v>254.54545454545399</v>
      </c>
      <c r="R754" s="2">
        <v>1645</v>
      </c>
      <c r="S754" s="27">
        <v>1.518536297171553E-2</v>
      </c>
      <c r="T754" s="14">
        <v>203.636368</v>
      </c>
      <c r="U754" s="27">
        <v>7.3759791122715399E-2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157</v>
      </c>
      <c r="C755" s="27">
        <v>6.8469254252071524E-2</v>
      </c>
      <c r="D755" s="2">
        <v>46.6666666666666</v>
      </c>
      <c r="E755" s="2">
        <v>216</v>
      </c>
      <c r="F755" s="27">
        <v>8.5510688836104506E-2</v>
      </c>
      <c r="G755" s="14">
        <v>47.878787878787797</v>
      </c>
      <c r="H755" s="2">
        <v>228</v>
      </c>
      <c r="I755" s="27">
        <v>9.1200000000000003E-2</v>
      </c>
      <c r="J755" s="14">
        <v>61.818179999999998</v>
      </c>
      <c r="K755" s="27">
        <v>0.45222929936305734</v>
      </c>
      <c r="L755" s="2">
        <v>6127</v>
      </c>
      <c r="M755" s="27">
        <v>6.1311691950526361E-2</v>
      </c>
      <c r="N755" s="2">
        <v>370.90909090909003</v>
      </c>
      <c r="O755" s="2">
        <v>7277</v>
      </c>
      <c r="P755" s="27">
        <v>6.9883799097282248E-2</v>
      </c>
      <c r="Q755" s="14">
        <v>323.636363636363</v>
      </c>
      <c r="R755" s="2">
        <v>7044</v>
      </c>
      <c r="S755" s="27">
        <v>6.5024739679491919E-2</v>
      </c>
      <c r="T755" s="14">
        <v>434.54544099999998</v>
      </c>
      <c r="U755" s="27">
        <v>0.14966541537457156</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1958</v>
      </c>
      <c r="C756" s="27">
        <v>0.8539031836022678</v>
      </c>
      <c r="D756" s="2">
        <v>88.484848484848399</v>
      </c>
      <c r="E756" s="2">
        <v>1941</v>
      </c>
      <c r="F756" s="27">
        <v>0.76840855106888362</v>
      </c>
      <c r="G756" s="14">
        <v>121.818181818181</v>
      </c>
      <c r="H756" s="2">
        <v>2023</v>
      </c>
      <c r="I756" s="27">
        <v>0.80920000000000003</v>
      </c>
      <c r="J756" s="14">
        <v>121.21212</v>
      </c>
      <c r="K756" s="27">
        <v>3.3197139938712969E-2</v>
      </c>
      <c r="L756" s="2">
        <v>81031</v>
      </c>
      <c r="M756" s="27">
        <v>0.81086138574230482</v>
      </c>
      <c r="N756" s="2">
        <v>770.30303030303003</v>
      </c>
      <c r="O756" s="2">
        <v>79941</v>
      </c>
      <c r="P756" s="27">
        <v>0.76770383174877554</v>
      </c>
      <c r="Q756" s="14">
        <v>741.21212121212102</v>
      </c>
      <c r="R756" s="2">
        <v>88377</v>
      </c>
      <c r="S756" s="27">
        <v>0.81582785614061004</v>
      </c>
      <c r="T756" s="14">
        <v>1076.96973</v>
      </c>
      <c r="U756" s="27">
        <v>9.0656662265059057E-2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1515</v>
      </c>
      <c r="C757" s="27">
        <v>0.66070649803750547</v>
      </c>
      <c r="D757" s="2">
        <v>101.212121212121</v>
      </c>
      <c r="E757" s="2">
        <v>1405</v>
      </c>
      <c r="F757" s="27">
        <v>0.55621536025336504</v>
      </c>
      <c r="G757" s="14">
        <v>110.30303030303</v>
      </c>
      <c r="H757" s="2">
        <v>1489</v>
      </c>
      <c r="I757" s="27">
        <v>0.59560000000000002</v>
      </c>
      <c r="J757" s="14">
        <v>127.878784</v>
      </c>
      <c r="K757" s="27">
        <v>-1.7161716171617162E-2</v>
      </c>
      <c r="L757" s="2">
        <v>61595</v>
      </c>
      <c r="M757" s="27">
        <v>0.61636913100908619</v>
      </c>
      <c r="N757" s="2">
        <v>762.42424242424204</v>
      </c>
      <c r="O757" s="2">
        <v>58871</v>
      </c>
      <c r="P757" s="27">
        <v>0.56536060693364065</v>
      </c>
      <c r="Q757" s="14">
        <v>725.45454545454504</v>
      </c>
      <c r="R757" s="2">
        <v>64087</v>
      </c>
      <c r="S757" s="27">
        <v>0.59160143268591681</v>
      </c>
      <c r="T757" s="14">
        <v>1182.42419</v>
      </c>
      <c r="U757" s="27">
        <v>4.0457829369266986E-2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1257</v>
      </c>
      <c r="C758" s="27">
        <v>0.54819014391626686</v>
      </c>
      <c r="D758" s="2">
        <v>87.272727272727195</v>
      </c>
      <c r="E758" s="2">
        <v>1007</v>
      </c>
      <c r="F758" s="27">
        <v>0.3986539984164687</v>
      </c>
      <c r="G758" s="14">
        <v>96.363636363636402</v>
      </c>
      <c r="H758" s="2">
        <v>1094</v>
      </c>
      <c r="I758" s="27">
        <v>0.43759999999999999</v>
      </c>
      <c r="J758" s="14">
        <v>113.333336</v>
      </c>
      <c r="K758" s="27">
        <v>-0.12967382657120127</v>
      </c>
      <c r="L758" s="2">
        <v>46059</v>
      </c>
      <c r="M758" s="27">
        <v>0.46090341432173876</v>
      </c>
      <c r="N758" s="2">
        <v>707.27272727272702</v>
      </c>
      <c r="O758" s="2">
        <v>43264</v>
      </c>
      <c r="P758" s="27">
        <v>0.41548064918851435</v>
      </c>
      <c r="Q758" s="14">
        <v>704.24242424242402</v>
      </c>
      <c r="R758" s="2">
        <v>45917</v>
      </c>
      <c r="S758" s="27">
        <v>0.42387009822022009</v>
      </c>
      <c r="T758" s="14">
        <v>910.30304000000001</v>
      </c>
      <c r="U758" s="27">
        <v>-3.0830022362621856E-3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258</v>
      </c>
      <c r="C759" s="27">
        <v>0.11251635412123855</v>
      </c>
      <c r="D759" s="2">
        <v>67.272727272727195</v>
      </c>
      <c r="E759" s="2">
        <v>398</v>
      </c>
      <c r="F759" s="27">
        <v>0.15756136183689629</v>
      </c>
      <c r="G759" s="14">
        <v>60</v>
      </c>
      <c r="H759" s="2">
        <v>395</v>
      </c>
      <c r="I759" s="27">
        <v>0.158</v>
      </c>
      <c r="J759" s="14">
        <v>86.666664100000006</v>
      </c>
      <c r="K759" s="27">
        <v>0.53100775193798455</v>
      </c>
      <c r="L759" s="2">
        <v>15536</v>
      </c>
      <c r="M759" s="27">
        <v>0.15546571668734741</v>
      </c>
      <c r="N759" s="2">
        <v>415.75757575757501</v>
      </c>
      <c r="O759" s="2">
        <v>15607</v>
      </c>
      <c r="P759" s="27">
        <v>0.14987995774512627</v>
      </c>
      <c r="Q759" s="14">
        <v>502.42424242424198</v>
      </c>
      <c r="R759" s="2">
        <v>18170</v>
      </c>
      <c r="S759" s="27">
        <v>0.16773133446569677</v>
      </c>
      <c r="T759" s="14">
        <v>670.90909999999997</v>
      </c>
      <c r="U759" s="27">
        <v>0.16954170957775488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443</v>
      </c>
      <c r="C760" s="27">
        <v>0.19319668556476233</v>
      </c>
      <c r="D760" s="2">
        <v>83.030303030303003</v>
      </c>
      <c r="E760" s="2">
        <v>536</v>
      </c>
      <c r="F760" s="27">
        <v>0.2121931908155186</v>
      </c>
      <c r="G760" s="14">
        <v>84.242424242424207</v>
      </c>
      <c r="H760" s="2">
        <v>534</v>
      </c>
      <c r="I760" s="27">
        <v>0.21360000000000001</v>
      </c>
      <c r="J760" s="14">
        <v>90.909090000000006</v>
      </c>
      <c r="K760" s="27">
        <v>0.2054176072234763</v>
      </c>
      <c r="L760" s="2">
        <v>19436</v>
      </c>
      <c r="M760" s="27">
        <v>0.1944922547332186</v>
      </c>
      <c r="N760" s="2">
        <v>551.51515151515105</v>
      </c>
      <c r="O760" s="2">
        <v>21070</v>
      </c>
      <c r="P760" s="27">
        <v>0.20234322481513492</v>
      </c>
      <c r="Q760" s="14">
        <v>741.81818181818096</v>
      </c>
      <c r="R760" s="2">
        <v>24290</v>
      </c>
      <c r="S760" s="27">
        <v>0.22422642345469315</v>
      </c>
      <c r="T760" s="14">
        <v>776.96969999999999</v>
      </c>
      <c r="U760" s="27">
        <v>0.24974274542086849</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142</v>
      </c>
      <c r="C761" s="27">
        <v>6.1927605756650676E-2</v>
      </c>
      <c r="D761" s="2">
        <v>46.6666666666666</v>
      </c>
      <c r="E761" s="2">
        <v>178</v>
      </c>
      <c r="F761" s="27">
        <v>7.0467141726049093E-2</v>
      </c>
      <c r="G761" s="14">
        <v>52.121212121212103</v>
      </c>
      <c r="H761" s="2">
        <v>267</v>
      </c>
      <c r="I761" s="27">
        <v>0.10680000000000001</v>
      </c>
      <c r="J761" s="14">
        <v>72.727270000000004</v>
      </c>
      <c r="K761" s="27">
        <v>0.88028169014084512</v>
      </c>
      <c r="L761" s="2">
        <v>7837</v>
      </c>
      <c r="M761" s="27">
        <v>7.8423327862946798E-2</v>
      </c>
      <c r="N761" s="2">
        <v>349.09090909090901</v>
      </c>
      <c r="O761" s="2">
        <v>7863</v>
      </c>
      <c r="P761" s="27">
        <v>7.5511380005762033E-2</v>
      </c>
      <c r="Q761" s="14">
        <v>433.33333333333297</v>
      </c>
      <c r="R761" s="2">
        <v>9068</v>
      </c>
      <c r="S761" s="27">
        <v>8.3708736430101169E-2</v>
      </c>
      <c r="T761" s="14">
        <v>586.06060000000002</v>
      </c>
      <c r="U761" s="27">
        <v>0.15707541150950619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56</v>
      </c>
      <c r="C762" s="27">
        <v>2.4422154382904491E-2</v>
      </c>
      <c r="D762" s="2">
        <v>30.303030303030301</v>
      </c>
      <c r="E762" s="2">
        <v>113</v>
      </c>
      <c r="F762" s="27">
        <v>4.47347585114806E-2</v>
      </c>
      <c r="G762" s="14">
        <v>47.878787878787797</v>
      </c>
      <c r="H762" s="2">
        <v>127</v>
      </c>
      <c r="I762" s="27">
        <v>5.0799999999999998E-2</v>
      </c>
      <c r="J762" s="14">
        <v>44.242424</v>
      </c>
      <c r="K762" s="27">
        <v>1.2678571428571428</v>
      </c>
      <c r="L762" s="2">
        <v>4092</v>
      </c>
      <c r="M762" s="27">
        <v>4.0947844534283316E-2</v>
      </c>
      <c r="N762" s="2">
        <v>266.666666666666</v>
      </c>
      <c r="O762" s="2">
        <v>3644</v>
      </c>
      <c r="P762" s="27">
        <v>3.4994718140785558E-2</v>
      </c>
      <c r="Q762" s="14">
        <v>263.636363636363</v>
      </c>
      <c r="R762" s="2">
        <v>4482</v>
      </c>
      <c r="S762" s="27">
        <v>4.1374344583117936E-2</v>
      </c>
      <c r="T762" s="14">
        <v>358.78787199999999</v>
      </c>
      <c r="U762" s="27">
        <v>9.5307917888563048E-2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86</v>
      </c>
      <c r="C763" s="27">
        <v>3.7505451373746182E-2</v>
      </c>
      <c r="D763" s="2">
        <v>40</v>
      </c>
      <c r="E763" s="2">
        <v>65</v>
      </c>
      <c r="F763" s="27">
        <v>2.5732383214568489E-2</v>
      </c>
      <c r="G763" s="14">
        <v>26.060606060605998</v>
      </c>
      <c r="H763" s="2">
        <v>140</v>
      </c>
      <c r="I763" s="27">
        <v>5.6000000000000001E-2</v>
      </c>
      <c r="J763" s="14">
        <v>63.030304000000001</v>
      </c>
      <c r="K763" s="27">
        <v>0.62790697674418605</v>
      </c>
      <c r="L763" s="2">
        <v>3745</v>
      </c>
      <c r="M763" s="27">
        <v>3.7475483328663489E-2</v>
      </c>
      <c r="N763" s="2">
        <v>270.90909090909003</v>
      </c>
      <c r="O763" s="2">
        <v>4219</v>
      </c>
      <c r="P763" s="27">
        <v>4.0516661864976475E-2</v>
      </c>
      <c r="Q763" s="14">
        <v>304.24242424242402</v>
      </c>
      <c r="R763" s="2">
        <v>4586</v>
      </c>
      <c r="S763" s="27">
        <v>4.2334391846983239E-2</v>
      </c>
      <c r="T763" s="14">
        <v>489.09089999999998</v>
      </c>
      <c r="U763" s="27">
        <v>0.22456608811748999</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301</v>
      </c>
      <c r="C764" s="27">
        <v>0.13126907980811164</v>
      </c>
      <c r="D764" s="2">
        <v>73.3333333333333</v>
      </c>
      <c r="E764" s="2">
        <v>358</v>
      </c>
      <c r="F764" s="27">
        <v>0.14172604908946951</v>
      </c>
      <c r="G764" s="14">
        <v>65.454545454545396</v>
      </c>
      <c r="H764" s="2">
        <v>267</v>
      </c>
      <c r="I764" s="27">
        <v>0.10680000000000001</v>
      </c>
      <c r="J764" s="14">
        <v>58.787880000000001</v>
      </c>
      <c r="K764" s="27">
        <v>-0.11295681063122924</v>
      </c>
      <c r="L764" s="2">
        <v>11599</v>
      </c>
      <c r="M764" s="27">
        <v>0.11606892687027179</v>
      </c>
      <c r="N764" s="2">
        <v>473.33333333333297</v>
      </c>
      <c r="O764" s="2">
        <v>13207</v>
      </c>
      <c r="P764" s="27">
        <v>0.1268318448093729</v>
      </c>
      <c r="Q764" s="14">
        <v>526.06060606060601</v>
      </c>
      <c r="R764" s="2">
        <v>15222</v>
      </c>
      <c r="S764" s="27">
        <v>0.14051768702459197</v>
      </c>
      <c r="T764" s="14">
        <v>611.51513699999998</v>
      </c>
      <c r="U764" s="27">
        <v>0.31235451332011382</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164</v>
      </c>
      <c r="C765" s="27">
        <v>7.1522023549934588E-2</v>
      </c>
      <c r="D765" s="2">
        <v>49.090909090909101</v>
      </c>
      <c r="E765" s="2">
        <v>219</v>
      </c>
      <c r="F765" s="27">
        <v>8.6698337292161518E-2</v>
      </c>
      <c r="G765" s="14">
        <v>51.515151515151501</v>
      </c>
      <c r="H765" s="2">
        <v>186</v>
      </c>
      <c r="I765" s="27">
        <v>7.4399999999999994E-2</v>
      </c>
      <c r="J765" s="14">
        <v>53.3333321</v>
      </c>
      <c r="K765" s="27">
        <v>0.13414634146341464</v>
      </c>
      <c r="L765" s="2">
        <v>6104</v>
      </c>
      <c r="M765" s="27">
        <v>6.1081535444101991E-2</v>
      </c>
      <c r="N765" s="2">
        <v>284.24242424242402</v>
      </c>
      <c r="O765" s="2">
        <v>6957</v>
      </c>
      <c r="P765" s="27">
        <v>6.6810717372515122E-2</v>
      </c>
      <c r="Q765" s="14">
        <v>337.575757575757</v>
      </c>
      <c r="R765" s="2">
        <v>7334</v>
      </c>
      <c r="S765" s="27">
        <v>6.7701794549885536E-2</v>
      </c>
      <c r="T765" s="14">
        <v>459.39395100000002</v>
      </c>
      <c r="U765" s="27">
        <v>0.20150720838794234</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137</v>
      </c>
      <c r="C766" s="27">
        <v>5.9747056258177063E-2</v>
      </c>
      <c r="D766" s="2">
        <v>50.909090909090899</v>
      </c>
      <c r="E766" s="2">
        <v>139</v>
      </c>
      <c r="F766" s="27">
        <v>5.5027711797307997E-2</v>
      </c>
      <c r="G766" s="14">
        <v>46.060606060605998</v>
      </c>
      <c r="H766" s="2">
        <v>81</v>
      </c>
      <c r="I766" s="27">
        <v>3.2399999999999998E-2</v>
      </c>
      <c r="J766" s="14">
        <v>33.939392099999999</v>
      </c>
      <c r="K766" s="27">
        <v>-0.40875912408759124</v>
      </c>
      <c r="L766" s="2">
        <v>5495</v>
      </c>
      <c r="M766" s="27">
        <v>5.4987391426169797E-2</v>
      </c>
      <c r="N766" s="2">
        <v>340</v>
      </c>
      <c r="O766" s="2">
        <v>6250</v>
      </c>
      <c r="P766" s="27">
        <v>6.0021127436857773E-2</v>
      </c>
      <c r="Q766" s="14">
        <v>384.84848484848402</v>
      </c>
      <c r="R766" s="2">
        <v>7888</v>
      </c>
      <c r="S766" s="27">
        <v>7.2815892474706448E-2</v>
      </c>
      <c r="T766" s="14">
        <v>557.57574499999998</v>
      </c>
      <c r="U766" s="27">
        <v>0.43548680618744312</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1839</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1700</v>
      </c>
      <c r="C769" s="211"/>
      <c r="D769" s="211" t="s">
        <v>1701</v>
      </c>
      <c r="E769" s="211" t="s">
        <v>1700</v>
      </c>
      <c r="F769" s="211"/>
      <c r="G769" s="211" t="s">
        <v>1701</v>
      </c>
      <c r="H769" s="211" t="s">
        <v>1700</v>
      </c>
      <c r="I769" s="211"/>
      <c r="J769" s="211" t="s">
        <v>1701</v>
      </c>
      <c r="K769" t="s">
        <v>170</v>
      </c>
      <c r="L769" s="211" t="s">
        <v>1700</v>
      </c>
      <c r="M769" s="211"/>
      <c r="N769" s="211" t="s">
        <v>1701</v>
      </c>
      <c r="O769" s="211" t="s">
        <v>1700</v>
      </c>
      <c r="P769" s="211"/>
      <c r="Q769" s="211" t="s">
        <v>1701</v>
      </c>
      <c r="R769" s="211" t="s">
        <v>1700</v>
      </c>
      <c r="S769" s="211"/>
      <c r="T769" s="211" t="s">
        <v>1701</v>
      </c>
      <c r="U769" t="s">
        <v>170</v>
      </c>
      <c r="V769" s="211" t="s">
        <v>1700</v>
      </c>
      <c r="W769" s="211"/>
      <c r="X769" s="211" t="s">
        <v>1701</v>
      </c>
      <c r="Y769" s="211" t="s">
        <v>1700</v>
      </c>
      <c r="Z769" s="211"/>
      <c r="AA769" s="211" t="s">
        <v>1701</v>
      </c>
      <c r="AB769" s="211" t="s">
        <v>1700</v>
      </c>
      <c r="AC769" s="211"/>
      <c r="AD769" s="211" t="s">
        <v>1701</v>
      </c>
      <c r="AE769" t="s">
        <v>170</v>
      </c>
    </row>
    <row r="770" spans="1:31" x14ac:dyDescent="0.3">
      <c r="A770" t="s">
        <v>172</v>
      </c>
      <c r="B770" s="2">
        <v>2293</v>
      </c>
      <c r="C770" s="27" t="s">
        <v>170</v>
      </c>
      <c r="D770" s="2">
        <v>95.757575757575694</v>
      </c>
      <c r="E770" s="2">
        <v>2526</v>
      </c>
      <c r="F770" s="27" t="s">
        <v>170</v>
      </c>
      <c r="G770" s="14">
        <v>107.87878787878699</v>
      </c>
      <c r="H770" s="2">
        <v>2500</v>
      </c>
      <c r="I770" s="27" t="s">
        <v>170</v>
      </c>
      <c r="J770" s="14">
        <v>112.121216</v>
      </c>
      <c r="K770" s="27">
        <v>9.0274749236807672E-2</v>
      </c>
      <c r="L770" s="2">
        <v>99932</v>
      </c>
      <c r="M770" s="27" t="s">
        <v>170</v>
      </c>
      <c r="N770" s="2">
        <v>764.24242424242402</v>
      </c>
      <c r="O770" s="2">
        <v>104130</v>
      </c>
      <c r="P770" s="27" t="s">
        <v>170</v>
      </c>
      <c r="Q770" s="14">
        <v>758.78787878787796</v>
      </c>
      <c r="R770" s="2">
        <v>108328</v>
      </c>
      <c r="S770" s="27" t="s">
        <v>170</v>
      </c>
      <c r="T770" s="14">
        <v>889.69695999999999</v>
      </c>
      <c r="U770" s="27">
        <v>8.4017131649521681E-2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335</v>
      </c>
      <c r="C771" s="27">
        <v>0.14609681639773223</v>
      </c>
      <c r="D771" s="2">
        <v>69.696969696969703</v>
      </c>
      <c r="E771" s="2">
        <v>585</v>
      </c>
      <c r="F771" s="27">
        <v>0.23159144893111638</v>
      </c>
      <c r="G771" s="14">
        <v>68.484848484848399</v>
      </c>
      <c r="H771" s="2">
        <v>477</v>
      </c>
      <c r="I771" s="27">
        <v>0.1908</v>
      </c>
      <c r="J771" s="14">
        <v>88.484849999999994</v>
      </c>
      <c r="K771" s="27">
        <v>0.42388059701492536</v>
      </c>
      <c r="L771" s="2">
        <v>18901</v>
      </c>
      <c r="M771" s="27">
        <v>0.18913861425769524</v>
      </c>
      <c r="N771" s="2">
        <v>532.72727272727195</v>
      </c>
      <c r="O771" s="2">
        <v>24189</v>
      </c>
      <c r="P771" s="27">
        <v>0.23229616825122443</v>
      </c>
      <c r="Q771" s="14">
        <v>547.27272727272702</v>
      </c>
      <c r="R771" s="2">
        <v>19951</v>
      </c>
      <c r="S771" s="27">
        <v>0.18417214385939001</v>
      </c>
      <c r="T771" s="14">
        <v>644.84849999999994</v>
      </c>
      <c r="U771" s="27">
        <v>5.555261626368975E-2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112</v>
      </c>
      <c r="C772" s="27">
        <v>4.8844308765808982E-2</v>
      </c>
      <c r="D772" s="2">
        <v>38.787878787878697</v>
      </c>
      <c r="E772" s="2">
        <v>217</v>
      </c>
      <c r="F772" s="27">
        <v>8.5906571654790181E-2</v>
      </c>
      <c r="G772" s="14">
        <v>60</v>
      </c>
      <c r="H772" s="2">
        <v>148</v>
      </c>
      <c r="I772" s="27">
        <v>5.9200000000000003E-2</v>
      </c>
      <c r="J772" s="14">
        <v>50.9090919</v>
      </c>
      <c r="K772" s="27">
        <v>0.32142857142857145</v>
      </c>
      <c r="L772" s="2">
        <v>9225</v>
      </c>
      <c r="M772" s="27">
        <v>9.2312772685426092E-2</v>
      </c>
      <c r="N772" s="2">
        <v>333.93939393939303</v>
      </c>
      <c r="O772" s="2">
        <v>11133</v>
      </c>
      <c r="P772" s="27">
        <v>0.10691443388072601</v>
      </c>
      <c r="Q772" s="14">
        <v>425.45454545454498</v>
      </c>
      <c r="R772" s="2">
        <v>9053</v>
      </c>
      <c r="S772" s="27">
        <v>8.3570268074735984E-2</v>
      </c>
      <c r="T772" s="14">
        <v>500.60604899999998</v>
      </c>
      <c r="U772" s="27">
        <v>-1.8644986449864499E-2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29</v>
      </c>
      <c r="C773" s="27">
        <v>1.2647187091146969E-2</v>
      </c>
      <c r="D773" s="2">
        <v>15.757575757575699</v>
      </c>
      <c r="E773" s="2">
        <v>109</v>
      </c>
      <c r="F773" s="27">
        <v>4.3151227236737928E-2</v>
      </c>
      <c r="G773" s="14">
        <v>46.060606060605998</v>
      </c>
      <c r="H773" s="2">
        <v>20</v>
      </c>
      <c r="I773" s="27">
        <v>8.0000000000000002E-3</v>
      </c>
      <c r="J773" s="14">
        <v>15.151515</v>
      </c>
      <c r="K773" s="27">
        <v>-0.31034482758620691</v>
      </c>
      <c r="L773" s="2">
        <v>1728</v>
      </c>
      <c r="M773" s="27">
        <v>1.7291758395709081E-2</v>
      </c>
      <c r="N773" s="2">
        <v>150.90909090909</v>
      </c>
      <c r="O773" s="2">
        <v>2477</v>
      </c>
      <c r="P773" s="27">
        <v>2.3787573225775474E-2</v>
      </c>
      <c r="Q773" s="14">
        <v>187.272727272727</v>
      </c>
      <c r="R773" s="2">
        <v>3401</v>
      </c>
      <c r="S773" s="27">
        <v>3.1395391773133448E-2</v>
      </c>
      <c r="T773" s="14">
        <v>316.96969999999999</v>
      </c>
      <c r="U773" s="27">
        <v>0.96817129629629628</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42</v>
      </c>
      <c r="C774" s="27">
        <v>1.8316615787178369E-2</v>
      </c>
      <c r="D774" s="2">
        <v>23.030303030302999</v>
      </c>
      <c r="E774" s="2">
        <v>33</v>
      </c>
      <c r="F774" s="27">
        <v>1.3064133016627079E-2</v>
      </c>
      <c r="G774" s="14">
        <v>21.2121212121212</v>
      </c>
      <c r="H774" s="2">
        <v>100</v>
      </c>
      <c r="I774" s="27">
        <v>0.04</v>
      </c>
      <c r="J774" s="14">
        <v>46.6666679</v>
      </c>
      <c r="K774" s="27">
        <v>1.3809523809523809</v>
      </c>
      <c r="L774" s="2">
        <v>3829</v>
      </c>
      <c r="M774" s="27">
        <v>3.8316054917343793E-2</v>
      </c>
      <c r="N774" s="2">
        <v>235.15151515151501</v>
      </c>
      <c r="O774" s="2">
        <v>4392</v>
      </c>
      <c r="P774" s="27">
        <v>4.2178046672428693E-2</v>
      </c>
      <c r="Q774" s="14">
        <v>309.09090909090901</v>
      </c>
      <c r="R774" s="2">
        <v>3007</v>
      </c>
      <c r="S774" s="27">
        <v>2.7758289638874528E-2</v>
      </c>
      <c r="T774" s="14">
        <v>287.27273600000001</v>
      </c>
      <c r="U774" s="27">
        <v>-0.21467746147819275</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41</v>
      </c>
      <c r="C775" s="27">
        <v>1.7880505887483647E-2</v>
      </c>
      <c r="D775" s="2">
        <v>26.060606060605998</v>
      </c>
      <c r="E775" s="2">
        <v>75</v>
      </c>
      <c r="F775" s="27">
        <v>2.9691211401425176E-2</v>
      </c>
      <c r="G775" s="14">
        <v>30.909090909090899</v>
      </c>
      <c r="H775" s="2">
        <v>28</v>
      </c>
      <c r="I775" s="27">
        <v>1.12E-2</v>
      </c>
      <c r="J775" s="14">
        <v>15.151515</v>
      </c>
      <c r="K775" s="27">
        <v>-0.31707317073170732</v>
      </c>
      <c r="L775" s="2">
        <v>3137</v>
      </c>
      <c r="M775" s="27">
        <v>3.1391346115358446E-2</v>
      </c>
      <c r="N775" s="2">
        <v>251.51515151515099</v>
      </c>
      <c r="O775" s="2">
        <v>3537</v>
      </c>
      <c r="P775" s="27">
        <v>3.3967156439066552E-2</v>
      </c>
      <c r="Q775" s="14">
        <v>243.030303030303</v>
      </c>
      <c r="R775" s="2">
        <v>2257</v>
      </c>
      <c r="S775" s="27">
        <v>2.0834871870615168E-2</v>
      </c>
      <c r="T775" s="14">
        <v>244.24243200000001</v>
      </c>
      <c r="U775" s="27">
        <v>-0.28052279247688877</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0</v>
      </c>
      <c r="C776" s="27">
        <v>0</v>
      </c>
      <c r="D776" s="2">
        <v>80</v>
      </c>
      <c r="E776" s="2">
        <v>0</v>
      </c>
      <c r="F776" s="27">
        <v>0</v>
      </c>
      <c r="G776" s="14">
        <v>11.5151515151515</v>
      </c>
      <c r="H776" s="2">
        <v>0</v>
      </c>
      <c r="I776" s="27">
        <v>0</v>
      </c>
      <c r="J776" s="14">
        <v>12.727273</v>
      </c>
      <c r="K776" s="27"/>
      <c r="L776" s="2">
        <v>531</v>
      </c>
      <c r="M776" s="27">
        <v>5.3136132570147697E-3</v>
      </c>
      <c r="N776" s="2">
        <v>91.515151515151501</v>
      </c>
      <c r="O776" s="2">
        <v>727</v>
      </c>
      <c r="P776" s="27">
        <v>6.981657543455296E-3</v>
      </c>
      <c r="Q776" s="14">
        <v>155.15151515151501</v>
      </c>
      <c r="R776" s="2">
        <v>388</v>
      </c>
      <c r="S776" s="27">
        <v>3.5817147921128425E-3</v>
      </c>
      <c r="T776" s="14">
        <v>86.666664100000006</v>
      </c>
      <c r="U776" s="27">
        <v>-0.26930320150659132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223</v>
      </c>
      <c r="C777" s="27">
        <v>9.7252507631923238E-2</v>
      </c>
      <c r="D777" s="2">
        <v>61.212121212121197</v>
      </c>
      <c r="E777" s="2">
        <v>368</v>
      </c>
      <c r="F777" s="27">
        <v>0.1456848772763262</v>
      </c>
      <c r="G777" s="14">
        <v>58.181818181818201</v>
      </c>
      <c r="H777" s="2">
        <v>329</v>
      </c>
      <c r="I777" s="27">
        <v>0.13159999999999999</v>
      </c>
      <c r="J777" s="14">
        <v>72.121215800000002</v>
      </c>
      <c r="K777" s="27">
        <v>0.47533632286995514</v>
      </c>
      <c r="L777" s="2">
        <v>9676</v>
      </c>
      <c r="M777" s="27">
        <v>9.6825841572269145E-2</v>
      </c>
      <c r="N777" s="2">
        <v>441.21212121212102</v>
      </c>
      <c r="O777" s="2">
        <v>13056</v>
      </c>
      <c r="P777" s="27">
        <v>0.1253817343704984</v>
      </c>
      <c r="Q777" s="14">
        <v>427.27272727272702</v>
      </c>
      <c r="R777" s="2">
        <v>10898</v>
      </c>
      <c r="S777" s="27">
        <v>0.10060187578465402</v>
      </c>
      <c r="T777" s="14">
        <v>530.30304000000001</v>
      </c>
      <c r="U777" s="27">
        <v>0.12629185613890037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16</v>
      </c>
      <c r="C778" s="27">
        <v>6.9777583951155693E-3</v>
      </c>
      <c r="D778" s="2">
        <v>11.5151515151515</v>
      </c>
      <c r="E778" s="2">
        <v>77</v>
      </c>
      <c r="F778" s="27">
        <v>3.0482977038796516E-2</v>
      </c>
      <c r="G778" s="14">
        <v>27.272727272727199</v>
      </c>
      <c r="H778" s="2">
        <v>0</v>
      </c>
      <c r="I778" s="27">
        <v>0</v>
      </c>
      <c r="J778" s="14">
        <v>12.727273</v>
      </c>
      <c r="K778" s="27">
        <v>-1</v>
      </c>
      <c r="L778" s="2">
        <v>2017</v>
      </c>
      <c r="M778" s="27">
        <v>2.0183724932954408E-2</v>
      </c>
      <c r="N778" s="2">
        <v>225.45454545454501</v>
      </c>
      <c r="O778" s="2">
        <v>3638</v>
      </c>
      <c r="P778" s="27">
        <v>3.4937097858446176E-2</v>
      </c>
      <c r="Q778" s="14">
        <v>289.69696969696901</v>
      </c>
      <c r="R778" s="2">
        <v>2209</v>
      </c>
      <c r="S778" s="27">
        <v>2.0391773133446568E-2</v>
      </c>
      <c r="T778" s="14">
        <v>240.606064</v>
      </c>
      <c r="U778" s="27">
        <v>9.519087754090233E-2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7</v>
      </c>
      <c r="C779" s="27">
        <v>3.0527692978630614E-3</v>
      </c>
      <c r="D779" s="2">
        <v>6.6666666666666599</v>
      </c>
      <c r="E779" s="2">
        <v>29</v>
      </c>
      <c r="F779" s="27">
        <v>1.1480601741884403E-2</v>
      </c>
      <c r="G779" s="14">
        <v>17.5757575757575</v>
      </c>
      <c r="H779" s="2">
        <v>0</v>
      </c>
      <c r="I779" s="27">
        <v>0</v>
      </c>
      <c r="J779" s="14">
        <v>12.727273</v>
      </c>
      <c r="K779" s="27">
        <v>-1</v>
      </c>
      <c r="L779" s="2">
        <v>451</v>
      </c>
      <c r="M779" s="27">
        <v>4.5130688868430533E-3</v>
      </c>
      <c r="N779" s="2">
        <v>92.727272727272705</v>
      </c>
      <c r="O779" s="2">
        <v>953</v>
      </c>
      <c r="P779" s="27">
        <v>9.1520215115720727E-3</v>
      </c>
      <c r="Q779" s="14">
        <v>127.272727272727</v>
      </c>
      <c r="R779" s="2">
        <v>917</v>
      </c>
      <c r="S779" s="27">
        <v>8.4650321246584441E-3</v>
      </c>
      <c r="T779" s="14">
        <v>155.15152</v>
      </c>
      <c r="U779" s="27">
        <v>1.0332594235033259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0</v>
      </c>
      <c r="C780" s="27">
        <v>0</v>
      </c>
      <c r="D780" s="2">
        <v>80</v>
      </c>
      <c r="E780" s="2">
        <v>28</v>
      </c>
      <c r="F780" s="27">
        <v>1.1084718923198733E-2</v>
      </c>
      <c r="G780" s="14">
        <v>20.606060606060598</v>
      </c>
      <c r="H780" s="2">
        <v>0</v>
      </c>
      <c r="I780" s="27">
        <v>0</v>
      </c>
      <c r="J780" s="14">
        <v>12.727273</v>
      </c>
      <c r="K780" s="27"/>
      <c r="L780" s="2">
        <v>979</v>
      </c>
      <c r="M780" s="27">
        <v>9.7966617299763848E-3</v>
      </c>
      <c r="N780" s="2">
        <v>152.72727272727201</v>
      </c>
      <c r="O780" s="2">
        <v>1781</v>
      </c>
      <c r="P780" s="27">
        <v>1.7103620474406993E-2</v>
      </c>
      <c r="Q780" s="14">
        <v>227.272727272727</v>
      </c>
      <c r="R780" s="2">
        <v>918</v>
      </c>
      <c r="S780" s="27">
        <v>8.4742633483494579E-3</v>
      </c>
      <c r="T780" s="14">
        <v>136.363632</v>
      </c>
      <c r="U780" s="27">
        <v>-6.2308478038815118E-2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9</v>
      </c>
      <c r="C781" s="27">
        <v>3.9249890972525075E-3</v>
      </c>
      <c r="D781" s="2">
        <v>8.4848484848484809</v>
      </c>
      <c r="E781" s="2">
        <v>20</v>
      </c>
      <c r="F781" s="27">
        <v>7.91765637371338E-3</v>
      </c>
      <c r="G781" s="14">
        <v>15.151515151515101</v>
      </c>
      <c r="H781" s="2">
        <v>0</v>
      </c>
      <c r="I781" s="27">
        <v>0</v>
      </c>
      <c r="J781" s="14">
        <v>12.727273</v>
      </c>
      <c r="K781" s="27">
        <v>-1</v>
      </c>
      <c r="L781" s="2">
        <v>538</v>
      </c>
      <c r="M781" s="27">
        <v>5.3836608894047957E-3</v>
      </c>
      <c r="N781" s="2">
        <v>105.454545454545</v>
      </c>
      <c r="O781" s="2">
        <v>826</v>
      </c>
      <c r="P781" s="27">
        <v>7.9323922020551225E-3</v>
      </c>
      <c r="Q781" s="14">
        <v>120</v>
      </c>
      <c r="R781" s="2">
        <v>340</v>
      </c>
      <c r="S781" s="27">
        <v>3.1386160549442435E-3</v>
      </c>
      <c r="T781" s="14">
        <v>90.303030000000007</v>
      </c>
      <c r="U781" s="27">
        <v>-0.36802973977695169</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27">
        <v>0</v>
      </c>
      <c r="D782" s="2">
        <v>80</v>
      </c>
      <c r="E782" s="2">
        <v>0</v>
      </c>
      <c r="F782" s="27">
        <v>0</v>
      </c>
      <c r="G782" s="14">
        <v>11.5151515151515</v>
      </c>
      <c r="H782" s="2">
        <v>0</v>
      </c>
      <c r="I782" s="27">
        <v>0</v>
      </c>
      <c r="J782" s="14">
        <v>12.727273</v>
      </c>
      <c r="K782" s="27"/>
      <c r="L782" s="2">
        <v>49</v>
      </c>
      <c r="M782" s="27">
        <v>4.903334267301765E-4</v>
      </c>
      <c r="N782" s="2">
        <v>24.848484848484802</v>
      </c>
      <c r="O782" s="2">
        <v>78</v>
      </c>
      <c r="P782" s="27">
        <v>7.4906367041198505E-4</v>
      </c>
      <c r="Q782" s="14">
        <v>30.303030303030301</v>
      </c>
      <c r="R782" s="2">
        <v>34</v>
      </c>
      <c r="S782" s="27">
        <v>3.1386160549442432E-4</v>
      </c>
      <c r="T782" s="14">
        <v>20</v>
      </c>
      <c r="U782" s="27">
        <v>-0.30612244897959184</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207</v>
      </c>
      <c r="C783" s="27">
        <v>9.0274749236807672E-2</v>
      </c>
      <c r="D783" s="2">
        <v>60</v>
      </c>
      <c r="E783" s="2">
        <v>291</v>
      </c>
      <c r="F783" s="27">
        <v>0.11520190023752969</v>
      </c>
      <c r="G783" s="14">
        <v>53.3333333333333</v>
      </c>
      <c r="H783" s="2">
        <v>329</v>
      </c>
      <c r="I783" s="27">
        <v>0.13159999999999999</v>
      </c>
      <c r="J783" s="14">
        <v>72.121215800000002</v>
      </c>
      <c r="K783" s="27">
        <v>0.58937198067632846</v>
      </c>
      <c r="L783" s="2">
        <v>7659</v>
      </c>
      <c r="M783" s="27">
        <v>7.6642116639314736E-2</v>
      </c>
      <c r="N783" s="2">
        <v>398.78787878787801</v>
      </c>
      <c r="O783" s="2">
        <v>9418</v>
      </c>
      <c r="P783" s="27">
        <v>9.0444636512052243E-2</v>
      </c>
      <c r="Q783" s="14">
        <v>397.575757575757</v>
      </c>
      <c r="R783" s="2">
        <v>8689</v>
      </c>
      <c r="S783" s="27">
        <v>8.0210102651207441E-2</v>
      </c>
      <c r="T783" s="14">
        <v>493.93939999999998</v>
      </c>
      <c r="U783" s="27">
        <v>0.13448230839535188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50</v>
      </c>
      <c r="C784" s="27">
        <v>2.1805494984736152E-2</v>
      </c>
      <c r="D784" s="2">
        <v>32.727272727272698</v>
      </c>
      <c r="E784" s="2">
        <v>56</v>
      </c>
      <c r="F784" s="27">
        <v>2.2169437846397466E-2</v>
      </c>
      <c r="G784" s="14">
        <v>29.696969696969699</v>
      </c>
      <c r="H784" s="2">
        <v>48</v>
      </c>
      <c r="I784" s="27">
        <v>1.9199999999999998E-2</v>
      </c>
      <c r="J784" s="14">
        <v>26.666665999999999</v>
      </c>
      <c r="K784" s="27">
        <v>-0.04</v>
      </c>
      <c r="L784" s="2">
        <v>1435</v>
      </c>
      <c r="M784" s="27">
        <v>1.4359764639955169E-2</v>
      </c>
      <c r="N784" s="2">
        <v>170.90909090909</v>
      </c>
      <c r="O784" s="2">
        <v>1987</v>
      </c>
      <c r="P784" s="27">
        <v>1.9081916834725824E-2</v>
      </c>
      <c r="Q784" s="14">
        <v>172.12121212121201</v>
      </c>
      <c r="R784" s="2">
        <v>1939</v>
      </c>
      <c r="S784" s="27">
        <v>1.78993427368732E-2</v>
      </c>
      <c r="T784" s="14">
        <v>180</v>
      </c>
      <c r="U784" s="27">
        <v>0.35121951219512193</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148</v>
      </c>
      <c r="C785" s="27">
        <v>6.4544265154819008E-2</v>
      </c>
      <c r="D785" s="2">
        <v>49.090909090909101</v>
      </c>
      <c r="E785" s="2">
        <v>151</v>
      </c>
      <c r="F785" s="27">
        <v>5.9778305621536028E-2</v>
      </c>
      <c r="G785" s="14">
        <v>46.6666666666666</v>
      </c>
      <c r="H785" s="2">
        <v>221</v>
      </c>
      <c r="I785" s="27">
        <v>8.8400000000000006E-2</v>
      </c>
      <c r="J785" s="14">
        <v>63.636364</v>
      </c>
      <c r="K785" s="27">
        <v>0.49324324324324326</v>
      </c>
      <c r="L785" s="2">
        <v>3567</v>
      </c>
      <c r="M785" s="27">
        <v>3.569427210503142E-2</v>
      </c>
      <c r="N785" s="2">
        <v>268.48484848484799</v>
      </c>
      <c r="O785" s="2">
        <v>4529</v>
      </c>
      <c r="P785" s="27">
        <v>4.3493709785844617E-2</v>
      </c>
      <c r="Q785" s="14">
        <v>317.575757575757</v>
      </c>
      <c r="R785" s="2">
        <v>3828</v>
      </c>
      <c r="S785" s="27">
        <v>3.5337124289195776E-2</v>
      </c>
      <c r="T785" s="14">
        <v>348.48486300000002</v>
      </c>
      <c r="U785" s="27">
        <v>7.3170731707317069E-2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0</v>
      </c>
      <c r="C786" s="27">
        <v>0</v>
      </c>
      <c r="D786" s="2">
        <v>80</v>
      </c>
      <c r="E786" s="2">
        <v>77</v>
      </c>
      <c r="F786" s="27">
        <v>3.0482977038796516E-2</v>
      </c>
      <c r="G786" s="14">
        <v>33.3333333333333</v>
      </c>
      <c r="H786" s="2">
        <v>60</v>
      </c>
      <c r="I786" s="27">
        <v>2.4E-2</v>
      </c>
      <c r="J786" s="14">
        <v>40</v>
      </c>
      <c r="K786" s="27"/>
      <c r="L786" s="2">
        <v>2225</v>
      </c>
      <c r="M786" s="27">
        <v>2.2265140295400873E-2</v>
      </c>
      <c r="N786" s="2">
        <v>199.39393939393901</v>
      </c>
      <c r="O786" s="2">
        <v>2565</v>
      </c>
      <c r="P786" s="27">
        <v>2.4632670700086432E-2</v>
      </c>
      <c r="Q786" s="14">
        <v>186.06060606060601</v>
      </c>
      <c r="R786" s="2">
        <v>2647</v>
      </c>
      <c r="S786" s="27">
        <v>2.4435049110110036E-2</v>
      </c>
      <c r="T786" s="14">
        <v>299.39395100000002</v>
      </c>
      <c r="U786" s="27">
        <v>0.18966292134831461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9</v>
      </c>
      <c r="C787" s="27">
        <v>3.9249890972525075E-3</v>
      </c>
      <c r="D787" s="2">
        <v>8.4848484848484809</v>
      </c>
      <c r="E787" s="2">
        <v>7</v>
      </c>
      <c r="F787" s="27">
        <v>2.7711797307996833E-3</v>
      </c>
      <c r="G787" s="14">
        <v>6.6666666666666599</v>
      </c>
      <c r="H787" s="2">
        <v>0</v>
      </c>
      <c r="I787" s="27">
        <v>0</v>
      </c>
      <c r="J787" s="14">
        <v>12.727273</v>
      </c>
      <c r="K787" s="27">
        <v>-1</v>
      </c>
      <c r="L787" s="2">
        <v>432</v>
      </c>
      <c r="M787" s="27">
        <v>4.3229395989272702E-3</v>
      </c>
      <c r="N787" s="2">
        <v>103.636363636363</v>
      </c>
      <c r="O787" s="2">
        <v>337</v>
      </c>
      <c r="P787" s="27">
        <v>3.2363391913953713E-3</v>
      </c>
      <c r="Q787" s="14">
        <v>83.030303030303003</v>
      </c>
      <c r="R787" s="2">
        <v>275</v>
      </c>
      <c r="S787" s="27">
        <v>2.538586515028432E-3</v>
      </c>
      <c r="T787" s="14">
        <v>81.818183899999994</v>
      </c>
      <c r="U787" s="27">
        <v>-0.36342592592592593</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1958</v>
      </c>
      <c r="C788" s="27">
        <v>0.8539031836022678</v>
      </c>
      <c r="D788" s="2">
        <v>88.484848484848399</v>
      </c>
      <c r="E788" s="2">
        <v>1941</v>
      </c>
      <c r="F788" s="27">
        <v>0.76840855106888362</v>
      </c>
      <c r="G788" s="14">
        <v>121.818181818181</v>
      </c>
      <c r="H788" s="2">
        <v>2023</v>
      </c>
      <c r="I788" s="27">
        <v>0.80920000000000003</v>
      </c>
      <c r="J788" s="14">
        <v>121.21212</v>
      </c>
      <c r="K788" s="27">
        <v>3.3197139938712969E-2</v>
      </c>
      <c r="L788" s="2">
        <v>81031</v>
      </c>
      <c r="M788" s="27">
        <v>0.81086138574230482</v>
      </c>
      <c r="N788" s="2">
        <v>770.30303030303003</v>
      </c>
      <c r="O788" s="2">
        <v>79941</v>
      </c>
      <c r="P788" s="27">
        <v>0.76770383174877554</v>
      </c>
      <c r="Q788" s="14">
        <v>741.21212121212102</v>
      </c>
      <c r="R788" s="2">
        <v>88377</v>
      </c>
      <c r="S788" s="27">
        <v>0.81582785614061004</v>
      </c>
      <c r="T788" s="14">
        <v>1076.96973</v>
      </c>
      <c r="U788" s="27">
        <v>9.0656662265059057E-2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1515</v>
      </c>
      <c r="C789" s="27">
        <v>0.66070649803750547</v>
      </c>
      <c r="D789" s="2">
        <v>101.212121212121</v>
      </c>
      <c r="E789" s="2">
        <v>1405</v>
      </c>
      <c r="F789" s="27">
        <v>0.55621536025336504</v>
      </c>
      <c r="G789" s="14">
        <v>110.30303030303</v>
      </c>
      <c r="H789" s="2">
        <v>1489</v>
      </c>
      <c r="I789" s="27">
        <v>0.59560000000000002</v>
      </c>
      <c r="J789" s="14">
        <v>127.878784</v>
      </c>
      <c r="K789" s="27">
        <v>-1.7161716171617162E-2</v>
      </c>
      <c r="L789" s="2">
        <v>61595</v>
      </c>
      <c r="M789" s="27">
        <v>0.61636913100908619</v>
      </c>
      <c r="N789" s="2">
        <v>762.42424242424204</v>
      </c>
      <c r="O789" s="2">
        <v>58871</v>
      </c>
      <c r="P789" s="27">
        <v>0.56536060693364065</v>
      </c>
      <c r="Q789" s="14">
        <v>725.45454545454504</v>
      </c>
      <c r="R789" s="2">
        <v>64087</v>
      </c>
      <c r="S789" s="27">
        <v>0.59160143268591681</v>
      </c>
      <c r="T789" s="14">
        <v>1182.42419</v>
      </c>
      <c r="U789" s="27">
        <v>4.0457829369266986E-2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808</v>
      </c>
      <c r="C790" s="27">
        <v>0.35237679895333623</v>
      </c>
      <c r="D790" s="2">
        <v>82.424242424242394</v>
      </c>
      <c r="E790" s="2">
        <v>664</v>
      </c>
      <c r="F790" s="27">
        <v>0.26286619160728425</v>
      </c>
      <c r="G790" s="14">
        <v>72.727272727272705</v>
      </c>
      <c r="H790" s="2">
        <v>911</v>
      </c>
      <c r="I790" s="27">
        <v>0.3644</v>
      </c>
      <c r="J790" s="14">
        <v>92.727270000000004</v>
      </c>
      <c r="K790" s="27">
        <v>0.12747524752475248</v>
      </c>
      <c r="L790" s="2">
        <v>30926</v>
      </c>
      <c r="M790" s="27">
        <v>0.30947043989913142</v>
      </c>
      <c r="N790" s="2">
        <v>549.69696969696895</v>
      </c>
      <c r="O790" s="2">
        <v>31701</v>
      </c>
      <c r="P790" s="27">
        <v>0.30443676174013251</v>
      </c>
      <c r="Q790" s="14">
        <v>616.36363636363603</v>
      </c>
      <c r="R790" s="2">
        <v>34510</v>
      </c>
      <c r="S790" s="27">
        <v>0.3185695295768407</v>
      </c>
      <c r="T790" s="14">
        <v>755.75756799999999</v>
      </c>
      <c r="U790" s="27">
        <v>0.11588954277953825</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418</v>
      </c>
      <c r="C791" s="27">
        <v>0.18229393807239425</v>
      </c>
      <c r="D791" s="2">
        <v>61.818181818181799</v>
      </c>
      <c r="E791" s="2">
        <v>609</v>
      </c>
      <c r="F791" s="27">
        <v>0.24109263657957244</v>
      </c>
      <c r="G791" s="14">
        <v>72.121212121212096</v>
      </c>
      <c r="H791" s="2">
        <v>434</v>
      </c>
      <c r="I791" s="27">
        <v>0.1736</v>
      </c>
      <c r="J791" s="14">
        <v>85.454544100000007</v>
      </c>
      <c r="K791" s="27">
        <v>3.8277511961722487E-2</v>
      </c>
      <c r="L791" s="2">
        <v>21159</v>
      </c>
      <c r="M791" s="27">
        <v>0.21173397910579195</v>
      </c>
      <c r="N791" s="2">
        <v>523.63636363636294</v>
      </c>
      <c r="O791" s="2">
        <v>19544</v>
      </c>
      <c r="P791" s="27">
        <v>0.18768846634015174</v>
      </c>
      <c r="Q791" s="14">
        <v>581.81818181818096</v>
      </c>
      <c r="R791" s="2">
        <v>21962</v>
      </c>
      <c r="S791" s="27">
        <v>0.2027361347020161</v>
      </c>
      <c r="T791" s="14">
        <v>743.03030000000001</v>
      </c>
      <c r="U791" s="27">
        <v>3.7950753816342928E-2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271</v>
      </c>
      <c r="C792" s="27">
        <v>0.11818578281726995</v>
      </c>
      <c r="D792" s="2">
        <v>60</v>
      </c>
      <c r="E792" s="2">
        <v>71</v>
      </c>
      <c r="F792" s="27">
        <v>2.8107680126682501E-2</v>
      </c>
      <c r="G792" s="14">
        <v>26.060606060605998</v>
      </c>
      <c r="H792" s="2">
        <v>144</v>
      </c>
      <c r="I792" s="27">
        <v>5.7599999999999998E-2</v>
      </c>
      <c r="J792" s="14">
        <v>47.272728000000001</v>
      </c>
      <c r="K792" s="27">
        <v>-0.46863468634686345</v>
      </c>
      <c r="L792" s="2">
        <v>8830</v>
      </c>
      <c r="M792" s="27">
        <v>8.8360084857703233E-2</v>
      </c>
      <c r="N792" s="2">
        <v>366.666666666666</v>
      </c>
      <c r="O792" s="2">
        <v>6907</v>
      </c>
      <c r="P792" s="27">
        <v>6.6330548353020269E-2</v>
      </c>
      <c r="Q792" s="14">
        <v>304.84848484848402</v>
      </c>
      <c r="R792" s="2">
        <v>6891</v>
      </c>
      <c r="S792" s="27">
        <v>6.3612362454767007E-2</v>
      </c>
      <c r="T792" s="14">
        <v>429.09089999999998</v>
      </c>
      <c r="U792" s="27">
        <v>-0.21959229898074745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18</v>
      </c>
      <c r="C793" s="27">
        <v>7.849978194505015E-3</v>
      </c>
      <c r="D793" s="2">
        <v>13.9393939393939</v>
      </c>
      <c r="E793" s="2">
        <v>61</v>
      </c>
      <c r="F793" s="27">
        <v>2.414885193982581E-2</v>
      </c>
      <c r="G793" s="14">
        <v>26.060606060605998</v>
      </c>
      <c r="H793" s="2">
        <v>0</v>
      </c>
      <c r="I793" s="27">
        <v>0</v>
      </c>
      <c r="J793" s="14">
        <v>12.727273</v>
      </c>
      <c r="K793" s="27">
        <v>-1</v>
      </c>
      <c r="L793" s="2">
        <v>680</v>
      </c>
      <c r="M793" s="27">
        <v>6.8046271464595924E-3</v>
      </c>
      <c r="N793" s="2">
        <v>101.212121212121</v>
      </c>
      <c r="O793" s="2">
        <v>719</v>
      </c>
      <c r="P793" s="27">
        <v>6.9048305003361187E-3</v>
      </c>
      <c r="Q793" s="14">
        <v>126.06060606060601</v>
      </c>
      <c r="R793" s="2">
        <v>724</v>
      </c>
      <c r="S793" s="27">
        <v>6.683405952293036E-3</v>
      </c>
      <c r="T793" s="14">
        <v>156.363632</v>
      </c>
      <c r="U793" s="27">
        <v>6.4705882352941183E-2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443</v>
      </c>
      <c r="C794" s="27">
        <v>0.19319668556476233</v>
      </c>
      <c r="D794" s="2">
        <v>83.030303030303003</v>
      </c>
      <c r="E794" s="2">
        <v>536</v>
      </c>
      <c r="F794" s="27">
        <v>0.2121931908155186</v>
      </c>
      <c r="G794" s="14">
        <v>84.242424242424207</v>
      </c>
      <c r="H794" s="2">
        <v>534</v>
      </c>
      <c r="I794" s="27">
        <v>0.21360000000000001</v>
      </c>
      <c r="J794" s="14">
        <v>90.909090000000006</v>
      </c>
      <c r="K794" s="27">
        <v>0.2054176072234763</v>
      </c>
      <c r="L794" s="2">
        <v>19436</v>
      </c>
      <c r="M794" s="27">
        <v>0.1944922547332186</v>
      </c>
      <c r="N794" s="2">
        <v>551.51515151515105</v>
      </c>
      <c r="O794" s="2">
        <v>21070</v>
      </c>
      <c r="P794" s="27">
        <v>0.20234322481513492</v>
      </c>
      <c r="Q794" s="14">
        <v>741.81818181818096</v>
      </c>
      <c r="R794" s="2">
        <v>24290</v>
      </c>
      <c r="S794" s="27">
        <v>0.22422642345469315</v>
      </c>
      <c r="T794" s="14">
        <v>776.96969999999999</v>
      </c>
      <c r="U794" s="27">
        <v>0.24974274542086849</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142</v>
      </c>
      <c r="C795" s="27">
        <v>6.1927605756650676E-2</v>
      </c>
      <c r="D795" s="2">
        <v>46.6666666666666</v>
      </c>
      <c r="E795" s="2">
        <v>178</v>
      </c>
      <c r="F795" s="27">
        <v>7.0467141726049093E-2</v>
      </c>
      <c r="G795" s="14">
        <v>52.121212121212103</v>
      </c>
      <c r="H795" s="2">
        <v>267</v>
      </c>
      <c r="I795" s="27">
        <v>0.10680000000000001</v>
      </c>
      <c r="J795" s="14">
        <v>72.727270000000004</v>
      </c>
      <c r="K795" s="27">
        <v>0.88028169014084512</v>
      </c>
      <c r="L795" s="2">
        <v>7837</v>
      </c>
      <c r="M795" s="27">
        <v>7.8423327862946798E-2</v>
      </c>
      <c r="N795" s="2">
        <v>349.09090909090901</v>
      </c>
      <c r="O795" s="2">
        <v>7863</v>
      </c>
      <c r="P795" s="27">
        <v>7.5511380005762033E-2</v>
      </c>
      <c r="Q795" s="14">
        <v>433.33333333333297</v>
      </c>
      <c r="R795" s="2">
        <v>9068</v>
      </c>
      <c r="S795" s="27">
        <v>8.3708736430101169E-2</v>
      </c>
      <c r="T795" s="14">
        <v>586.06060000000002</v>
      </c>
      <c r="U795" s="27">
        <v>0.15707541150950619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50</v>
      </c>
      <c r="C796" s="27">
        <v>2.1805494984736152E-2</v>
      </c>
      <c r="D796" s="2">
        <v>22.424242424242401</v>
      </c>
      <c r="E796" s="2">
        <v>109</v>
      </c>
      <c r="F796" s="27">
        <v>4.3151227236737928E-2</v>
      </c>
      <c r="G796" s="14">
        <v>46.060606060605998</v>
      </c>
      <c r="H796" s="2">
        <v>154</v>
      </c>
      <c r="I796" s="27">
        <v>6.1600000000000002E-2</v>
      </c>
      <c r="J796" s="14">
        <v>64.848489999999998</v>
      </c>
      <c r="K796" s="27">
        <v>2.08</v>
      </c>
      <c r="L796" s="2">
        <v>3909</v>
      </c>
      <c r="M796" s="27">
        <v>3.9116599287515513E-2</v>
      </c>
      <c r="N796" s="2">
        <v>279.39393939393898</v>
      </c>
      <c r="O796" s="2">
        <v>4036</v>
      </c>
      <c r="P796" s="27">
        <v>3.8759243253625279E-2</v>
      </c>
      <c r="Q796" s="14">
        <v>296.36363636363598</v>
      </c>
      <c r="R796" s="2">
        <v>4864</v>
      </c>
      <c r="S796" s="27">
        <v>4.4900672033084704E-2</v>
      </c>
      <c r="T796" s="14">
        <v>460</v>
      </c>
      <c r="U796" s="27">
        <v>0.24430800716295728</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92</v>
      </c>
      <c r="C797" s="27">
        <v>4.0122110771914521E-2</v>
      </c>
      <c r="D797" s="2">
        <v>46.060606060605998</v>
      </c>
      <c r="E797" s="2">
        <v>57</v>
      </c>
      <c r="F797" s="27">
        <v>2.2565320665083134E-2</v>
      </c>
      <c r="G797" s="14">
        <v>29.090909090909101</v>
      </c>
      <c r="H797" s="2">
        <v>86</v>
      </c>
      <c r="I797" s="27">
        <v>3.44E-2</v>
      </c>
      <c r="J797" s="14">
        <v>35.151516000000001</v>
      </c>
      <c r="K797" s="27">
        <v>-6.5217391304347824E-2</v>
      </c>
      <c r="L797" s="2">
        <v>3074</v>
      </c>
      <c r="M797" s="27">
        <v>3.0760917423848216E-2</v>
      </c>
      <c r="N797" s="2">
        <v>248.48484848484799</v>
      </c>
      <c r="O797" s="2">
        <v>2824</v>
      </c>
      <c r="P797" s="27">
        <v>2.7119946221069818E-2</v>
      </c>
      <c r="Q797" s="14">
        <v>286.666666666666</v>
      </c>
      <c r="R797" s="2">
        <v>3472</v>
      </c>
      <c r="S797" s="27">
        <v>3.2050808655195336E-2</v>
      </c>
      <c r="T797" s="14">
        <v>347.878784</v>
      </c>
      <c r="U797" s="27">
        <v>0.12947299934938192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0</v>
      </c>
      <c r="C798" s="27">
        <v>0</v>
      </c>
      <c r="D798" s="2">
        <v>80</v>
      </c>
      <c r="E798" s="2">
        <v>12</v>
      </c>
      <c r="F798" s="27">
        <v>4.7505938242280287E-3</v>
      </c>
      <c r="G798" s="14">
        <v>10.909090909090899</v>
      </c>
      <c r="H798" s="2">
        <v>27</v>
      </c>
      <c r="I798" s="27">
        <v>1.0800000000000001E-2</v>
      </c>
      <c r="J798" s="14">
        <v>17.575758</v>
      </c>
      <c r="K798" s="27"/>
      <c r="L798" s="2">
        <v>804</v>
      </c>
      <c r="M798" s="27">
        <v>8.045470920225754E-3</v>
      </c>
      <c r="N798" s="2">
        <v>136.363636363636</v>
      </c>
      <c r="O798" s="2">
        <v>979</v>
      </c>
      <c r="P798" s="27">
        <v>9.4017094017094013E-3</v>
      </c>
      <c r="Q798" s="14">
        <v>175.15151515151501</v>
      </c>
      <c r="R798" s="2">
        <v>571</v>
      </c>
      <c r="S798" s="27">
        <v>5.2710287275681261E-3</v>
      </c>
      <c r="T798" s="14">
        <v>100.606064</v>
      </c>
      <c r="U798" s="27">
        <v>-0.28980099502487561</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27">
        <v>0</v>
      </c>
      <c r="D799" s="2">
        <v>80</v>
      </c>
      <c r="E799" s="2">
        <v>0</v>
      </c>
      <c r="F799" s="27">
        <v>0</v>
      </c>
      <c r="G799" s="14">
        <v>11.5151515151515</v>
      </c>
      <c r="H799" s="2">
        <v>0</v>
      </c>
      <c r="I799" s="27">
        <v>0</v>
      </c>
      <c r="J799" s="14">
        <v>12.727273</v>
      </c>
      <c r="K799" s="27"/>
      <c r="L799" s="2">
        <v>50</v>
      </c>
      <c r="M799" s="27">
        <v>5.00340231357323E-4</v>
      </c>
      <c r="N799" s="2">
        <v>24.2424242424242</v>
      </c>
      <c r="O799" s="2">
        <v>24</v>
      </c>
      <c r="P799" s="27">
        <v>2.3048112935753384E-4</v>
      </c>
      <c r="Q799" s="14">
        <v>16.969696969696901</v>
      </c>
      <c r="R799" s="2">
        <v>161</v>
      </c>
      <c r="S799" s="27">
        <v>1.4862270142530095E-3</v>
      </c>
      <c r="T799" s="14">
        <v>110.909088</v>
      </c>
      <c r="U799" s="27">
        <v>2.2200000000000002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301</v>
      </c>
      <c r="C800" s="27">
        <v>0.13126907980811164</v>
      </c>
      <c r="D800" s="2">
        <v>73.3333333333333</v>
      </c>
      <c r="E800" s="2">
        <v>358</v>
      </c>
      <c r="F800" s="27">
        <v>0.14172604908946951</v>
      </c>
      <c r="G800" s="14">
        <v>65.454545454545396</v>
      </c>
      <c r="H800" s="2">
        <v>267</v>
      </c>
      <c r="I800" s="27">
        <v>0.10680000000000001</v>
      </c>
      <c r="J800" s="14">
        <v>58.787880000000001</v>
      </c>
      <c r="K800" s="27">
        <v>-0.11295681063122924</v>
      </c>
      <c r="L800" s="2">
        <v>11599</v>
      </c>
      <c r="M800" s="27">
        <v>0.11606892687027179</v>
      </c>
      <c r="N800" s="2">
        <v>473.33333333333297</v>
      </c>
      <c r="O800" s="2">
        <v>13207</v>
      </c>
      <c r="P800" s="27">
        <v>0.1268318448093729</v>
      </c>
      <c r="Q800" s="14">
        <v>526.06060606060601</v>
      </c>
      <c r="R800" s="2">
        <v>15222</v>
      </c>
      <c r="S800" s="27">
        <v>0.14051768702459197</v>
      </c>
      <c r="T800" s="14">
        <v>611.51513699999998</v>
      </c>
      <c r="U800" s="27">
        <v>0.31235451332011382</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59</v>
      </c>
      <c r="C801" s="27">
        <v>2.573048408198866E-2</v>
      </c>
      <c r="D801" s="2">
        <v>27.878787878787801</v>
      </c>
      <c r="E801" s="2">
        <v>279</v>
      </c>
      <c r="F801" s="27">
        <v>0.11045130641330166</v>
      </c>
      <c r="G801" s="14">
        <v>56.969696969696898</v>
      </c>
      <c r="H801" s="2">
        <v>144</v>
      </c>
      <c r="I801" s="27">
        <v>5.7599999999999998E-2</v>
      </c>
      <c r="J801" s="14">
        <v>50.303031900000001</v>
      </c>
      <c r="K801" s="27">
        <v>1.4406779661016949</v>
      </c>
      <c r="L801" s="2">
        <v>5420</v>
      </c>
      <c r="M801" s="27">
        <v>5.4236881079133811E-2</v>
      </c>
      <c r="N801" s="2">
        <v>282.42424242424198</v>
      </c>
      <c r="O801" s="2">
        <v>7023</v>
      </c>
      <c r="P801" s="27">
        <v>6.7444540478248341E-2</v>
      </c>
      <c r="Q801" s="14">
        <v>345.45454545454498</v>
      </c>
      <c r="R801" s="2">
        <v>7794</v>
      </c>
      <c r="S801" s="27">
        <v>7.1948157447751279E-2</v>
      </c>
      <c r="T801" s="14">
        <v>431.51513699999998</v>
      </c>
      <c r="U801" s="27">
        <v>0.43800738007380075</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119</v>
      </c>
      <c r="C802" s="27">
        <v>5.1897078063672046E-2</v>
      </c>
      <c r="D802" s="2">
        <v>38.181818181818102</v>
      </c>
      <c r="E802" s="2">
        <v>76</v>
      </c>
      <c r="F802" s="27">
        <v>3.0087094220110848E-2</v>
      </c>
      <c r="G802" s="14">
        <v>27.878787878787801</v>
      </c>
      <c r="H802" s="2">
        <v>123</v>
      </c>
      <c r="I802" s="27">
        <v>4.9200000000000001E-2</v>
      </c>
      <c r="J802" s="14">
        <v>36.969695999999999</v>
      </c>
      <c r="K802" s="27">
        <v>3.3613445378151259E-2</v>
      </c>
      <c r="L802" s="2">
        <v>5258</v>
      </c>
      <c r="M802" s="27">
        <v>5.2615778729536086E-2</v>
      </c>
      <c r="N802" s="2">
        <v>343.636363636363</v>
      </c>
      <c r="O802" s="2">
        <v>5330</v>
      </c>
      <c r="P802" s="27">
        <v>5.118601747815231E-2</v>
      </c>
      <c r="Q802" s="14">
        <v>339.39393939393898</v>
      </c>
      <c r="R802" s="2">
        <v>6131</v>
      </c>
      <c r="S802" s="27">
        <v>5.659663244959752E-2</v>
      </c>
      <c r="T802" s="14">
        <v>479.39395100000002</v>
      </c>
      <c r="U802" s="27">
        <v>0.16603271205781667</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123</v>
      </c>
      <c r="C803" s="27">
        <v>5.3641517662450941E-2</v>
      </c>
      <c r="D803" s="2">
        <v>56.969696969696898</v>
      </c>
      <c r="E803" s="2">
        <v>3</v>
      </c>
      <c r="F803" s="27">
        <v>1.1876484560570072E-3</v>
      </c>
      <c r="G803" s="14">
        <v>4.2424242424242404</v>
      </c>
      <c r="H803" s="2">
        <v>0</v>
      </c>
      <c r="I803" s="27">
        <v>0</v>
      </c>
      <c r="J803" s="14">
        <v>12.727273</v>
      </c>
      <c r="K803" s="27">
        <v>-1</v>
      </c>
      <c r="L803" s="2">
        <v>846</v>
      </c>
      <c r="M803" s="27">
        <v>8.4657567145659043E-3</v>
      </c>
      <c r="N803" s="2">
        <v>135.15151515151501</v>
      </c>
      <c r="O803" s="2">
        <v>774</v>
      </c>
      <c r="P803" s="27">
        <v>7.4330164217804671E-3</v>
      </c>
      <c r="Q803" s="14">
        <v>115.757575757575</v>
      </c>
      <c r="R803" s="2">
        <v>1169</v>
      </c>
      <c r="S803" s="27">
        <v>1.079130049479359E-2</v>
      </c>
      <c r="T803" s="14">
        <v>181.81817599999999</v>
      </c>
      <c r="U803" s="27">
        <v>0.3817966903073286</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27">
        <v>0</v>
      </c>
      <c r="D804" s="2">
        <v>80</v>
      </c>
      <c r="E804" s="2">
        <v>0</v>
      </c>
      <c r="F804" s="27">
        <v>0</v>
      </c>
      <c r="G804" s="14">
        <v>11.5151515151515</v>
      </c>
      <c r="H804" s="2">
        <v>0</v>
      </c>
      <c r="I804" s="27">
        <v>0</v>
      </c>
      <c r="J804" s="14">
        <v>12.727273</v>
      </c>
      <c r="K804" s="27"/>
      <c r="L804" s="2">
        <v>75</v>
      </c>
      <c r="M804" s="27">
        <v>7.505103470359845E-4</v>
      </c>
      <c r="N804" s="2">
        <v>41.212121212121197</v>
      </c>
      <c r="O804" s="2">
        <v>80</v>
      </c>
      <c r="P804" s="27">
        <v>7.6827043119177948E-4</v>
      </c>
      <c r="Q804" s="14">
        <v>49.696969696969703</v>
      </c>
      <c r="R804" s="2">
        <v>128</v>
      </c>
      <c r="S804" s="27">
        <v>1.1815966324495975E-3</v>
      </c>
      <c r="T804" s="14">
        <v>83.030304000000001</v>
      </c>
      <c r="U804" s="27">
        <v>0.70666666666666667</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1845</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1700</v>
      </c>
      <c r="C807" s="211"/>
      <c r="D807" s="211" t="s">
        <v>1701</v>
      </c>
      <c r="E807" s="211" t="s">
        <v>1700</v>
      </c>
      <c r="F807" s="211"/>
      <c r="G807" s="211" t="s">
        <v>1701</v>
      </c>
      <c r="H807" s="211" t="s">
        <v>1700</v>
      </c>
      <c r="I807" s="211"/>
      <c r="J807" s="211" t="s">
        <v>1701</v>
      </c>
      <c r="K807" t="s">
        <v>170</v>
      </c>
      <c r="L807" s="211" t="s">
        <v>1700</v>
      </c>
      <c r="M807" s="211"/>
      <c r="N807" s="211" t="s">
        <v>1701</v>
      </c>
      <c r="O807" s="211" t="s">
        <v>1700</v>
      </c>
      <c r="P807" s="211"/>
      <c r="Q807" s="211" t="s">
        <v>1701</v>
      </c>
      <c r="R807" s="211" t="s">
        <v>1700</v>
      </c>
      <c r="S807" s="211"/>
      <c r="T807" s="211" t="s">
        <v>1701</v>
      </c>
      <c r="U807" t="s">
        <v>170</v>
      </c>
      <c r="V807" s="211" t="s">
        <v>1700</v>
      </c>
      <c r="W807" s="211"/>
      <c r="X807" s="211" t="s">
        <v>1701</v>
      </c>
      <c r="Y807" s="211" t="s">
        <v>1700</v>
      </c>
      <c r="Z807" s="211"/>
      <c r="AA807" s="211" t="s">
        <v>1701</v>
      </c>
      <c r="AB807" s="211" t="s">
        <v>1700</v>
      </c>
      <c r="AC807" s="211"/>
      <c r="AD807" s="211" t="s">
        <v>1701</v>
      </c>
      <c r="AE807" t="s">
        <v>170</v>
      </c>
    </row>
    <row r="808" spans="1:31" x14ac:dyDescent="0.3">
      <c r="A808" t="s">
        <v>1846</v>
      </c>
      <c r="B808" s="15">
        <v>43690</v>
      </c>
      <c r="C808" s="27" t="s">
        <v>170</v>
      </c>
      <c r="D808" s="15">
        <v>2789.0909090908999</v>
      </c>
      <c r="E808" s="15">
        <v>41309</v>
      </c>
      <c r="F808" s="27" t="s">
        <v>170</v>
      </c>
      <c r="G808" s="14">
        <v>2990.9090909090901</v>
      </c>
      <c r="H808" s="2">
        <v>48605</v>
      </c>
      <c r="I808" s="27" t="s">
        <v>170</v>
      </c>
      <c r="J808" s="14">
        <v>3708.4848484848485</v>
      </c>
      <c r="K808" s="27">
        <v>0.11249713893339437</v>
      </c>
      <c r="L808" s="15">
        <v>43851</v>
      </c>
      <c r="M808" s="27" t="s">
        <v>170</v>
      </c>
      <c r="N808" s="15">
        <v>521.21212121212102</v>
      </c>
      <c r="O808" s="15">
        <v>42031</v>
      </c>
      <c r="P808" s="27" t="s">
        <v>170</v>
      </c>
      <c r="Q808" s="14">
        <v>557.57575757575705</v>
      </c>
      <c r="R808" s="2">
        <v>52534</v>
      </c>
      <c r="S808" s="27" t="s">
        <v>170</v>
      </c>
      <c r="T808" s="14">
        <v>748.4848484848485</v>
      </c>
      <c r="U808" s="27">
        <v>0.19801144785751751</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1847</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1700</v>
      </c>
      <c r="C811" s="211"/>
      <c r="D811" s="211" t="s">
        <v>1701</v>
      </c>
      <c r="E811" s="211" t="s">
        <v>1700</v>
      </c>
      <c r="F811" s="211"/>
      <c r="G811" s="211" t="s">
        <v>1701</v>
      </c>
      <c r="H811" s="211" t="s">
        <v>1700</v>
      </c>
      <c r="I811" s="211"/>
      <c r="J811" s="211" t="s">
        <v>1701</v>
      </c>
      <c r="K811" t="s">
        <v>170</v>
      </c>
      <c r="L811" s="211" t="s">
        <v>1700</v>
      </c>
      <c r="M811" s="211"/>
      <c r="N811" s="211" t="s">
        <v>1701</v>
      </c>
      <c r="O811" s="211" t="s">
        <v>1700</v>
      </c>
      <c r="P811" s="211"/>
      <c r="Q811" s="211" t="s">
        <v>1701</v>
      </c>
      <c r="R811" s="211" t="s">
        <v>1700</v>
      </c>
      <c r="S811" s="211"/>
      <c r="T811" s="211" t="s">
        <v>1701</v>
      </c>
      <c r="U811" t="s">
        <v>170</v>
      </c>
      <c r="V811" s="211" t="s">
        <v>1700</v>
      </c>
      <c r="W811" s="211"/>
      <c r="X811" s="211" t="s">
        <v>1701</v>
      </c>
      <c r="Y811" s="211" t="s">
        <v>1700</v>
      </c>
      <c r="Z811" s="211"/>
      <c r="AA811" s="211" t="s">
        <v>1701</v>
      </c>
      <c r="AB811" s="211" t="s">
        <v>1700</v>
      </c>
      <c r="AC811" s="211"/>
      <c r="AD811" s="211" t="s">
        <v>1701</v>
      </c>
      <c r="AE811" t="s">
        <v>170</v>
      </c>
    </row>
    <row r="812" spans="1:31" x14ac:dyDescent="0.3">
      <c r="A812" t="s">
        <v>1846</v>
      </c>
      <c r="B812" s="15">
        <v>44277</v>
      </c>
      <c r="C812" s="27" t="s">
        <v>170</v>
      </c>
      <c r="D812" s="15">
        <v>2764.84848484848</v>
      </c>
      <c r="E812" s="15">
        <v>42279</v>
      </c>
      <c r="F812" s="27" t="s">
        <v>170</v>
      </c>
      <c r="G812" s="14">
        <v>4985.4545454545396</v>
      </c>
      <c r="H812" s="2">
        <v>52873</v>
      </c>
      <c r="I812" s="27" t="s">
        <v>170</v>
      </c>
      <c r="J812" s="14">
        <v>6364.2424242424249</v>
      </c>
      <c r="K812" s="27">
        <v>0.19414142782934707</v>
      </c>
      <c r="L812" s="15">
        <v>44886</v>
      </c>
      <c r="M812" s="27" t="s">
        <v>170</v>
      </c>
      <c r="N812" s="15">
        <v>645.45454545454504</v>
      </c>
      <c r="O812" s="15">
        <v>42513</v>
      </c>
      <c r="P812" s="27" t="s">
        <v>170</v>
      </c>
      <c r="Q812" s="14">
        <v>646.06060606060601</v>
      </c>
      <c r="R812" s="2">
        <v>53374</v>
      </c>
      <c r="S812" s="27" t="s">
        <v>170</v>
      </c>
      <c r="T812" s="14">
        <v>891.51515151515162</v>
      </c>
      <c r="U812" s="27">
        <v>0.18910127879517</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1848</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1700</v>
      </c>
      <c r="C815" s="211"/>
      <c r="D815" s="211" t="s">
        <v>1701</v>
      </c>
      <c r="E815" s="211" t="s">
        <v>1700</v>
      </c>
      <c r="F815" s="211"/>
      <c r="G815" s="211" t="s">
        <v>1701</v>
      </c>
      <c r="H815" s="211" t="s">
        <v>1700</v>
      </c>
      <c r="I815" s="211"/>
      <c r="J815" s="211" t="s">
        <v>1701</v>
      </c>
      <c r="K815" t="s">
        <v>170</v>
      </c>
      <c r="L815" s="211" t="s">
        <v>1700</v>
      </c>
      <c r="M815" s="211"/>
      <c r="N815" s="211" t="s">
        <v>1701</v>
      </c>
      <c r="O815" s="211" t="s">
        <v>1700</v>
      </c>
      <c r="P815" s="211"/>
      <c r="Q815" s="211" t="s">
        <v>1701</v>
      </c>
      <c r="R815" s="211" t="s">
        <v>1700</v>
      </c>
      <c r="S815" s="211"/>
      <c r="T815" s="211" t="s">
        <v>1701</v>
      </c>
      <c r="U815" t="s">
        <v>170</v>
      </c>
      <c r="V815" s="211" t="s">
        <v>1700</v>
      </c>
      <c r="W815" s="211"/>
      <c r="X815" s="211" t="s">
        <v>1701</v>
      </c>
      <c r="Y815" s="211" t="s">
        <v>1700</v>
      </c>
      <c r="Z815" s="211"/>
      <c r="AA815" s="211" t="s">
        <v>1701</v>
      </c>
      <c r="AB815" s="211" t="s">
        <v>1700</v>
      </c>
      <c r="AC815" s="211"/>
      <c r="AD815" s="211" t="s">
        <v>1701</v>
      </c>
      <c r="AE815" t="s">
        <v>170</v>
      </c>
    </row>
    <row r="816" spans="1:31" x14ac:dyDescent="0.3">
      <c r="A816" t="s">
        <v>1846</v>
      </c>
      <c r="B816" s="15" t="s">
        <v>170</v>
      </c>
      <c r="C816" s="27" t="s">
        <v>170</v>
      </c>
      <c r="D816" s="15" t="s">
        <v>170</v>
      </c>
      <c r="E816" s="15" t="s">
        <v>170</v>
      </c>
      <c r="F816" s="27" t="s">
        <v>170</v>
      </c>
      <c r="G816" s="14" t="s">
        <v>170</v>
      </c>
      <c r="H816" s="2" t="s">
        <v>170</v>
      </c>
      <c r="I816" s="27" t="s">
        <v>170</v>
      </c>
      <c r="J816" s="14" t="s">
        <v>170</v>
      </c>
      <c r="K816" s="27"/>
      <c r="L816" s="15">
        <v>31814</v>
      </c>
      <c r="M816" s="27" t="s">
        <v>170</v>
      </c>
      <c r="N816" s="15">
        <v>1486.6666666666599</v>
      </c>
      <c r="O816" s="15">
        <v>22458</v>
      </c>
      <c r="P816" s="27" t="s">
        <v>170</v>
      </c>
      <c r="Q816" s="14">
        <v>8684.8484848484804</v>
      </c>
      <c r="R816" s="2">
        <v>44708</v>
      </c>
      <c r="S816" s="27" t="s">
        <v>170</v>
      </c>
      <c r="T816" s="14">
        <v>8679.3939393939399</v>
      </c>
      <c r="U816" s="27">
        <v>0.40529326711510655</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1849</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1700</v>
      </c>
      <c r="C819" s="211"/>
      <c r="D819" s="211" t="s">
        <v>1701</v>
      </c>
      <c r="E819" s="211" t="s">
        <v>1700</v>
      </c>
      <c r="F819" s="211"/>
      <c r="G819" s="211" t="s">
        <v>1701</v>
      </c>
      <c r="H819" s="211" t="s">
        <v>1700</v>
      </c>
      <c r="I819" s="211"/>
      <c r="J819" s="211" t="s">
        <v>1701</v>
      </c>
      <c r="K819" t="s">
        <v>170</v>
      </c>
      <c r="L819" s="211" t="s">
        <v>1700</v>
      </c>
      <c r="M819" s="211"/>
      <c r="N819" s="211" t="s">
        <v>1701</v>
      </c>
      <c r="O819" s="211" t="s">
        <v>1700</v>
      </c>
      <c r="P819" s="211"/>
      <c r="Q819" s="211" t="s">
        <v>1701</v>
      </c>
      <c r="R819" s="211" t="s">
        <v>1700</v>
      </c>
      <c r="S819" s="211"/>
      <c r="T819" s="211" t="s">
        <v>1701</v>
      </c>
      <c r="U819" t="s">
        <v>170</v>
      </c>
      <c r="V819" s="211" t="s">
        <v>1700</v>
      </c>
      <c r="W819" s="211"/>
      <c r="X819" s="211" t="s">
        <v>1701</v>
      </c>
      <c r="Y819" s="211" t="s">
        <v>1700</v>
      </c>
      <c r="Z819" s="211"/>
      <c r="AA819" s="211" t="s">
        <v>1701</v>
      </c>
      <c r="AB819" s="211" t="s">
        <v>1700</v>
      </c>
      <c r="AC819" s="211"/>
      <c r="AD819" s="211" t="s">
        <v>1701</v>
      </c>
      <c r="AE819" t="s">
        <v>170</v>
      </c>
    </row>
    <row r="820" spans="1:31" x14ac:dyDescent="0.3">
      <c r="A820" t="s">
        <v>1846</v>
      </c>
      <c r="B820" s="15">
        <v>11708</v>
      </c>
      <c r="C820" s="27" t="s">
        <v>170</v>
      </c>
      <c r="D820" s="15">
        <v>20277.575757575702</v>
      </c>
      <c r="E820" s="15" t="s">
        <v>170</v>
      </c>
      <c r="F820" s="27" t="s">
        <v>170</v>
      </c>
      <c r="G820" s="14" t="s">
        <v>170</v>
      </c>
      <c r="H820" s="2">
        <v>59792</v>
      </c>
      <c r="I820" s="27" t="s">
        <v>170</v>
      </c>
      <c r="J820" s="14">
        <v>29424.242424242424</v>
      </c>
      <c r="K820" s="27">
        <v>4.1069354287666551</v>
      </c>
      <c r="L820" s="15">
        <v>39375</v>
      </c>
      <c r="M820" s="27" t="s">
        <v>170</v>
      </c>
      <c r="N820" s="15">
        <v>3366.6666666666601</v>
      </c>
      <c r="O820" s="15">
        <v>36199</v>
      </c>
      <c r="P820" s="27" t="s">
        <v>170</v>
      </c>
      <c r="Q820" s="14">
        <v>2910.30303030303</v>
      </c>
      <c r="R820" s="2">
        <v>37632</v>
      </c>
      <c r="S820" s="27" t="s">
        <v>170</v>
      </c>
      <c r="T820" s="14">
        <v>8264.8484848484859</v>
      </c>
      <c r="U820" s="27">
        <v>-4.4266666666666669E-2</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1850</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1700</v>
      </c>
      <c r="C823" s="211"/>
      <c r="D823" s="211" t="s">
        <v>1701</v>
      </c>
      <c r="E823" s="211" t="s">
        <v>1700</v>
      </c>
      <c r="F823" s="211"/>
      <c r="G823" s="211" t="s">
        <v>1701</v>
      </c>
      <c r="H823" s="211" t="s">
        <v>1700</v>
      </c>
      <c r="I823" s="211"/>
      <c r="J823" s="211" t="s">
        <v>1701</v>
      </c>
      <c r="K823" t="s">
        <v>170</v>
      </c>
      <c r="L823" s="211" t="s">
        <v>1700</v>
      </c>
      <c r="M823" s="211"/>
      <c r="N823" s="211" t="s">
        <v>1701</v>
      </c>
      <c r="O823" s="211" t="s">
        <v>1700</v>
      </c>
      <c r="P823" s="211"/>
      <c r="Q823" s="211" t="s">
        <v>1701</v>
      </c>
      <c r="R823" s="211" t="s">
        <v>1700</v>
      </c>
      <c r="S823" s="211"/>
      <c r="T823" s="211" t="s">
        <v>1701</v>
      </c>
      <c r="U823" t="s">
        <v>170</v>
      </c>
      <c r="V823" s="211" t="s">
        <v>1700</v>
      </c>
      <c r="W823" s="211"/>
      <c r="X823" s="211" t="s">
        <v>1701</v>
      </c>
      <c r="Y823" s="211" t="s">
        <v>1700</v>
      </c>
      <c r="Z823" s="211"/>
      <c r="AA823" s="211" t="s">
        <v>1701</v>
      </c>
      <c r="AB823" s="211" t="s">
        <v>1700</v>
      </c>
      <c r="AC823" s="211"/>
      <c r="AD823" s="211" t="s">
        <v>1701</v>
      </c>
      <c r="AE823" t="s">
        <v>170</v>
      </c>
    </row>
    <row r="824" spans="1:31" x14ac:dyDescent="0.3">
      <c r="A824" t="s">
        <v>1846</v>
      </c>
      <c r="B824" s="15" t="s">
        <v>170</v>
      </c>
      <c r="C824" s="27" t="s">
        <v>170</v>
      </c>
      <c r="D824" s="15" t="s">
        <v>170</v>
      </c>
      <c r="E824" s="15" t="s">
        <v>170</v>
      </c>
      <c r="F824" s="27" t="s">
        <v>170</v>
      </c>
      <c r="G824" s="14" t="s">
        <v>170</v>
      </c>
      <c r="H824" s="2">
        <v>48578</v>
      </c>
      <c r="I824" s="27" t="s">
        <v>170</v>
      </c>
      <c r="J824" s="14">
        <v>29347.272727272728</v>
      </c>
      <c r="K824" s="27"/>
      <c r="L824" s="15">
        <v>57500</v>
      </c>
      <c r="M824" s="27" t="s">
        <v>170</v>
      </c>
      <c r="N824" s="15">
        <v>4175.1515151515096</v>
      </c>
      <c r="O824" s="15">
        <v>57851</v>
      </c>
      <c r="P824" s="27" t="s">
        <v>170</v>
      </c>
      <c r="Q824" s="14">
        <v>4156.9696969696897</v>
      </c>
      <c r="R824" s="2">
        <v>67396</v>
      </c>
      <c r="S824" s="27" t="s">
        <v>170</v>
      </c>
      <c r="T824" s="14">
        <v>9686.6666666666679</v>
      </c>
      <c r="U824" s="27">
        <v>0.17210434782608697</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1851</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1700</v>
      </c>
      <c r="C827" s="211"/>
      <c r="D827" s="211" t="s">
        <v>1701</v>
      </c>
      <c r="E827" s="211" t="s">
        <v>1700</v>
      </c>
      <c r="F827" s="211"/>
      <c r="G827" s="211" t="s">
        <v>1701</v>
      </c>
      <c r="H827" s="211" t="s">
        <v>1700</v>
      </c>
      <c r="I827" s="211"/>
      <c r="J827" s="211" t="s">
        <v>1701</v>
      </c>
      <c r="K827" t="s">
        <v>170</v>
      </c>
      <c r="L827" s="211" t="s">
        <v>1700</v>
      </c>
      <c r="M827" s="211"/>
      <c r="N827" s="211" t="s">
        <v>1701</v>
      </c>
      <c r="O827" s="211" t="s">
        <v>1700</v>
      </c>
      <c r="P827" s="211"/>
      <c r="Q827" s="211" t="s">
        <v>1701</v>
      </c>
      <c r="R827" s="211" t="s">
        <v>1700</v>
      </c>
      <c r="S827" s="211"/>
      <c r="T827" s="211" t="s">
        <v>1701</v>
      </c>
      <c r="U827" t="s">
        <v>170</v>
      </c>
      <c r="V827" s="211" t="s">
        <v>1700</v>
      </c>
      <c r="W827" s="211"/>
      <c r="X827" s="211" t="s">
        <v>1701</v>
      </c>
      <c r="Y827" s="211" t="s">
        <v>1700</v>
      </c>
      <c r="Z827" s="211"/>
      <c r="AA827" s="211" t="s">
        <v>1701</v>
      </c>
      <c r="AB827" s="211" t="s">
        <v>1700</v>
      </c>
      <c r="AC827" s="211"/>
      <c r="AD827" s="211" t="s">
        <v>1701</v>
      </c>
      <c r="AE827" t="s">
        <v>170</v>
      </c>
    </row>
    <row r="828" spans="1:31" x14ac:dyDescent="0.3">
      <c r="A828" t="s">
        <v>1846</v>
      </c>
      <c r="B828" s="15" t="s">
        <v>170</v>
      </c>
      <c r="C828" s="27" t="s">
        <v>170</v>
      </c>
      <c r="D828" s="15" t="s">
        <v>170</v>
      </c>
      <c r="E828" s="15" t="s">
        <v>170</v>
      </c>
      <c r="F828" s="27" t="s">
        <v>170</v>
      </c>
      <c r="G828" s="14" t="s">
        <v>170</v>
      </c>
      <c r="H828" s="2" t="s">
        <v>170</v>
      </c>
      <c r="I828" s="27" t="s">
        <v>170</v>
      </c>
      <c r="J828" s="14" t="s">
        <v>170</v>
      </c>
      <c r="K828" s="27"/>
      <c r="L828" s="15">
        <v>51313</v>
      </c>
      <c r="M828" s="27" t="s">
        <v>170</v>
      </c>
      <c r="N828" s="15">
        <v>45373.939393939399</v>
      </c>
      <c r="O828" s="15" t="s">
        <v>170</v>
      </c>
      <c r="P828" s="27" t="s">
        <v>170</v>
      </c>
      <c r="Q828" s="14" t="s">
        <v>170</v>
      </c>
      <c r="R828" s="2" t="s">
        <v>170</v>
      </c>
      <c r="S828" s="27" t="s">
        <v>170</v>
      </c>
      <c r="T828" s="14" t="s">
        <v>170</v>
      </c>
      <c r="U828" s="27"/>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1852</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1700</v>
      </c>
      <c r="C831" s="211"/>
      <c r="D831" s="211" t="s">
        <v>1701</v>
      </c>
      <c r="E831" s="211" t="s">
        <v>1700</v>
      </c>
      <c r="F831" s="211"/>
      <c r="G831" s="211" t="s">
        <v>1701</v>
      </c>
      <c r="H831" s="211" t="s">
        <v>1700</v>
      </c>
      <c r="I831" s="211"/>
      <c r="J831" s="211" t="s">
        <v>1701</v>
      </c>
      <c r="K831" t="s">
        <v>170</v>
      </c>
      <c r="L831" s="211" t="s">
        <v>1700</v>
      </c>
      <c r="M831" s="211"/>
      <c r="N831" s="211" t="s">
        <v>1701</v>
      </c>
      <c r="O831" s="211" t="s">
        <v>1700</v>
      </c>
      <c r="P831" s="211"/>
      <c r="Q831" s="211" t="s">
        <v>1701</v>
      </c>
      <c r="R831" s="211" t="s">
        <v>1700</v>
      </c>
      <c r="S831" s="211"/>
      <c r="T831" s="211" t="s">
        <v>1701</v>
      </c>
      <c r="U831" t="s">
        <v>170</v>
      </c>
      <c r="V831" s="211" t="s">
        <v>1700</v>
      </c>
      <c r="W831" s="211"/>
      <c r="X831" s="211" t="s">
        <v>1701</v>
      </c>
      <c r="Y831" s="211" t="s">
        <v>1700</v>
      </c>
      <c r="Z831" s="211"/>
      <c r="AA831" s="211" t="s">
        <v>1701</v>
      </c>
      <c r="AB831" s="211" t="s">
        <v>1700</v>
      </c>
      <c r="AC831" s="211"/>
      <c r="AD831" s="211" t="s">
        <v>1701</v>
      </c>
      <c r="AE831" t="s">
        <v>170</v>
      </c>
    </row>
    <row r="832" spans="1:31" x14ac:dyDescent="0.3">
      <c r="A832" t="s">
        <v>1846</v>
      </c>
      <c r="B832" s="15">
        <v>47727</v>
      </c>
      <c r="C832" s="27" t="s">
        <v>170</v>
      </c>
      <c r="D832" s="15">
        <v>13712.727272727199</v>
      </c>
      <c r="E832" s="15">
        <v>35833</v>
      </c>
      <c r="F832" s="27" t="s">
        <v>170</v>
      </c>
      <c r="G832" s="14">
        <v>6361.8181818181802</v>
      </c>
      <c r="H832" s="2">
        <v>32292</v>
      </c>
      <c r="I832" s="27" t="s">
        <v>170</v>
      </c>
      <c r="J832" s="14">
        <v>5725.454545454546</v>
      </c>
      <c r="K832" s="27">
        <v>-0.32340184801056004</v>
      </c>
      <c r="L832" s="15">
        <v>34780</v>
      </c>
      <c r="M832" s="27" t="s">
        <v>170</v>
      </c>
      <c r="N832" s="15">
        <v>1439.3939393939299</v>
      </c>
      <c r="O832" s="15">
        <v>35918</v>
      </c>
      <c r="P832" s="27" t="s">
        <v>170</v>
      </c>
      <c r="Q832" s="14">
        <v>1180</v>
      </c>
      <c r="R832" s="2">
        <v>47520</v>
      </c>
      <c r="S832" s="27" t="s">
        <v>170</v>
      </c>
      <c r="T832" s="14">
        <v>1587.878787878788</v>
      </c>
      <c r="U832" s="27">
        <v>0.36630247268545141</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1853</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1700</v>
      </c>
      <c r="C835" s="211"/>
      <c r="D835" s="211" t="s">
        <v>1701</v>
      </c>
      <c r="E835" s="211" t="s">
        <v>1700</v>
      </c>
      <c r="F835" s="211"/>
      <c r="G835" s="211" t="s">
        <v>1701</v>
      </c>
      <c r="H835" s="211" t="s">
        <v>1700</v>
      </c>
      <c r="I835" s="211"/>
      <c r="J835" s="211" t="s">
        <v>1701</v>
      </c>
      <c r="K835" t="s">
        <v>170</v>
      </c>
      <c r="L835" s="211" t="s">
        <v>1700</v>
      </c>
      <c r="M835" s="211"/>
      <c r="N835" s="211" t="s">
        <v>1701</v>
      </c>
      <c r="O835" s="211" t="s">
        <v>1700</v>
      </c>
      <c r="P835" s="211"/>
      <c r="Q835" s="211" t="s">
        <v>1701</v>
      </c>
      <c r="R835" s="211" t="s">
        <v>1700</v>
      </c>
      <c r="S835" s="211"/>
      <c r="T835" s="211" t="s">
        <v>1701</v>
      </c>
      <c r="U835" t="s">
        <v>170</v>
      </c>
      <c r="V835" s="211" t="s">
        <v>1700</v>
      </c>
      <c r="W835" s="211"/>
      <c r="X835" s="211" t="s">
        <v>1701</v>
      </c>
      <c r="Y835" s="211" t="s">
        <v>1700</v>
      </c>
      <c r="Z835" s="211"/>
      <c r="AA835" s="211" t="s">
        <v>1701</v>
      </c>
      <c r="AB835" s="211" t="s">
        <v>1700</v>
      </c>
      <c r="AC835" s="211"/>
      <c r="AD835" s="211" t="s">
        <v>1701</v>
      </c>
      <c r="AE835" t="s">
        <v>170</v>
      </c>
    </row>
    <row r="836" spans="1:31" x14ac:dyDescent="0.3">
      <c r="A836" t="s">
        <v>1846</v>
      </c>
      <c r="B836" s="15">
        <v>32708</v>
      </c>
      <c r="C836" s="27" t="s">
        <v>170</v>
      </c>
      <c r="D836" s="15">
        <v>8584.8484848484804</v>
      </c>
      <c r="E836" s="15">
        <v>39688</v>
      </c>
      <c r="F836" s="27" t="s">
        <v>170</v>
      </c>
      <c r="G836" s="14">
        <v>23752.121212121201</v>
      </c>
      <c r="H836" s="2" t="s">
        <v>170</v>
      </c>
      <c r="I836" s="27" t="s">
        <v>170</v>
      </c>
      <c r="J836" s="14" t="s">
        <v>170</v>
      </c>
      <c r="K836" s="27"/>
      <c r="L836" s="15">
        <v>48899</v>
      </c>
      <c r="M836" s="27" t="s">
        <v>170</v>
      </c>
      <c r="N836" s="15">
        <v>3230.9090909090901</v>
      </c>
      <c r="O836" s="15">
        <v>47146</v>
      </c>
      <c r="P836" s="27" t="s">
        <v>170</v>
      </c>
      <c r="Q836" s="14">
        <v>6286.0606060605996</v>
      </c>
      <c r="R836" s="2">
        <v>62159</v>
      </c>
      <c r="S836" s="27" t="s">
        <v>170</v>
      </c>
      <c r="T836" s="14">
        <v>6404.2424242424249</v>
      </c>
      <c r="U836" s="27">
        <v>0.27117118959487924</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1854</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1700</v>
      </c>
      <c r="C839" s="211"/>
      <c r="D839" s="211" t="s">
        <v>1701</v>
      </c>
      <c r="E839" s="211" t="s">
        <v>1700</v>
      </c>
      <c r="F839" s="211"/>
      <c r="G839" s="211" t="s">
        <v>1701</v>
      </c>
      <c r="H839" s="211" t="s">
        <v>1700</v>
      </c>
      <c r="I839" s="211"/>
      <c r="J839" s="211" t="s">
        <v>1701</v>
      </c>
      <c r="K839" t="s">
        <v>170</v>
      </c>
      <c r="L839" s="211" t="s">
        <v>1700</v>
      </c>
      <c r="M839" s="211"/>
      <c r="N839" s="211" t="s">
        <v>1701</v>
      </c>
      <c r="O839" s="211" t="s">
        <v>1700</v>
      </c>
      <c r="P839" s="211"/>
      <c r="Q839" s="211" t="s">
        <v>1701</v>
      </c>
      <c r="R839" s="211" t="s">
        <v>1700</v>
      </c>
      <c r="S839" s="211"/>
      <c r="T839" s="211" t="s">
        <v>1701</v>
      </c>
      <c r="U839" t="s">
        <v>170</v>
      </c>
      <c r="V839" s="211" t="s">
        <v>1700</v>
      </c>
      <c r="W839" s="211"/>
      <c r="X839" s="211" t="s">
        <v>1701</v>
      </c>
      <c r="Y839" s="211" t="s">
        <v>1700</v>
      </c>
      <c r="Z839" s="211"/>
      <c r="AA839" s="211" t="s">
        <v>1701</v>
      </c>
      <c r="AB839" s="211" t="s">
        <v>1700</v>
      </c>
      <c r="AC839" s="211"/>
      <c r="AD839" s="211" t="s">
        <v>1701</v>
      </c>
      <c r="AE839" t="s">
        <v>170</v>
      </c>
    </row>
    <row r="840" spans="1:31" x14ac:dyDescent="0.3">
      <c r="A840" t="s">
        <v>1846</v>
      </c>
      <c r="B840" s="15">
        <v>50244</v>
      </c>
      <c r="C840" s="27" t="s">
        <v>170</v>
      </c>
      <c r="D840" s="15">
        <v>5310.9090909090901</v>
      </c>
      <c r="E840" s="15">
        <v>55969</v>
      </c>
      <c r="F840" s="27" t="s">
        <v>170</v>
      </c>
      <c r="G840" s="14">
        <v>5432.1212121212102</v>
      </c>
      <c r="H840" s="2">
        <v>59318</v>
      </c>
      <c r="I840" s="27" t="s">
        <v>170</v>
      </c>
      <c r="J840" s="14">
        <v>8053.3333333333339</v>
      </c>
      <c r="K840" s="27">
        <v>0.18059867844916805</v>
      </c>
      <c r="L840" s="15">
        <v>56104</v>
      </c>
      <c r="M840" s="27" t="s">
        <v>170</v>
      </c>
      <c r="N840" s="15">
        <v>796.36363636363603</v>
      </c>
      <c r="O840" s="15">
        <v>55287</v>
      </c>
      <c r="P840" s="27" t="s">
        <v>170</v>
      </c>
      <c r="Q840" s="14">
        <v>1100</v>
      </c>
      <c r="R840" s="2">
        <v>64453</v>
      </c>
      <c r="S840" s="27" t="s">
        <v>170</v>
      </c>
      <c r="T840" s="14">
        <v>1661.818181818182</v>
      </c>
      <c r="U840" s="27">
        <v>0.14881291886496506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1855</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1700</v>
      </c>
      <c r="C843" s="211"/>
      <c r="D843" s="211" t="s">
        <v>1701</v>
      </c>
      <c r="E843" s="211" t="s">
        <v>1700</v>
      </c>
      <c r="F843" s="211"/>
      <c r="G843" s="211" t="s">
        <v>1701</v>
      </c>
      <c r="H843" s="211" t="s">
        <v>1700</v>
      </c>
      <c r="I843" s="211"/>
      <c r="J843" s="211" t="s">
        <v>1701</v>
      </c>
      <c r="K843" t="s">
        <v>170</v>
      </c>
      <c r="L843" s="211" t="s">
        <v>1700</v>
      </c>
      <c r="M843" s="211"/>
      <c r="N843" s="211" t="s">
        <v>1701</v>
      </c>
      <c r="O843" s="211" t="s">
        <v>1700</v>
      </c>
      <c r="P843" s="211"/>
      <c r="Q843" s="211" t="s">
        <v>1701</v>
      </c>
      <c r="R843" s="211" t="s">
        <v>1700</v>
      </c>
      <c r="S843" s="211"/>
      <c r="T843" s="211" t="s">
        <v>1701</v>
      </c>
      <c r="U843" t="s">
        <v>170</v>
      </c>
      <c r="V843" s="211" t="s">
        <v>1700</v>
      </c>
      <c r="W843" s="211"/>
      <c r="X843" s="211" t="s">
        <v>1701</v>
      </c>
      <c r="Y843" s="211" t="s">
        <v>1700</v>
      </c>
      <c r="Z843" s="211"/>
      <c r="AA843" s="211" t="s">
        <v>1701</v>
      </c>
      <c r="AB843" s="211" t="s">
        <v>1700</v>
      </c>
      <c r="AC843" s="211"/>
      <c r="AD843" s="211" t="s">
        <v>1701</v>
      </c>
      <c r="AE843" t="s">
        <v>170</v>
      </c>
    </row>
    <row r="844" spans="1:31" x14ac:dyDescent="0.3">
      <c r="A844" t="s">
        <v>1846</v>
      </c>
      <c r="B844" s="15">
        <v>38979</v>
      </c>
      <c r="C844" s="27" t="s">
        <v>170</v>
      </c>
      <c r="D844" s="15">
        <v>4187.2727272727197</v>
      </c>
      <c r="E844" s="15">
        <v>26525</v>
      </c>
      <c r="F844" s="27" t="s">
        <v>170</v>
      </c>
      <c r="G844" s="14">
        <v>2596.3636363636301</v>
      </c>
      <c r="H844" s="2">
        <v>40156</v>
      </c>
      <c r="I844" s="27" t="s">
        <v>170</v>
      </c>
      <c r="J844" s="14">
        <v>7640</v>
      </c>
      <c r="K844" s="27">
        <v>3.019574642756356E-2</v>
      </c>
      <c r="L844" s="15">
        <v>34939</v>
      </c>
      <c r="M844" s="27" t="s">
        <v>170</v>
      </c>
      <c r="N844" s="15">
        <v>585.45454545454504</v>
      </c>
      <c r="O844" s="15">
        <v>34677</v>
      </c>
      <c r="P844" s="27" t="s">
        <v>170</v>
      </c>
      <c r="Q844" s="14">
        <v>572.72727272727195</v>
      </c>
      <c r="R844" s="2">
        <v>46063</v>
      </c>
      <c r="S844" s="27" t="s">
        <v>170</v>
      </c>
      <c r="T844" s="14">
        <v>1059.3939393939395</v>
      </c>
      <c r="U844" s="27">
        <v>0.31838346833051889</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1856</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1700</v>
      </c>
      <c r="C847" s="211"/>
      <c r="D847" s="211" t="s">
        <v>1701</v>
      </c>
      <c r="E847" s="211" t="s">
        <v>1700</v>
      </c>
      <c r="F847" s="211"/>
      <c r="G847" s="211" t="s">
        <v>1701</v>
      </c>
      <c r="H847" s="211" t="s">
        <v>1700</v>
      </c>
      <c r="I847" s="211"/>
      <c r="J847" s="211" t="s">
        <v>1701</v>
      </c>
      <c r="K847" t="s">
        <v>170</v>
      </c>
      <c r="L847" s="211" t="s">
        <v>1700</v>
      </c>
      <c r="M847" s="211"/>
      <c r="N847" s="211" t="s">
        <v>1701</v>
      </c>
      <c r="O847" s="211" t="s">
        <v>1700</v>
      </c>
      <c r="P847" s="211"/>
      <c r="Q847" s="211" t="s">
        <v>1701</v>
      </c>
      <c r="R847" s="211" t="s">
        <v>1700</v>
      </c>
      <c r="S847" s="211"/>
      <c r="T847" s="211" t="s">
        <v>1701</v>
      </c>
      <c r="U847" t="s">
        <v>170</v>
      </c>
      <c r="V847" s="211" t="s">
        <v>1700</v>
      </c>
      <c r="W847" s="211"/>
      <c r="X847" s="211" t="s">
        <v>1701</v>
      </c>
      <c r="Y847" s="211" t="s">
        <v>1700</v>
      </c>
      <c r="Z847" s="211"/>
      <c r="AA847" s="211" t="s">
        <v>1701</v>
      </c>
      <c r="AB847" s="211" t="s">
        <v>1700</v>
      </c>
      <c r="AC847" s="211"/>
      <c r="AD847" s="211" t="s">
        <v>1701</v>
      </c>
      <c r="AE847" t="s">
        <v>170</v>
      </c>
    </row>
    <row r="848" spans="1:31" x14ac:dyDescent="0.3">
      <c r="A848" t="s">
        <v>172</v>
      </c>
      <c r="B848" s="2">
        <v>3305</v>
      </c>
      <c r="C848" s="27" t="s">
        <v>170</v>
      </c>
      <c r="D848" s="2">
        <v>119.39393939393899</v>
      </c>
      <c r="E848" s="2">
        <v>3369</v>
      </c>
      <c r="F848" s="27" t="s">
        <v>170</v>
      </c>
      <c r="G848" s="14">
        <v>123.636363636363</v>
      </c>
      <c r="H848" s="2">
        <v>3295</v>
      </c>
      <c r="I848" s="27" t="s">
        <v>170</v>
      </c>
      <c r="J848" s="14">
        <v>171.51515151515153</v>
      </c>
      <c r="K848" s="27">
        <v>-3.0257186081694403E-3</v>
      </c>
      <c r="L848" s="2">
        <v>126664</v>
      </c>
      <c r="M848" s="27" t="s">
        <v>170</v>
      </c>
      <c r="N848" s="2">
        <v>501.21212121212102</v>
      </c>
      <c r="O848" s="2">
        <v>133570</v>
      </c>
      <c r="P848" s="27" t="s">
        <v>170</v>
      </c>
      <c r="Q848" s="14">
        <v>473.33333333333297</v>
      </c>
      <c r="R848" s="2">
        <v>139044</v>
      </c>
      <c r="S848" s="27" t="s">
        <v>170</v>
      </c>
      <c r="T848" s="14">
        <v>480.60606060606062</v>
      </c>
      <c r="U848" s="27">
        <v>9.7738899766310866E-2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195</v>
      </c>
      <c r="C849" s="27">
        <v>5.9001512859304085E-2</v>
      </c>
      <c r="D849" s="2">
        <v>52.727272727272698</v>
      </c>
      <c r="E849" s="2">
        <v>206</v>
      </c>
      <c r="F849" s="27">
        <v>6.1145740575838527E-2</v>
      </c>
      <c r="G849" s="14">
        <v>51.515151515151501</v>
      </c>
      <c r="H849" s="2">
        <v>116</v>
      </c>
      <c r="I849" s="27">
        <v>3.5204855842185127E-2</v>
      </c>
      <c r="J849" s="14">
        <v>56.363636363636367</v>
      </c>
      <c r="K849" s="27">
        <v>-0.40512820512820513</v>
      </c>
      <c r="L849" s="2">
        <v>5957</v>
      </c>
      <c r="M849" s="27">
        <v>4.702993747236784E-2</v>
      </c>
      <c r="N849" s="2">
        <v>306.06060606060601</v>
      </c>
      <c r="O849" s="2">
        <v>5767</v>
      </c>
      <c r="P849" s="27">
        <v>4.3175862843452872E-2</v>
      </c>
      <c r="Q849" s="14">
        <v>293.93939393939303</v>
      </c>
      <c r="R849" s="2">
        <v>5547</v>
      </c>
      <c r="S849" s="27">
        <v>3.9893846552170535E-2</v>
      </c>
      <c r="T849" s="14">
        <v>387.27272727272731</v>
      </c>
      <c r="U849" s="27">
        <v>-6.8826590565721005E-2</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0</v>
      </c>
      <c r="C850" s="27">
        <v>0</v>
      </c>
      <c r="D850" s="2">
        <v>80</v>
      </c>
      <c r="E850" s="2">
        <v>29</v>
      </c>
      <c r="F850" s="27">
        <v>8.607895517957851E-3</v>
      </c>
      <c r="G850" s="14">
        <v>27.272727272727199</v>
      </c>
      <c r="H850" s="2">
        <v>0</v>
      </c>
      <c r="I850" s="27">
        <v>0</v>
      </c>
      <c r="J850" s="14">
        <v>12.727272727272728</v>
      </c>
      <c r="K850" s="27"/>
      <c r="L850" s="2">
        <v>814</v>
      </c>
      <c r="M850" s="27">
        <v>6.4264510831806981E-3</v>
      </c>
      <c r="N850" s="2">
        <v>109.69696969696901</v>
      </c>
      <c r="O850" s="2">
        <v>884</v>
      </c>
      <c r="P850" s="27">
        <v>6.6182526016321033E-3</v>
      </c>
      <c r="Q850" s="14">
        <v>139.39393939393901</v>
      </c>
      <c r="R850" s="2">
        <v>490</v>
      </c>
      <c r="S850" s="27">
        <v>3.5240643249618824E-3</v>
      </c>
      <c r="T850" s="14">
        <v>113.93939393939395</v>
      </c>
      <c r="U850" s="27">
        <v>-0.39803439803439805</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31</v>
      </c>
      <c r="C851" s="27">
        <v>9.3797276853252644E-3</v>
      </c>
      <c r="D851" s="2">
        <v>28.484848484848399</v>
      </c>
      <c r="E851" s="2">
        <v>0</v>
      </c>
      <c r="F851" s="27">
        <v>0</v>
      </c>
      <c r="G851" s="14">
        <v>11.5151515151515</v>
      </c>
      <c r="H851" s="2">
        <v>0</v>
      </c>
      <c r="I851" s="27">
        <v>0</v>
      </c>
      <c r="J851" s="14">
        <v>12.727272727272728</v>
      </c>
      <c r="K851" s="27">
        <v>-1</v>
      </c>
      <c r="L851" s="2">
        <v>579</v>
      </c>
      <c r="M851" s="27">
        <v>4.5711488662919216E-3</v>
      </c>
      <c r="N851" s="2">
        <v>99.393939393939405</v>
      </c>
      <c r="O851" s="2">
        <v>631</v>
      </c>
      <c r="P851" s="27">
        <v>4.7241146964138656E-3</v>
      </c>
      <c r="Q851" s="14">
        <v>113.939393939393</v>
      </c>
      <c r="R851" s="2">
        <v>147</v>
      </c>
      <c r="S851" s="27">
        <v>1.0572192974885647E-3</v>
      </c>
      <c r="T851" s="14">
        <v>56.363636363636367</v>
      </c>
      <c r="U851" s="27">
        <v>-0.74611398963730569</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11</v>
      </c>
      <c r="C852" s="27">
        <v>3.3282904689863843E-3</v>
      </c>
      <c r="D852" s="2">
        <v>10.303030303030299</v>
      </c>
      <c r="E852" s="2">
        <v>55</v>
      </c>
      <c r="F852" s="27">
        <v>1.6325319085782133E-2</v>
      </c>
      <c r="G852" s="14">
        <v>26.060606060605998</v>
      </c>
      <c r="H852" s="2">
        <v>0</v>
      </c>
      <c r="I852" s="27">
        <v>0</v>
      </c>
      <c r="J852" s="14">
        <v>12.727272727272728</v>
      </c>
      <c r="K852" s="27">
        <v>-1</v>
      </c>
      <c r="L852" s="2">
        <v>652</v>
      </c>
      <c r="M852" s="27">
        <v>5.1474767889850316E-3</v>
      </c>
      <c r="N852" s="2">
        <v>100.60606060606</v>
      </c>
      <c r="O852" s="2">
        <v>623</v>
      </c>
      <c r="P852" s="27">
        <v>4.6642210077113121E-3</v>
      </c>
      <c r="Q852" s="14">
        <v>107.87878787878699</v>
      </c>
      <c r="R852" s="2">
        <v>409</v>
      </c>
      <c r="S852" s="27">
        <v>2.9415149161416531E-3</v>
      </c>
      <c r="T852" s="14">
        <v>109.6969696969697</v>
      </c>
      <c r="U852" s="27">
        <v>-0.3726993865030675</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13</v>
      </c>
      <c r="C853" s="27">
        <v>3.9334341906202726E-3</v>
      </c>
      <c r="D853" s="2">
        <v>12.7272727272727</v>
      </c>
      <c r="E853" s="2">
        <v>17</v>
      </c>
      <c r="F853" s="27">
        <v>5.0460077174235675E-3</v>
      </c>
      <c r="G853" s="14">
        <v>14.545454545454501</v>
      </c>
      <c r="H853" s="2">
        <v>0</v>
      </c>
      <c r="I853" s="27">
        <v>0</v>
      </c>
      <c r="J853" s="14">
        <v>12.727272727272728</v>
      </c>
      <c r="K853" s="27">
        <v>-1</v>
      </c>
      <c r="L853" s="2">
        <v>479</v>
      </c>
      <c r="M853" s="27">
        <v>3.7816585612328681E-3</v>
      </c>
      <c r="N853" s="2">
        <v>81.212121212121204</v>
      </c>
      <c r="O853" s="2">
        <v>794</v>
      </c>
      <c r="P853" s="27">
        <v>5.9444486037283821E-3</v>
      </c>
      <c r="Q853" s="14">
        <v>125.454545454545</v>
      </c>
      <c r="R853" s="2">
        <v>853</v>
      </c>
      <c r="S853" s="27">
        <v>6.1347487126377264E-3</v>
      </c>
      <c r="T853" s="14">
        <v>253.93939393939397</v>
      </c>
      <c r="U853" s="27">
        <v>0.78079331941544883</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22</v>
      </c>
      <c r="C854" s="27">
        <v>6.6565809379727685E-3</v>
      </c>
      <c r="D854" s="2">
        <v>15.151515151515101</v>
      </c>
      <c r="E854" s="2">
        <v>34</v>
      </c>
      <c r="F854" s="27">
        <v>1.0092015434847135E-2</v>
      </c>
      <c r="G854" s="14">
        <v>20</v>
      </c>
      <c r="H854" s="2">
        <v>34</v>
      </c>
      <c r="I854" s="27">
        <v>1.0318664643399089E-2</v>
      </c>
      <c r="J854" s="14">
        <v>33.333333333333336</v>
      </c>
      <c r="K854" s="27">
        <v>0.54545454545454541</v>
      </c>
      <c r="L854" s="2">
        <v>601</v>
      </c>
      <c r="M854" s="27">
        <v>4.7448367334049137E-3</v>
      </c>
      <c r="N854" s="2">
        <v>103.030303030303</v>
      </c>
      <c r="O854" s="2">
        <v>446</v>
      </c>
      <c r="P854" s="27">
        <v>3.3390731451673279E-3</v>
      </c>
      <c r="Q854" s="14">
        <v>87.272727272727195</v>
      </c>
      <c r="R854" s="2">
        <v>384</v>
      </c>
      <c r="S854" s="27">
        <v>2.7617157158884957E-3</v>
      </c>
      <c r="T854" s="14">
        <v>98.787878787878796</v>
      </c>
      <c r="U854" s="27">
        <v>-0.36106489184692181</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0</v>
      </c>
      <c r="C855" s="27">
        <v>0</v>
      </c>
      <c r="D855" s="2">
        <v>80</v>
      </c>
      <c r="E855" s="2">
        <v>21</v>
      </c>
      <c r="F855" s="27">
        <v>6.2333036509349959E-3</v>
      </c>
      <c r="G855" s="14">
        <v>20.606060606060598</v>
      </c>
      <c r="H855" s="2">
        <v>0</v>
      </c>
      <c r="I855" s="27">
        <v>0</v>
      </c>
      <c r="J855" s="14">
        <v>12.727272727272728</v>
      </c>
      <c r="K855" s="27"/>
      <c r="L855" s="2">
        <v>563</v>
      </c>
      <c r="M855" s="27">
        <v>4.4448304174824734E-3</v>
      </c>
      <c r="N855" s="2">
        <v>106.06060606060601</v>
      </c>
      <c r="O855" s="2">
        <v>585</v>
      </c>
      <c r="P855" s="27">
        <v>4.3797259863741856E-3</v>
      </c>
      <c r="Q855" s="14">
        <v>117.575757575757</v>
      </c>
      <c r="R855" s="2">
        <v>481</v>
      </c>
      <c r="S855" s="27">
        <v>3.4593366128707458E-3</v>
      </c>
      <c r="T855" s="14">
        <v>124.84848484848486</v>
      </c>
      <c r="U855" s="27">
        <v>-0.14564831261101244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21</v>
      </c>
      <c r="C856" s="27">
        <v>6.3540090771558241E-3</v>
      </c>
      <c r="D856" s="2">
        <v>16.969696969696901</v>
      </c>
      <c r="E856" s="2">
        <v>7</v>
      </c>
      <c r="F856" s="27">
        <v>2.0777678836449986E-3</v>
      </c>
      <c r="G856" s="14">
        <v>7.8787878787878798</v>
      </c>
      <c r="H856" s="2">
        <v>23</v>
      </c>
      <c r="I856" s="27">
        <v>6.9802731411229132E-3</v>
      </c>
      <c r="J856" s="14">
        <v>15.151515151515152</v>
      </c>
      <c r="K856" s="27">
        <v>9.5238095238095233E-2</v>
      </c>
      <c r="L856" s="2">
        <v>425</v>
      </c>
      <c r="M856" s="27">
        <v>3.3553337965009792E-3</v>
      </c>
      <c r="N856" s="2">
        <v>95.757575757575694</v>
      </c>
      <c r="O856" s="2">
        <v>382</v>
      </c>
      <c r="P856" s="27">
        <v>2.8599236355469041E-3</v>
      </c>
      <c r="Q856" s="14">
        <v>92.121212121212096</v>
      </c>
      <c r="R856" s="2">
        <v>464</v>
      </c>
      <c r="S856" s="27">
        <v>3.3370731566985988E-3</v>
      </c>
      <c r="T856" s="14">
        <v>153.33333333333334</v>
      </c>
      <c r="U856" s="27">
        <v>9.1764705882352943E-2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7</v>
      </c>
      <c r="C857" s="27">
        <v>2.118003025718608E-3</v>
      </c>
      <c r="D857" s="2">
        <v>7.8787878787878798</v>
      </c>
      <c r="E857" s="2">
        <v>0</v>
      </c>
      <c r="F857" s="27">
        <v>0</v>
      </c>
      <c r="G857" s="14">
        <v>11.5151515151515</v>
      </c>
      <c r="H857" s="2">
        <v>0</v>
      </c>
      <c r="I857" s="27">
        <v>0</v>
      </c>
      <c r="J857" s="14">
        <v>12.727272727272728</v>
      </c>
      <c r="K857" s="27">
        <v>-1</v>
      </c>
      <c r="L857" s="2">
        <v>239</v>
      </c>
      <c r="M857" s="27">
        <v>1.8868818290911388E-3</v>
      </c>
      <c r="N857" s="2">
        <v>80.606060606060595</v>
      </c>
      <c r="O857" s="2">
        <v>324</v>
      </c>
      <c r="P857" s="27">
        <v>2.4256943924533952E-3</v>
      </c>
      <c r="Q857" s="14">
        <v>88.484848484848399</v>
      </c>
      <c r="R857" s="2">
        <v>624</v>
      </c>
      <c r="S857" s="27">
        <v>4.487788038318806E-3</v>
      </c>
      <c r="T857" s="14">
        <v>195.75757575757578</v>
      </c>
      <c r="U857" s="27">
        <v>1.610878661087866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35</v>
      </c>
      <c r="C858" s="27">
        <v>1.059001512859304E-2</v>
      </c>
      <c r="D858" s="2">
        <v>25.4545454545454</v>
      </c>
      <c r="E858" s="2">
        <v>0</v>
      </c>
      <c r="F858" s="27">
        <v>0</v>
      </c>
      <c r="G858" s="14">
        <v>11.5151515151515</v>
      </c>
      <c r="H858" s="2">
        <v>30</v>
      </c>
      <c r="I858" s="27">
        <v>9.104704097116844E-3</v>
      </c>
      <c r="J858" s="14">
        <v>30.303030303030305</v>
      </c>
      <c r="K858" s="27">
        <v>-0.14285714285714285</v>
      </c>
      <c r="L858" s="2">
        <v>278</v>
      </c>
      <c r="M858" s="27">
        <v>2.1947830480641699E-3</v>
      </c>
      <c r="N858" s="2">
        <v>75.757575757575694</v>
      </c>
      <c r="O858" s="2">
        <v>198</v>
      </c>
      <c r="P858" s="27">
        <v>1.4823687953881861E-3</v>
      </c>
      <c r="Q858" s="14">
        <v>60</v>
      </c>
      <c r="R858" s="2">
        <v>110</v>
      </c>
      <c r="S858" s="27">
        <v>7.9111648111389202E-4</v>
      </c>
      <c r="T858" s="14">
        <v>50.303030303030305</v>
      </c>
      <c r="U858" s="27">
        <v>-0.60431654676258995</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0</v>
      </c>
      <c r="C859" s="27">
        <v>0</v>
      </c>
      <c r="D859" s="2">
        <v>80</v>
      </c>
      <c r="E859" s="2">
        <v>19</v>
      </c>
      <c r="F859" s="27">
        <v>5.6396556841792813E-3</v>
      </c>
      <c r="G859" s="14">
        <v>17.5757575757575</v>
      </c>
      <c r="H859" s="2">
        <v>0</v>
      </c>
      <c r="I859" s="27">
        <v>0</v>
      </c>
      <c r="J859" s="14">
        <v>12.727272727272728</v>
      </c>
      <c r="K859" s="27"/>
      <c r="L859" s="2">
        <v>485</v>
      </c>
      <c r="M859" s="27">
        <v>3.8290279795364112E-3</v>
      </c>
      <c r="N859" s="2">
        <v>121.818181818181</v>
      </c>
      <c r="O859" s="2">
        <v>318</v>
      </c>
      <c r="P859" s="27">
        <v>2.3807741259264806E-3</v>
      </c>
      <c r="Q859" s="14">
        <v>83.030303030303003</v>
      </c>
      <c r="R859" s="2">
        <v>481</v>
      </c>
      <c r="S859" s="27">
        <v>3.4593366128707458E-3</v>
      </c>
      <c r="T859" s="14">
        <v>142.42424242424244</v>
      </c>
      <c r="U859" s="27">
        <v>-8.2474226804123713E-3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0</v>
      </c>
      <c r="C860" s="27">
        <v>0</v>
      </c>
      <c r="D860" s="2">
        <v>80</v>
      </c>
      <c r="E860" s="2">
        <v>0</v>
      </c>
      <c r="F860" s="27">
        <v>0</v>
      </c>
      <c r="G860" s="14">
        <v>11.5151515151515</v>
      </c>
      <c r="H860" s="2">
        <v>0</v>
      </c>
      <c r="I860" s="27">
        <v>0</v>
      </c>
      <c r="J860" s="14">
        <v>12.727272727272728</v>
      </c>
      <c r="K860" s="27"/>
      <c r="L860" s="2">
        <v>374</v>
      </c>
      <c r="M860" s="27">
        <v>2.9526937409208613E-3</v>
      </c>
      <c r="N860" s="2">
        <v>76.363636363636303</v>
      </c>
      <c r="O860" s="2">
        <v>168</v>
      </c>
      <c r="P860" s="27">
        <v>1.2577674627536123E-3</v>
      </c>
      <c r="Q860" s="14">
        <v>47.878787878787797</v>
      </c>
      <c r="R860" s="2">
        <v>506</v>
      </c>
      <c r="S860" s="27">
        <v>3.6391358131239032E-3</v>
      </c>
      <c r="T860" s="14">
        <v>150.90909090909091</v>
      </c>
      <c r="U860" s="27">
        <v>0.35294117647058826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44</v>
      </c>
      <c r="C861" s="27">
        <v>1.3313161875945537E-2</v>
      </c>
      <c r="D861" s="2">
        <v>29.090909090909101</v>
      </c>
      <c r="E861" s="2">
        <v>0</v>
      </c>
      <c r="F861" s="27">
        <v>0</v>
      </c>
      <c r="G861" s="14">
        <v>11.5151515151515</v>
      </c>
      <c r="H861" s="2">
        <v>29</v>
      </c>
      <c r="I861" s="27">
        <v>8.8012139605462818E-3</v>
      </c>
      <c r="J861" s="14">
        <v>26.060606060606062</v>
      </c>
      <c r="K861" s="27">
        <v>-0.34090909090909088</v>
      </c>
      <c r="L861" s="2">
        <v>334</v>
      </c>
      <c r="M861" s="27">
        <v>2.6368976188972399E-3</v>
      </c>
      <c r="N861" s="2">
        <v>92.727272727272705</v>
      </c>
      <c r="O861" s="2">
        <v>291</v>
      </c>
      <c r="P861" s="27">
        <v>2.1786329265553643E-3</v>
      </c>
      <c r="Q861" s="14">
        <v>93.3333333333333</v>
      </c>
      <c r="R861" s="2">
        <v>441</v>
      </c>
      <c r="S861" s="27">
        <v>3.1716578924656943E-3</v>
      </c>
      <c r="T861" s="14">
        <v>147.27272727272728</v>
      </c>
      <c r="U861" s="27">
        <v>0.32035928143712578</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0</v>
      </c>
      <c r="C862" s="27">
        <v>0</v>
      </c>
      <c r="D862" s="2">
        <v>80</v>
      </c>
      <c r="E862" s="2">
        <v>0</v>
      </c>
      <c r="F862" s="27">
        <v>0</v>
      </c>
      <c r="G862" s="14">
        <v>11.5151515151515</v>
      </c>
      <c r="H862" s="2">
        <v>0</v>
      </c>
      <c r="I862" s="27">
        <v>0</v>
      </c>
      <c r="J862" s="14">
        <v>12.727272727272728</v>
      </c>
      <c r="K862" s="27"/>
      <c r="L862" s="2">
        <v>33</v>
      </c>
      <c r="M862" s="27">
        <v>2.6053180066948779E-4</v>
      </c>
      <c r="N862" s="2">
        <v>24.2424242424242</v>
      </c>
      <c r="O862" s="2">
        <v>42</v>
      </c>
      <c r="P862" s="27">
        <v>3.1444186568840306E-4</v>
      </c>
      <c r="Q862" s="14">
        <v>20.606060606060598</v>
      </c>
      <c r="R862" s="2">
        <v>18</v>
      </c>
      <c r="S862" s="27">
        <v>1.2945542418227324E-4</v>
      </c>
      <c r="T862" s="14">
        <v>13.939393939393939</v>
      </c>
      <c r="U862" s="27">
        <v>-0.45454545454545453</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0</v>
      </c>
      <c r="C863" s="27">
        <v>0</v>
      </c>
      <c r="D863" s="2">
        <v>80</v>
      </c>
      <c r="E863" s="2">
        <v>0</v>
      </c>
      <c r="F863" s="27">
        <v>0</v>
      </c>
      <c r="G863" s="14">
        <v>11.5151515151515</v>
      </c>
      <c r="H863" s="2">
        <v>0</v>
      </c>
      <c r="I863" s="27">
        <v>0</v>
      </c>
      <c r="J863" s="14">
        <v>12.727272727272728</v>
      </c>
      <c r="K863" s="27"/>
      <c r="L863" s="2">
        <v>1</v>
      </c>
      <c r="M863" s="27">
        <v>7.8949030505905381E-6</v>
      </c>
      <c r="N863" s="2">
        <v>1.8181818181818099</v>
      </c>
      <c r="O863" s="2">
        <v>57</v>
      </c>
      <c r="P863" s="27">
        <v>4.2674253200568991E-4</v>
      </c>
      <c r="Q863" s="14">
        <v>37.5757575757575</v>
      </c>
      <c r="R863" s="2">
        <v>46</v>
      </c>
      <c r="S863" s="27">
        <v>3.3083052846580936E-4</v>
      </c>
      <c r="T863" s="14">
        <v>23.636363636363637</v>
      </c>
      <c r="U863" s="27">
        <v>45</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11</v>
      </c>
      <c r="C864" s="27">
        <v>3.3282904689863843E-3</v>
      </c>
      <c r="D864" s="2">
        <v>10.303030303030299</v>
      </c>
      <c r="E864" s="2">
        <v>24</v>
      </c>
      <c r="F864" s="27">
        <v>7.1237756010685662E-3</v>
      </c>
      <c r="G864" s="14">
        <v>21.818181818181799</v>
      </c>
      <c r="H864" s="2">
        <v>0</v>
      </c>
      <c r="I864" s="27">
        <v>0</v>
      </c>
      <c r="J864" s="14">
        <v>12.727272727272728</v>
      </c>
      <c r="K864" s="197">
        <v>-1</v>
      </c>
      <c r="L864" s="2">
        <v>87</v>
      </c>
      <c r="M864" s="27">
        <v>6.8685656540137688E-4</v>
      </c>
      <c r="N864" s="2">
        <v>50.909090909090899</v>
      </c>
      <c r="O864" s="2">
        <v>24</v>
      </c>
      <c r="P864" s="27">
        <v>1.796810661076589E-4</v>
      </c>
      <c r="Q864" s="14">
        <v>21.818181818181799</v>
      </c>
      <c r="R864" s="2">
        <v>93</v>
      </c>
      <c r="S864" s="27">
        <v>6.6885302494174503E-4</v>
      </c>
      <c r="T864" s="14">
        <v>60</v>
      </c>
      <c r="U864" s="27">
        <v>6.8965517241379309E-2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0</v>
      </c>
      <c r="C865" s="27">
        <v>0</v>
      </c>
      <c r="D865" s="2">
        <v>80</v>
      </c>
      <c r="E865" s="2">
        <v>0</v>
      </c>
      <c r="F865" s="27">
        <v>0</v>
      </c>
      <c r="G865" s="14">
        <v>11.5151515151515</v>
      </c>
      <c r="H865" s="2">
        <v>0</v>
      </c>
      <c r="I865" s="27">
        <v>0</v>
      </c>
      <c r="J865" s="14">
        <v>12.727272727272728</v>
      </c>
      <c r="K865" s="27"/>
      <c r="L865" s="2">
        <v>13</v>
      </c>
      <c r="M865" s="27">
        <v>1.02633739657677E-4</v>
      </c>
      <c r="N865" s="2">
        <v>10.909090909090899</v>
      </c>
      <c r="O865" s="2">
        <v>0</v>
      </c>
      <c r="P865" s="27">
        <v>0</v>
      </c>
      <c r="Q865" s="14">
        <v>16.969696969696901</v>
      </c>
      <c r="R865" s="2">
        <v>0</v>
      </c>
      <c r="S865" s="27">
        <v>0</v>
      </c>
      <c r="T865" s="14">
        <v>18.787878787878789</v>
      </c>
      <c r="U865" s="27">
        <v>-1</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1261</v>
      </c>
      <c r="C866" s="27">
        <v>0.38154311649016642</v>
      </c>
      <c r="D866" s="2">
        <v>89.696969696969703</v>
      </c>
      <c r="E866" s="2">
        <v>1191</v>
      </c>
      <c r="F866" s="27">
        <v>0.3535173642030276</v>
      </c>
      <c r="G866" s="14">
        <v>105.454545454545</v>
      </c>
      <c r="H866" s="2">
        <v>1077</v>
      </c>
      <c r="I866" s="27">
        <v>0.32685887708649469</v>
      </c>
      <c r="J866" s="14">
        <v>90.303030303030312</v>
      </c>
      <c r="K866" s="27">
        <v>-0.14591593973037273</v>
      </c>
      <c r="L866" s="2">
        <v>51199</v>
      </c>
      <c r="M866" s="27">
        <v>0.40421114128718499</v>
      </c>
      <c r="N866" s="2">
        <v>481.21212121212102</v>
      </c>
      <c r="O866" s="2">
        <v>51136</v>
      </c>
      <c r="P866" s="27">
        <v>0.38284045818671858</v>
      </c>
      <c r="Q866" s="14">
        <v>425.45454545454498</v>
      </c>
      <c r="R866" s="2">
        <v>52928</v>
      </c>
      <c r="S866" s="27">
        <v>0.38065648283996434</v>
      </c>
      <c r="T866" s="14">
        <v>700</v>
      </c>
      <c r="U866" s="27">
        <v>3.377019082403953E-2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64</v>
      </c>
      <c r="C867" s="27">
        <v>1.9364599092284416E-2</v>
      </c>
      <c r="D867" s="2">
        <v>32.727272727272698</v>
      </c>
      <c r="E867" s="2">
        <v>89</v>
      </c>
      <c r="F867" s="27">
        <v>2.6417334520629266E-2</v>
      </c>
      <c r="G867" s="14">
        <v>37.5757575757575</v>
      </c>
      <c r="H867" s="2">
        <v>46</v>
      </c>
      <c r="I867" s="27">
        <v>1.3960546282245826E-2</v>
      </c>
      <c r="J867" s="14">
        <v>30.90909090909091</v>
      </c>
      <c r="K867" s="27">
        <v>-0.28125</v>
      </c>
      <c r="L867" s="2">
        <v>3516</v>
      </c>
      <c r="M867" s="27">
        <v>2.7758479125876333E-2</v>
      </c>
      <c r="N867" s="2">
        <v>274.54545454545399</v>
      </c>
      <c r="O867" s="2">
        <v>3926</v>
      </c>
      <c r="P867" s="27">
        <v>2.9392827730777869E-2</v>
      </c>
      <c r="Q867" s="14">
        <v>344.84848484848402</v>
      </c>
      <c r="R867" s="2">
        <v>3493</v>
      </c>
      <c r="S867" s="27">
        <v>2.5121544259371135E-2</v>
      </c>
      <c r="T867" s="14">
        <v>329.69696969696969</v>
      </c>
      <c r="U867" s="27">
        <v>-6.5415244596131964E-3</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117</v>
      </c>
      <c r="C868" s="27">
        <v>3.540090771558245E-2</v>
      </c>
      <c r="D868" s="2">
        <v>53.3333333333333</v>
      </c>
      <c r="E868" s="2">
        <v>56</v>
      </c>
      <c r="F868" s="27">
        <v>1.6622143069159989E-2</v>
      </c>
      <c r="G868" s="14">
        <v>25.4545454545454</v>
      </c>
      <c r="H868" s="2">
        <v>89</v>
      </c>
      <c r="I868" s="27">
        <v>2.7010622154779968E-2</v>
      </c>
      <c r="J868" s="14">
        <v>42.424242424242429</v>
      </c>
      <c r="K868" s="27">
        <v>-0.23931623931623933</v>
      </c>
      <c r="L868" s="2">
        <v>2778</v>
      </c>
      <c r="M868" s="27">
        <v>2.1932040674540517E-2</v>
      </c>
      <c r="N868" s="2">
        <v>252.72727272727201</v>
      </c>
      <c r="O868" s="2">
        <v>3175</v>
      </c>
      <c r="P868" s="27">
        <v>2.377030770382571E-2</v>
      </c>
      <c r="Q868" s="14">
        <v>221.81818181818099</v>
      </c>
      <c r="R868" s="2">
        <v>2708</v>
      </c>
      <c r="S868" s="27">
        <v>1.9475849371421997E-2</v>
      </c>
      <c r="T868" s="14">
        <v>270.90909090909093</v>
      </c>
      <c r="U868" s="27">
        <v>-2.51979841612671E-2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37</v>
      </c>
      <c r="C869" s="27">
        <v>1.1195158850226929E-2</v>
      </c>
      <c r="D869" s="2">
        <v>26.060606060605998</v>
      </c>
      <c r="E869" s="2">
        <v>58</v>
      </c>
      <c r="F869" s="27">
        <v>1.7215791035915702E-2</v>
      </c>
      <c r="G869" s="14">
        <v>24.848484848484802</v>
      </c>
      <c r="H869" s="2">
        <v>97</v>
      </c>
      <c r="I869" s="27">
        <v>2.9438543247344462E-2</v>
      </c>
      <c r="J869" s="14">
        <v>40</v>
      </c>
      <c r="K869" s="27">
        <v>1.6216216216216217</v>
      </c>
      <c r="L869" s="2">
        <v>3440</v>
      </c>
      <c r="M869" s="27">
        <v>2.7158466494031454E-2</v>
      </c>
      <c r="N869" s="2">
        <v>270.30303030303003</v>
      </c>
      <c r="O869" s="2">
        <v>3403</v>
      </c>
      <c r="P869" s="27">
        <v>2.5477277831848468E-2</v>
      </c>
      <c r="Q869" s="14">
        <v>273.93939393939303</v>
      </c>
      <c r="R869" s="2">
        <v>2168</v>
      </c>
      <c r="S869" s="27">
        <v>1.5592186645953798E-2</v>
      </c>
      <c r="T869" s="14">
        <v>255.75757575757578</v>
      </c>
      <c r="U869" s="27">
        <v>-0.36976744186046512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40</v>
      </c>
      <c r="C870" s="27">
        <v>1.2102874432677761E-2</v>
      </c>
      <c r="D870" s="2">
        <v>26.060606060605998</v>
      </c>
      <c r="E870" s="2">
        <v>51</v>
      </c>
      <c r="F870" s="27">
        <v>1.5138023152270703E-2</v>
      </c>
      <c r="G870" s="14">
        <v>30.303030303030301</v>
      </c>
      <c r="H870" s="2">
        <v>143</v>
      </c>
      <c r="I870" s="27">
        <v>4.339908952959029E-2</v>
      </c>
      <c r="J870" s="14">
        <v>50.909090909090914</v>
      </c>
      <c r="K870" s="27">
        <v>2.5750000000000002</v>
      </c>
      <c r="L870" s="2">
        <v>3454</v>
      </c>
      <c r="M870" s="27">
        <v>2.7268995136739721E-2</v>
      </c>
      <c r="N870" s="2">
        <v>274.54545454545399</v>
      </c>
      <c r="O870" s="2">
        <v>3455</v>
      </c>
      <c r="P870" s="27">
        <v>2.5866586808415064E-2</v>
      </c>
      <c r="Q870" s="14">
        <v>256.969696969697</v>
      </c>
      <c r="R870" s="2">
        <v>3134</v>
      </c>
      <c r="S870" s="27">
        <v>2.2539627743735795E-2</v>
      </c>
      <c r="T870" s="14">
        <v>384.84848484848487</v>
      </c>
      <c r="U870" s="27">
        <v>-9.2646207295888822E-2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72</v>
      </c>
      <c r="C871" s="27">
        <v>2.1785173978819971E-2</v>
      </c>
      <c r="D871" s="2">
        <v>30.303030303030301</v>
      </c>
      <c r="E871" s="2">
        <v>82</v>
      </c>
      <c r="F871" s="27">
        <v>2.4339566636984267E-2</v>
      </c>
      <c r="G871" s="14">
        <v>35.757575757575701</v>
      </c>
      <c r="H871" s="2">
        <v>38</v>
      </c>
      <c r="I871" s="27">
        <v>1.1532625189681336E-2</v>
      </c>
      <c r="J871" s="14">
        <v>28.484848484848488</v>
      </c>
      <c r="K871" s="27">
        <v>-0.47222222222222221</v>
      </c>
      <c r="L871" s="2">
        <v>3685</v>
      </c>
      <c r="M871" s="27">
        <v>2.9092717741426136E-2</v>
      </c>
      <c r="N871" s="2">
        <v>223.636363636363</v>
      </c>
      <c r="O871" s="2">
        <v>3511</v>
      </c>
      <c r="P871" s="27">
        <v>2.6285842629332933E-2</v>
      </c>
      <c r="Q871" s="14">
        <v>278.18181818181802</v>
      </c>
      <c r="R871" s="2">
        <v>2612</v>
      </c>
      <c r="S871" s="27">
        <v>1.8785420442449872E-2</v>
      </c>
      <c r="T871" s="14">
        <v>284.84848484848487</v>
      </c>
      <c r="U871" s="27">
        <v>-0.29118046132971503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63</v>
      </c>
      <c r="C872" s="27">
        <v>1.9062027231467472E-2</v>
      </c>
      <c r="D872" s="2">
        <v>30.303030303030301</v>
      </c>
      <c r="E872" s="2">
        <v>57</v>
      </c>
      <c r="F872" s="27">
        <v>1.6918967052537846E-2</v>
      </c>
      <c r="G872" s="14">
        <v>31.515151515151501</v>
      </c>
      <c r="H872" s="2">
        <v>87</v>
      </c>
      <c r="I872" s="27">
        <v>2.6403641881638847E-2</v>
      </c>
      <c r="J872" s="14">
        <v>43.030303030303031</v>
      </c>
      <c r="K872" s="27">
        <v>0.38095238095238093</v>
      </c>
      <c r="L872" s="2">
        <v>3606</v>
      </c>
      <c r="M872" s="27">
        <v>2.8469020400429482E-2</v>
      </c>
      <c r="N872" s="2">
        <v>232.12121212121201</v>
      </c>
      <c r="O872" s="2">
        <v>3673</v>
      </c>
      <c r="P872" s="27">
        <v>2.7498689825559631E-2</v>
      </c>
      <c r="Q872" s="14">
        <v>293.93939393939303</v>
      </c>
      <c r="R872" s="2">
        <v>2848</v>
      </c>
      <c r="S872" s="27">
        <v>2.0482724892839678E-2</v>
      </c>
      <c r="T872" s="14">
        <v>309.09090909090912</v>
      </c>
      <c r="U872" s="27">
        <v>-0.21020521353300056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120</v>
      </c>
      <c r="C873" s="27">
        <v>3.6308623298033284E-2</v>
      </c>
      <c r="D873" s="2">
        <v>43.030303030303003</v>
      </c>
      <c r="E873" s="2">
        <v>116</v>
      </c>
      <c r="F873" s="27">
        <v>3.4431582071831404E-2</v>
      </c>
      <c r="G873" s="14">
        <v>49.090909090909101</v>
      </c>
      <c r="H873" s="2">
        <v>68</v>
      </c>
      <c r="I873" s="27">
        <v>2.0637329286798178E-2</v>
      </c>
      <c r="J873" s="14">
        <v>32.121212121212125</v>
      </c>
      <c r="K873" s="27">
        <v>-0.43333333333333335</v>
      </c>
      <c r="L873" s="2">
        <v>2838</v>
      </c>
      <c r="M873" s="27">
        <v>2.2405734857575948E-2</v>
      </c>
      <c r="N873" s="2">
        <v>240.60606060606</v>
      </c>
      <c r="O873" s="2">
        <v>2645</v>
      </c>
      <c r="P873" s="27">
        <v>1.9802350827281576E-2</v>
      </c>
      <c r="Q873" s="14">
        <v>221.21212121212099</v>
      </c>
      <c r="R873" s="2">
        <v>2466</v>
      </c>
      <c r="S873" s="27">
        <v>1.7735393112971433E-2</v>
      </c>
      <c r="T873" s="14">
        <v>280</v>
      </c>
      <c r="U873" s="27">
        <v>-0.13107822410147993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113</v>
      </c>
      <c r="C874" s="27">
        <v>3.4190620272314676E-2</v>
      </c>
      <c r="D874" s="2">
        <v>49.090909090909101</v>
      </c>
      <c r="E874" s="2">
        <v>54</v>
      </c>
      <c r="F874" s="27">
        <v>1.6028495102404273E-2</v>
      </c>
      <c r="G874" s="14">
        <v>29.696969696969699</v>
      </c>
      <c r="H874" s="2">
        <v>23</v>
      </c>
      <c r="I874" s="27">
        <v>6.9802731411229132E-3</v>
      </c>
      <c r="J874" s="14">
        <v>19.393939393939394</v>
      </c>
      <c r="K874" s="27">
        <v>-0.79646017699115046</v>
      </c>
      <c r="L874" s="2">
        <v>2677</v>
      </c>
      <c r="M874" s="27">
        <v>2.1134655466430872E-2</v>
      </c>
      <c r="N874" s="2">
        <v>220</v>
      </c>
      <c r="O874" s="2">
        <v>2267</v>
      </c>
      <c r="P874" s="27">
        <v>1.6972374036085949E-2</v>
      </c>
      <c r="Q874" s="14">
        <v>200.60606060606</v>
      </c>
      <c r="R874" s="2">
        <v>2948</v>
      </c>
      <c r="S874" s="27">
        <v>2.1201921693852304E-2</v>
      </c>
      <c r="T874" s="14">
        <v>317.57575757575762</v>
      </c>
      <c r="U874" s="27">
        <v>0.10123272319760926</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58</v>
      </c>
      <c r="C875" s="27">
        <v>1.7549167927382755E-2</v>
      </c>
      <c r="D875" s="2">
        <v>40</v>
      </c>
      <c r="E875" s="2">
        <v>85</v>
      </c>
      <c r="F875" s="27">
        <v>2.523003858711784E-2</v>
      </c>
      <c r="G875" s="14">
        <v>24.2424242424242</v>
      </c>
      <c r="H875" s="2">
        <v>37</v>
      </c>
      <c r="I875" s="27">
        <v>1.1229135053110774E-2</v>
      </c>
      <c r="J875" s="14">
        <v>24.242424242424242</v>
      </c>
      <c r="K875" s="27">
        <v>-0.36206896551724138</v>
      </c>
      <c r="L875" s="2">
        <v>2586</v>
      </c>
      <c r="M875" s="27">
        <v>2.0416219288827132E-2</v>
      </c>
      <c r="N875" s="2">
        <v>207.87878787878699</v>
      </c>
      <c r="O875" s="2">
        <v>3008</v>
      </c>
      <c r="P875" s="27">
        <v>2.2520026952159915E-2</v>
      </c>
      <c r="Q875" s="14">
        <v>256.969696969697</v>
      </c>
      <c r="R875" s="2">
        <v>2602</v>
      </c>
      <c r="S875" s="27">
        <v>1.8713500762348609E-2</v>
      </c>
      <c r="T875" s="14">
        <v>312.72727272727275</v>
      </c>
      <c r="U875" s="27">
        <v>6.1871616395978348E-3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119</v>
      </c>
      <c r="C876" s="27">
        <v>3.6006051437216337E-2</v>
      </c>
      <c r="D876" s="2">
        <v>47.272727272727202</v>
      </c>
      <c r="E876" s="2">
        <v>43</v>
      </c>
      <c r="F876" s="27">
        <v>1.2763431285247848E-2</v>
      </c>
      <c r="G876" s="14">
        <v>18.181818181818102</v>
      </c>
      <c r="H876" s="2">
        <v>59</v>
      </c>
      <c r="I876" s="27">
        <v>1.7905918057663128E-2</v>
      </c>
      <c r="J876" s="14">
        <v>24.242424242424242</v>
      </c>
      <c r="K876" s="27">
        <v>-0.50420168067226889</v>
      </c>
      <c r="L876" s="2">
        <v>4604</v>
      </c>
      <c r="M876" s="27">
        <v>3.6348133644918838E-2</v>
      </c>
      <c r="N876" s="2">
        <v>313.33333333333297</v>
      </c>
      <c r="O876" s="2">
        <v>4589</v>
      </c>
      <c r="P876" s="27">
        <v>3.4356517182001944E-2</v>
      </c>
      <c r="Q876" s="14">
        <v>337.575757575757</v>
      </c>
      <c r="R876" s="2">
        <v>4499</v>
      </c>
      <c r="S876" s="27">
        <v>3.2356664077558182E-2</v>
      </c>
      <c r="T876" s="14">
        <v>363.03030303030306</v>
      </c>
      <c r="U876" s="27">
        <v>-2.2806255430060818E-2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180</v>
      </c>
      <c r="C877" s="27">
        <v>5.4462934947049922E-2</v>
      </c>
      <c r="D877" s="2">
        <v>49.696969696969703</v>
      </c>
      <c r="E877" s="2">
        <v>193</v>
      </c>
      <c r="F877" s="27">
        <v>5.7287028791926389E-2</v>
      </c>
      <c r="G877" s="14">
        <v>50.909090909090899</v>
      </c>
      <c r="H877" s="2">
        <v>62</v>
      </c>
      <c r="I877" s="27">
        <v>1.8816388467374809E-2</v>
      </c>
      <c r="J877" s="14">
        <v>32.727272727272727</v>
      </c>
      <c r="K877" s="27">
        <v>-0.65555555555555556</v>
      </c>
      <c r="L877" s="2">
        <v>5075</v>
      </c>
      <c r="M877" s="27">
        <v>4.0066632981746987E-2</v>
      </c>
      <c r="N877" s="2">
        <v>306.06060606060601</v>
      </c>
      <c r="O877" s="2">
        <v>5390</v>
      </c>
      <c r="P877" s="27">
        <v>4.0353372763345059E-2</v>
      </c>
      <c r="Q877" s="14">
        <v>350.90909090909003</v>
      </c>
      <c r="R877" s="2">
        <v>5134</v>
      </c>
      <c r="S877" s="27">
        <v>3.6923563763988379E-2</v>
      </c>
      <c r="T877" s="14">
        <v>482.42424242424244</v>
      </c>
      <c r="U877" s="27">
        <v>1.1625615763546798E-2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158</v>
      </c>
      <c r="C878" s="27">
        <v>4.7806354009077158E-2</v>
      </c>
      <c r="D878" s="2">
        <v>43.636363636363598</v>
      </c>
      <c r="E878" s="2">
        <v>103</v>
      </c>
      <c r="F878" s="27">
        <v>3.0572870287919263E-2</v>
      </c>
      <c r="G878" s="14">
        <v>39.393939393939398</v>
      </c>
      <c r="H878" s="2">
        <v>93</v>
      </c>
      <c r="I878" s="27">
        <v>2.8224582701062217E-2</v>
      </c>
      <c r="J878" s="14">
        <v>40.606060606060609</v>
      </c>
      <c r="K878" s="27">
        <v>-0.41139240506329117</v>
      </c>
      <c r="L878" s="2">
        <v>6099</v>
      </c>
      <c r="M878" s="27">
        <v>4.8151013705551693E-2</v>
      </c>
      <c r="N878" s="2">
        <v>314.54545454545399</v>
      </c>
      <c r="O878" s="2">
        <v>4889</v>
      </c>
      <c r="P878" s="27">
        <v>3.6602530508347685E-2</v>
      </c>
      <c r="Q878" s="14">
        <v>343.030303030303</v>
      </c>
      <c r="R878" s="2">
        <v>7016</v>
      </c>
      <c r="S878" s="27">
        <v>5.0458847559046061E-2</v>
      </c>
      <c r="T878" s="14">
        <v>444.84848484848487</v>
      </c>
      <c r="U878" s="27">
        <v>0.15035251680603379</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46</v>
      </c>
      <c r="C879" s="27">
        <v>1.3918305597579426E-2</v>
      </c>
      <c r="D879" s="2">
        <v>21.2121212121212</v>
      </c>
      <c r="E879" s="2">
        <v>100</v>
      </c>
      <c r="F879" s="27">
        <v>2.9682398337785694E-2</v>
      </c>
      <c r="G879" s="14">
        <v>41.212121212121197</v>
      </c>
      <c r="H879" s="2">
        <v>121</v>
      </c>
      <c r="I879" s="27">
        <v>3.6722306525037933E-2</v>
      </c>
      <c r="J879" s="14">
        <v>60</v>
      </c>
      <c r="K879" s="27">
        <v>1.6304347826086956</v>
      </c>
      <c r="L879" s="2">
        <v>3063</v>
      </c>
      <c r="M879" s="27">
        <v>2.418208804395882E-2</v>
      </c>
      <c r="N879" s="2">
        <v>243.636363636363</v>
      </c>
      <c r="O879" s="2">
        <v>3213</v>
      </c>
      <c r="P879" s="27">
        <v>2.4054802725162836E-2</v>
      </c>
      <c r="Q879" s="14">
        <v>300.60606060606</v>
      </c>
      <c r="R879" s="2">
        <v>4233</v>
      </c>
      <c r="S879" s="27">
        <v>3.0443600586864589E-2</v>
      </c>
      <c r="T879" s="14">
        <v>366.66666666666669</v>
      </c>
      <c r="U879" s="27">
        <v>0.38197845249755141</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33</v>
      </c>
      <c r="C880" s="27">
        <v>9.9848714069591532E-3</v>
      </c>
      <c r="D880" s="2">
        <v>17.5757575757575</v>
      </c>
      <c r="E880" s="2">
        <v>31</v>
      </c>
      <c r="F880" s="27">
        <v>9.2015434847135657E-3</v>
      </c>
      <c r="G880" s="14">
        <v>19.393939393939299</v>
      </c>
      <c r="H880" s="2">
        <v>53</v>
      </c>
      <c r="I880" s="27">
        <v>1.6084977238239758E-2</v>
      </c>
      <c r="J880" s="14">
        <v>21.212121212121215</v>
      </c>
      <c r="K880" s="27">
        <v>0.60606060606060608</v>
      </c>
      <c r="L880" s="2">
        <v>1894</v>
      </c>
      <c r="M880" s="27">
        <v>1.495294637781848E-2</v>
      </c>
      <c r="N880" s="2">
        <v>166.06060606060601</v>
      </c>
      <c r="O880" s="2">
        <v>1679</v>
      </c>
      <c r="P880" s="27">
        <v>1.2570187916448304E-2</v>
      </c>
      <c r="Q880" s="14">
        <v>205.45454545454501</v>
      </c>
      <c r="R880" s="2">
        <v>2728</v>
      </c>
      <c r="S880" s="27">
        <v>1.9619688731624521E-2</v>
      </c>
      <c r="T880" s="14">
        <v>329.69696969696969</v>
      </c>
      <c r="U880" s="27">
        <v>0.44033790918690602</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41</v>
      </c>
      <c r="C881" s="27">
        <v>1.2405446293494705E-2</v>
      </c>
      <c r="D881" s="2">
        <v>21.818181818181799</v>
      </c>
      <c r="E881" s="2">
        <v>40</v>
      </c>
      <c r="F881" s="27">
        <v>1.1872959335114277E-2</v>
      </c>
      <c r="G881" s="14">
        <v>22.424242424242401</v>
      </c>
      <c r="H881" s="2">
        <v>23</v>
      </c>
      <c r="I881" s="27">
        <v>6.9802731411229132E-3</v>
      </c>
      <c r="J881" s="14">
        <v>16.969696969696969</v>
      </c>
      <c r="K881" s="27">
        <v>-0.43902439024390244</v>
      </c>
      <c r="L881" s="2">
        <v>1345</v>
      </c>
      <c r="M881" s="27">
        <v>1.0618644603044274E-2</v>
      </c>
      <c r="N881" s="2">
        <v>173.333333333333</v>
      </c>
      <c r="O881" s="2">
        <v>1533</v>
      </c>
      <c r="P881" s="27">
        <v>1.1477128097626712E-2</v>
      </c>
      <c r="Q881" s="14">
        <v>175.15151515151501</v>
      </c>
      <c r="R881" s="2">
        <v>2821</v>
      </c>
      <c r="S881" s="27">
        <v>2.0288541756566268E-2</v>
      </c>
      <c r="T881" s="14">
        <v>342.42424242424244</v>
      </c>
      <c r="U881" s="27">
        <v>1.0973977695167285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0</v>
      </c>
      <c r="C882" s="27">
        <v>0</v>
      </c>
      <c r="D882" s="2">
        <v>80</v>
      </c>
      <c r="E882" s="2">
        <v>33</v>
      </c>
      <c r="F882" s="27">
        <v>9.7951914514692786E-3</v>
      </c>
      <c r="G882" s="14">
        <v>24.2424242424242</v>
      </c>
      <c r="H882" s="2">
        <v>38</v>
      </c>
      <c r="I882" s="27">
        <v>1.1532625189681336E-2</v>
      </c>
      <c r="J882" s="14">
        <v>28.484848484848488</v>
      </c>
      <c r="K882" s="27"/>
      <c r="L882" s="2">
        <v>539</v>
      </c>
      <c r="M882" s="27">
        <v>4.2553527442683002E-3</v>
      </c>
      <c r="N882" s="2">
        <v>106.06060606060601</v>
      </c>
      <c r="O882" s="2">
        <v>780</v>
      </c>
      <c r="P882" s="27">
        <v>5.8396346484989141E-3</v>
      </c>
      <c r="Q882" s="14">
        <v>133.939393939393</v>
      </c>
      <c r="R882" s="2">
        <v>1518</v>
      </c>
      <c r="S882" s="27">
        <v>1.091740743937171E-2</v>
      </c>
      <c r="T882" s="14">
        <v>217.57575757575759</v>
      </c>
      <c r="U882" s="27">
        <v>1.8163265306122449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1175</v>
      </c>
      <c r="C883" s="27">
        <v>0.3555219364599092</v>
      </c>
      <c r="D883" s="2">
        <v>86.6666666666666</v>
      </c>
      <c r="E883" s="2">
        <v>1153</v>
      </c>
      <c r="F883" s="27">
        <v>0.34223805283466902</v>
      </c>
      <c r="G883" s="14">
        <v>98.181818181818201</v>
      </c>
      <c r="H883" s="2">
        <v>1206</v>
      </c>
      <c r="I883" s="27">
        <v>0.36600910470409714</v>
      </c>
      <c r="J883" s="14">
        <v>121.21212121212122</v>
      </c>
      <c r="K883" s="27">
        <v>2.6382978723404255E-2</v>
      </c>
      <c r="L883" s="2">
        <v>46598</v>
      </c>
      <c r="M883" s="27">
        <v>0.36788669235141791</v>
      </c>
      <c r="N883" s="2">
        <v>472.72727272727201</v>
      </c>
      <c r="O883" s="2">
        <v>50850</v>
      </c>
      <c r="P883" s="27">
        <v>0.38069925881560229</v>
      </c>
      <c r="Q883" s="14">
        <v>426.06060606060601</v>
      </c>
      <c r="R883" s="2">
        <v>50593</v>
      </c>
      <c r="S883" s="27">
        <v>0.36386323753631944</v>
      </c>
      <c r="T883" s="14">
        <v>544.24242424242425</v>
      </c>
      <c r="U883" s="27">
        <v>8.5733293274389458E-2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22</v>
      </c>
      <c r="C884" s="27">
        <v>6.6565809379727685E-3</v>
      </c>
      <c r="D884" s="2">
        <v>14.545454545454501</v>
      </c>
      <c r="E884" s="2">
        <v>121</v>
      </c>
      <c r="F884" s="27">
        <v>3.591570198872069E-2</v>
      </c>
      <c r="G884" s="14">
        <v>40</v>
      </c>
      <c r="H884" s="2">
        <v>91</v>
      </c>
      <c r="I884" s="27">
        <v>2.7617602427921092E-2</v>
      </c>
      <c r="J884" s="14">
        <v>35.151515151515156</v>
      </c>
      <c r="K884" s="27">
        <v>3.1363636363636362</v>
      </c>
      <c r="L884" s="2">
        <v>2823</v>
      </c>
      <c r="M884" s="27">
        <v>2.228731131181709E-2</v>
      </c>
      <c r="N884" s="2">
        <v>196.969696969697</v>
      </c>
      <c r="O884" s="2">
        <v>3843</v>
      </c>
      <c r="P884" s="27">
        <v>2.8771430710488884E-2</v>
      </c>
      <c r="Q884" s="14">
        <v>255.75757575757501</v>
      </c>
      <c r="R884" s="2">
        <v>2580</v>
      </c>
      <c r="S884" s="27">
        <v>1.8555277466125831E-2</v>
      </c>
      <c r="T884" s="14">
        <v>233.33333333333334</v>
      </c>
      <c r="U884" s="27">
        <v>-8.6078639744952182E-2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45</v>
      </c>
      <c r="C885" s="27">
        <v>1.3615733736762481E-2</v>
      </c>
      <c r="D885" s="2">
        <v>24.2424242424242</v>
      </c>
      <c r="E885" s="2">
        <v>54</v>
      </c>
      <c r="F885" s="27">
        <v>1.6028495102404273E-2</v>
      </c>
      <c r="G885" s="14">
        <v>30.909090909090899</v>
      </c>
      <c r="H885" s="2">
        <v>44</v>
      </c>
      <c r="I885" s="27">
        <v>1.3353566009104704E-2</v>
      </c>
      <c r="J885" s="14">
        <v>21.212121212121215</v>
      </c>
      <c r="K885" s="27">
        <v>-2.2222222222222223E-2</v>
      </c>
      <c r="L885" s="2">
        <v>2334</v>
      </c>
      <c r="M885" s="27">
        <v>1.8426703720078319E-2</v>
      </c>
      <c r="N885" s="2">
        <v>209.09090909090901</v>
      </c>
      <c r="O885" s="2">
        <v>2993</v>
      </c>
      <c r="P885" s="27">
        <v>2.240772628584263E-2</v>
      </c>
      <c r="Q885" s="14">
        <v>216.363636363636</v>
      </c>
      <c r="R885" s="2">
        <v>2189</v>
      </c>
      <c r="S885" s="27">
        <v>1.5743217974166449E-2</v>
      </c>
      <c r="T885" s="14">
        <v>197.57575757575759</v>
      </c>
      <c r="U885" s="27">
        <v>-6.2125107112253643E-2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51</v>
      </c>
      <c r="C886" s="27">
        <v>1.5431164901664145E-2</v>
      </c>
      <c r="D886" s="2">
        <v>25.4545454545454</v>
      </c>
      <c r="E886" s="2">
        <v>82</v>
      </c>
      <c r="F886" s="27">
        <v>2.4339566636984267E-2</v>
      </c>
      <c r="G886" s="14">
        <v>32.727272727272698</v>
      </c>
      <c r="H886" s="2">
        <v>27</v>
      </c>
      <c r="I886" s="27">
        <v>8.1942336874051593E-3</v>
      </c>
      <c r="J886" s="14">
        <v>15.757575757575758</v>
      </c>
      <c r="K886" s="27">
        <v>-0.47058823529411764</v>
      </c>
      <c r="L886" s="2">
        <v>2086</v>
      </c>
      <c r="M886" s="27">
        <v>1.6468767763531865E-2</v>
      </c>
      <c r="N886" s="2">
        <v>181.81818181818099</v>
      </c>
      <c r="O886" s="2">
        <v>3310</v>
      </c>
      <c r="P886" s="27">
        <v>2.4781013700681292E-2</v>
      </c>
      <c r="Q886" s="14">
        <v>215.15151515151501</v>
      </c>
      <c r="R886" s="2">
        <v>1959</v>
      </c>
      <c r="S886" s="27">
        <v>1.4089065331837404E-2</v>
      </c>
      <c r="T886" s="14">
        <v>180</v>
      </c>
      <c r="U886" s="27">
        <v>-6.0882070949185046E-2</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82</v>
      </c>
      <c r="C887" s="27">
        <v>2.481089258698941E-2</v>
      </c>
      <c r="D887" s="2">
        <v>32.727272727272698</v>
      </c>
      <c r="E887" s="2">
        <v>97</v>
      </c>
      <c r="F887" s="27">
        <v>2.8791926387652121E-2</v>
      </c>
      <c r="G887" s="14">
        <v>35.757575757575701</v>
      </c>
      <c r="H887" s="2">
        <v>0</v>
      </c>
      <c r="I887" s="27">
        <v>0</v>
      </c>
      <c r="J887" s="14">
        <v>12.727272727272728</v>
      </c>
      <c r="K887" s="27">
        <v>-1</v>
      </c>
      <c r="L887" s="2">
        <v>2935</v>
      </c>
      <c r="M887" s="27">
        <v>2.3171540453483231E-2</v>
      </c>
      <c r="N887" s="2">
        <v>236.363636363636</v>
      </c>
      <c r="O887" s="2">
        <v>2953</v>
      </c>
      <c r="P887" s="27">
        <v>2.2108257842329865E-2</v>
      </c>
      <c r="Q887" s="14">
        <v>240</v>
      </c>
      <c r="R887" s="2">
        <v>2583</v>
      </c>
      <c r="S887" s="27">
        <v>1.8576853370156209E-2</v>
      </c>
      <c r="T887" s="14">
        <v>238.78787878787881</v>
      </c>
      <c r="U887" s="27">
        <v>-0.11993185689948893</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48</v>
      </c>
      <c r="C888" s="27">
        <v>1.4523449319213313E-2</v>
      </c>
      <c r="D888" s="2">
        <v>18.181818181818102</v>
      </c>
      <c r="E888" s="2">
        <v>86</v>
      </c>
      <c r="F888" s="27">
        <v>2.5526862570495697E-2</v>
      </c>
      <c r="G888" s="14">
        <v>36.363636363636303</v>
      </c>
      <c r="H888" s="2">
        <v>39</v>
      </c>
      <c r="I888" s="27">
        <v>1.1836115326251897E-2</v>
      </c>
      <c r="J888" s="14">
        <v>19.393939393939394</v>
      </c>
      <c r="K888" s="27">
        <v>-0.1875</v>
      </c>
      <c r="L888" s="2">
        <v>2700</v>
      </c>
      <c r="M888" s="27">
        <v>2.1316238236594454E-2</v>
      </c>
      <c r="N888" s="2">
        <v>193.333333333333</v>
      </c>
      <c r="O888" s="2">
        <v>2623</v>
      </c>
      <c r="P888" s="27">
        <v>1.9637643183349554E-2</v>
      </c>
      <c r="Q888" s="14">
        <v>217.575757575757</v>
      </c>
      <c r="R888" s="2">
        <v>1931</v>
      </c>
      <c r="S888" s="27">
        <v>1.3887690227553868E-2</v>
      </c>
      <c r="T888" s="14">
        <v>207.8787878787879</v>
      </c>
      <c r="U888" s="27">
        <v>-0.2848148148148148</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43</v>
      </c>
      <c r="C889" s="27">
        <v>1.3010590015128594E-2</v>
      </c>
      <c r="D889" s="2">
        <v>22.424242424242401</v>
      </c>
      <c r="E889" s="2">
        <v>31</v>
      </c>
      <c r="F889" s="27">
        <v>9.2015434847135657E-3</v>
      </c>
      <c r="G889" s="14">
        <v>16.363636363636299</v>
      </c>
      <c r="H889" s="2">
        <v>24</v>
      </c>
      <c r="I889" s="27">
        <v>7.2837632776934754E-3</v>
      </c>
      <c r="J889" s="14">
        <v>21.212121212121215</v>
      </c>
      <c r="K889" s="27">
        <v>-0.44186046511627908</v>
      </c>
      <c r="L889" s="2">
        <v>2365</v>
      </c>
      <c r="M889" s="27">
        <v>1.8671445714646625E-2</v>
      </c>
      <c r="N889" s="2">
        <v>213.333333333333</v>
      </c>
      <c r="O889" s="2">
        <v>2706</v>
      </c>
      <c r="P889" s="27">
        <v>2.0259040203638543E-2</v>
      </c>
      <c r="Q889" s="14">
        <v>236.363636363636</v>
      </c>
      <c r="R889" s="2">
        <v>2402</v>
      </c>
      <c r="S889" s="27">
        <v>1.727510716032335E-2</v>
      </c>
      <c r="T889" s="14">
        <v>296.969696969697</v>
      </c>
      <c r="U889" s="27">
        <v>1.5644820295983086E-2</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115</v>
      </c>
      <c r="C890" s="27">
        <v>3.4795763993948563E-2</v>
      </c>
      <c r="D890" s="2">
        <v>43.636363636363598</v>
      </c>
      <c r="E890" s="2">
        <v>66</v>
      </c>
      <c r="F890" s="27">
        <v>1.9590382902938557E-2</v>
      </c>
      <c r="G890" s="14">
        <v>26.6666666666666</v>
      </c>
      <c r="H890" s="2">
        <v>38</v>
      </c>
      <c r="I890" s="27">
        <v>1.1532625189681336E-2</v>
      </c>
      <c r="J890" s="14">
        <v>29.090909090909093</v>
      </c>
      <c r="K890" s="27">
        <v>-0.66956521739130437</v>
      </c>
      <c r="L890" s="2">
        <v>2254</v>
      </c>
      <c r="M890" s="27">
        <v>1.7795111476031075E-2</v>
      </c>
      <c r="N890" s="2">
        <v>192.72727272727201</v>
      </c>
      <c r="O890" s="2">
        <v>2999</v>
      </c>
      <c r="P890" s="27">
        <v>2.2452646552369546E-2</v>
      </c>
      <c r="Q890" s="14">
        <v>240.60606060606</v>
      </c>
      <c r="R890" s="2">
        <v>2286</v>
      </c>
      <c r="S890" s="27">
        <v>1.6440838871148701E-2</v>
      </c>
      <c r="T890" s="14">
        <v>285.4545454545455</v>
      </c>
      <c r="U890" s="27">
        <v>1.419698314108252E-2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50</v>
      </c>
      <c r="C891" s="27">
        <v>1.5128593040847202E-2</v>
      </c>
      <c r="D891" s="2">
        <v>25.4545454545454</v>
      </c>
      <c r="E891" s="2">
        <v>41</v>
      </c>
      <c r="F891" s="27">
        <v>1.2169783318492134E-2</v>
      </c>
      <c r="G891" s="14">
        <v>30.303030303030301</v>
      </c>
      <c r="H891" s="2">
        <v>74</v>
      </c>
      <c r="I891" s="27">
        <v>2.2458270106221548E-2</v>
      </c>
      <c r="J891" s="14">
        <v>28.484848484848488</v>
      </c>
      <c r="K891" s="27">
        <v>0.48</v>
      </c>
      <c r="L891" s="2">
        <v>2383</v>
      </c>
      <c r="M891" s="27">
        <v>1.8813553969557254E-2</v>
      </c>
      <c r="N891" s="2">
        <v>180.60606060606</v>
      </c>
      <c r="O891" s="2">
        <v>2287</v>
      </c>
      <c r="P891" s="27">
        <v>1.7122108257842331E-2</v>
      </c>
      <c r="Q891" s="14">
        <v>221.21212121212099</v>
      </c>
      <c r="R891" s="2">
        <v>2480</v>
      </c>
      <c r="S891" s="27">
        <v>1.7836080665113201E-2</v>
      </c>
      <c r="T891" s="14">
        <v>365.4545454545455</v>
      </c>
      <c r="U891" s="27">
        <v>4.0704993705413348E-2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57</v>
      </c>
      <c r="C892" s="27">
        <v>1.7246596066565808E-2</v>
      </c>
      <c r="D892" s="2">
        <v>30.303030303030301</v>
      </c>
      <c r="E892" s="2">
        <v>40</v>
      </c>
      <c r="F892" s="27">
        <v>1.1872959335114277E-2</v>
      </c>
      <c r="G892" s="14">
        <v>25.4545454545454</v>
      </c>
      <c r="H892" s="2">
        <v>80</v>
      </c>
      <c r="I892" s="27">
        <v>2.4279210925644917E-2</v>
      </c>
      <c r="J892" s="14">
        <v>31.515151515151516</v>
      </c>
      <c r="K892" s="27">
        <v>0.40350877192982454</v>
      </c>
      <c r="L892" s="2">
        <v>1971</v>
      </c>
      <c r="M892" s="27">
        <v>1.5560853912713953E-2</v>
      </c>
      <c r="N892" s="2">
        <v>158.18181818181799</v>
      </c>
      <c r="O892" s="2">
        <v>1843</v>
      </c>
      <c r="P892" s="27">
        <v>1.379800853485064E-2</v>
      </c>
      <c r="Q892" s="14">
        <v>143.636363636363</v>
      </c>
      <c r="R892" s="2">
        <v>2132</v>
      </c>
      <c r="S892" s="27">
        <v>1.5333275797589252E-2</v>
      </c>
      <c r="T892" s="14">
        <v>191.51515151515153</v>
      </c>
      <c r="U892" s="27">
        <v>8.168442415017757E-2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136</v>
      </c>
      <c r="C893" s="27">
        <v>4.1149773071104387E-2</v>
      </c>
      <c r="D893" s="2">
        <v>48.484848484848399</v>
      </c>
      <c r="E893" s="2">
        <v>40</v>
      </c>
      <c r="F893" s="27">
        <v>1.1872959335114277E-2</v>
      </c>
      <c r="G893" s="14">
        <v>16.969696969696901</v>
      </c>
      <c r="H893" s="2">
        <v>74</v>
      </c>
      <c r="I893" s="27">
        <v>2.2458270106221548E-2</v>
      </c>
      <c r="J893" s="14">
        <v>32.121212121212125</v>
      </c>
      <c r="K893" s="27">
        <v>-0.45588235294117646</v>
      </c>
      <c r="L893" s="2">
        <v>4053</v>
      </c>
      <c r="M893" s="27">
        <v>3.1998042064043455E-2</v>
      </c>
      <c r="N893" s="2">
        <v>227.87878787878699</v>
      </c>
      <c r="O893" s="2">
        <v>3628</v>
      </c>
      <c r="P893" s="27">
        <v>2.7161787826607772E-2</v>
      </c>
      <c r="Q893" s="14">
        <v>231.51515151515099</v>
      </c>
      <c r="R893" s="2">
        <v>3433</v>
      </c>
      <c r="S893" s="27">
        <v>2.4690026178763556E-2</v>
      </c>
      <c r="T893" s="14">
        <v>317.57575757575762</v>
      </c>
      <c r="U893" s="27">
        <v>-0.15297310634098199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239</v>
      </c>
      <c r="C894" s="27">
        <v>7.2314674735249621E-2</v>
      </c>
      <c r="D894" s="2">
        <v>48.484848484848399</v>
      </c>
      <c r="E894" s="2">
        <v>103</v>
      </c>
      <c r="F894" s="27">
        <v>3.0572870287919263E-2</v>
      </c>
      <c r="G894" s="14">
        <v>38.181818181818102</v>
      </c>
      <c r="H894" s="2">
        <v>102</v>
      </c>
      <c r="I894" s="27">
        <v>3.0955993930197268E-2</v>
      </c>
      <c r="J894" s="14">
        <v>40.606060606060609</v>
      </c>
      <c r="K894" s="27">
        <v>-0.57322175732217573</v>
      </c>
      <c r="L894" s="2">
        <v>4868</v>
      </c>
      <c r="M894" s="27">
        <v>3.8432388050274741E-2</v>
      </c>
      <c r="N894" s="2">
        <v>278.78787878787801</v>
      </c>
      <c r="O894" s="2">
        <v>4888</v>
      </c>
      <c r="P894" s="27">
        <v>3.6595043797259863E-2</v>
      </c>
      <c r="Q894" s="14">
        <v>272.72727272727201</v>
      </c>
      <c r="R894" s="2">
        <v>5324</v>
      </c>
      <c r="S894" s="27">
        <v>3.8290037685912374E-2</v>
      </c>
      <c r="T894" s="14">
        <v>423.03030303030306</v>
      </c>
      <c r="U894" s="27">
        <v>9.3672966310599834E-2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103</v>
      </c>
      <c r="C895" s="27">
        <v>3.1164901664145234E-2</v>
      </c>
      <c r="D895" s="2">
        <v>30.303030303030301</v>
      </c>
      <c r="E895" s="2">
        <v>129</v>
      </c>
      <c r="F895" s="27">
        <v>3.8290293855743542E-2</v>
      </c>
      <c r="G895" s="14">
        <v>37.5757575757575</v>
      </c>
      <c r="H895" s="2">
        <v>229</v>
      </c>
      <c r="I895" s="27">
        <v>6.9499241274658577E-2</v>
      </c>
      <c r="J895" s="14">
        <v>68.484848484848484</v>
      </c>
      <c r="K895" s="27">
        <v>1.2233009708737863</v>
      </c>
      <c r="L895" s="2">
        <v>5851</v>
      </c>
      <c r="M895" s="27">
        <v>4.6193077749005239E-2</v>
      </c>
      <c r="N895" s="2">
        <v>278.18181818181802</v>
      </c>
      <c r="O895" s="2">
        <v>6114</v>
      </c>
      <c r="P895" s="27">
        <v>4.5773751590926108E-2</v>
      </c>
      <c r="Q895" s="14">
        <v>316.969696969697</v>
      </c>
      <c r="R895" s="2">
        <v>6989</v>
      </c>
      <c r="S895" s="27">
        <v>5.0264664422772651E-2</v>
      </c>
      <c r="T895" s="14">
        <v>404.24242424242425</v>
      </c>
      <c r="U895" s="27">
        <v>0.19449666723636985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83</v>
      </c>
      <c r="C896" s="27">
        <v>2.5113464447806353E-2</v>
      </c>
      <c r="D896" s="2">
        <v>29.696969696969699</v>
      </c>
      <c r="E896" s="2">
        <v>120</v>
      </c>
      <c r="F896" s="27">
        <v>3.561887800534283E-2</v>
      </c>
      <c r="G896" s="14">
        <v>46.6666666666666</v>
      </c>
      <c r="H896" s="2">
        <v>123</v>
      </c>
      <c r="I896" s="27">
        <v>3.7329286798179061E-2</v>
      </c>
      <c r="J896" s="14">
        <v>40</v>
      </c>
      <c r="K896" s="27">
        <v>0.48192771084337349</v>
      </c>
      <c r="L896" s="2">
        <v>3814</v>
      </c>
      <c r="M896" s="27">
        <v>3.0111160234952316E-2</v>
      </c>
      <c r="N896" s="2">
        <v>261.81818181818102</v>
      </c>
      <c r="O896" s="2">
        <v>3940</v>
      </c>
      <c r="P896" s="27">
        <v>2.9497641686007336E-2</v>
      </c>
      <c r="Q896" s="14">
        <v>255.75757575757501</v>
      </c>
      <c r="R896" s="2">
        <v>4343</v>
      </c>
      <c r="S896" s="27">
        <v>3.1234717067978483E-2</v>
      </c>
      <c r="T896" s="14">
        <v>284.24242424242425</v>
      </c>
      <c r="U896" s="27">
        <v>0.13869952805453592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63</v>
      </c>
      <c r="C897" s="27">
        <v>1.9062027231467472E-2</v>
      </c>
      <c r="D897" s="2">
        <v>29.090909090909101</v>
      </c>
      <c r="E897" s="2">
        <v>81</v>
      </c>
      <c r="F897" s="27">
        <v>2.4042742653606411E-2</v>
      </c>
      <c r="G897" s="14">
        <v>33.3333333333333</v>
      </c>
      <c r="H897" s="2">
        <v>111</v>
      </c>
      <c r="I897" s="27">
        <v>3.3687405159332322E-2</v>
      </c>
      <c r="J897" s="14">
        <v>30.90909090909091</v>
      </c>
      <c r="K897" s="27">
        <v>0.76190476190476186</v>
      </c>
      <c r="L897" s="2">
        <v>2350</v>
      </c>
      <c r="M897" s="27">
        <v>1.8553022168887767E-2</v>
      </c>
      <c r="N897" s="2">
        <v>163.636363636363</v>
      </c>
      <c r="O897" s="2">
        <v>2453</v>
      </c>
      <c r="P897" s="27">
        <v>1.8364902298420305E-2</v>
      </c>
      <c r="Q897" s="14">
        <v>213.939393939393</v>
      </c>
      <c r="R897" s="2">
        <v>3706</v>
      </c>
      <c r="S897" s="27">
        <v>2.6653433445528035E-2</v>
      </c>
      <c r="T897" s="14">
        <v>351.51515151515156</v>
      </c>
      <c r="U897" s="27">
        <v>0.57702127659574465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29</v>
      </c>
      <c r="C898" s="27">
        <v>8.7745839636913774E-3</v>
      </c>
      <c r="D898" s="2">
        <v>15.757575757575699</v>
      </c>
      <c r="E898" s="2">
        <v>32</v>
      </c>
      <c r="F898" s="27">
        <v>9.4983674680914221E-3</v>
      </c>
      <c r="G898" s="14">
        <v>15.757575757575699</v>
      </c>
      <c r="H898" s="2">
        <v>53</v>
      </c>
      <c r="I898" s="27">
        <v>1.6084977238239758E-2</v>
      </c>
      <c r="J898" s="14">
        <v>24.848484848484851</v>
      </c>
      <c r="K898" s="27">
        <v>0.82758620689655171</v>
      </c>
      <c r="L898" s="2">
        <v>2069</v>
      </c>
      <c r="M898" s="27">
        <v>1.6334554411671826E-2</v>
      </c>
      <c r="N898" s="2">
        <v>194.54545454545399</v>
      </c>
      <c r="O898" s="2">
        <v>2366</v>
      </c>
      <c r="P898" s="27">
        <v>1.771355843378004E-2</v>
      </c>
      <c r="Q898" s="14">
        <v>239.39393939393901</v>
      </c>
      <c r="R898" s="2">
        <v>3258</v>
      </c>
      <c r="S898" s="27">
        <v>2.3431431776991456E-2</v>
      </c>
      <c r="T898" s="14">
        <v>286.06060606060606</v>
      </c>
      <c r="U898" s="27">
        <v>0.57467375543740939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9</v>
      </c>
      <c r="C899" s="27">
        <v>2.7231467473524964E-3</v>
      </c>
      <c r="D899" s="2">
        <v>9.0909090909090899</v>
      </c>
      <c r="E899" s="2">
        <v>30</v>
      </c>
      <c r="F899" s="27">
        <v>8.9047195013357075E-3</v>
      </c>
      <c r="G899" s="14">
        <v>17.5757575757575</v>
      </c>
      <c r="H899" s="2">
        <v>97</v>
      </c>
      <c r="I899" s="27">
        <v>2.9438543247344462E-2</v>
      </c>
      <c r="J899" s="14">
        <v>40</v>
      </c>
      <c r="K899" s="27">
        <v>9.7777777777777786</v>
      </c>
      <c r="L899" s="2">
        <v>1742</v>
      </c>
      <c r="M899" s="27">
        <v>1.3752921114128718E-2</v>
      </c>
      <c r="N899" s="2">
        <v>150.30303030303</v>
      </c>
      <c r="O899" s="2">
        <v>1904</v>
      </c>
      <c r="P899" s="27">
        <v>1.4254697911207606E-2</v>
      </c>
      <c r="Q899" s="14">
        <v>178.18181818181799</v>
      </c>
      <c r="R899" s="2">
        <v>2998</v>
      </c>
      <c r="S899" s="27">
        <v>2.1561520094358619E-2</v>
      </c>
      <c r="T899" s="14">
        <v>227.8787878787879</v>
      </c>
      <c r="U899" s="27">
        <v>0.72101033295063144</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674</v>
      </c>
      <c r="C900" s="27">
        <v>0.20393343419062027</v>
      </c>
      <c r="D900" s="2">
        <v>64.848484848484802</v>
      </c>
      <c r="E900" s="2">
        <v>819</v>
      </c>
      <c r="F900" s="27">
        <v>0.24309884238646481</v>
      </c>
      <c r="G900" s="14">
        <v>78.787878787878796</v>
      </c>
      <c r="H900" s="2">
        <v>896</v>
      </c>
      <c r="I900" s="27">
        <v>0.27192716236722309</v>
      </c>
      <c r="J900" s="14">
        <v>109.09090909090909</v>
      </c>
      <c r="K900" s="27">
        <v>0.32937685459940652</v>
      </c>
      <c r="L900" s="2">
        <v>22910</v>
      </c>
      <c r="M900" s="27">
        <v>0.18087222888902924</v>
      </c>
      <c r="N900" s="2">
        <v>371.51515151515099</v>
      </c>
      <c r="O900" s="2">
        <v>25817</v>
      </c>
      <c r="P900" s="27">
        <v>0.19328442015422626</v>
      </c>
      <c r="Q900" s="14">
        <v>347.27272727272702</v>
      </c>
      <c r="R900" s="2">
        <v>29976</v>
      </c>
      <c r="S900" s="27">
        <v>0.21558643307154571</v>
      </c>
      <c r="T900" s="14">
        <v>410.30303030303031</v>
      </c>
      <c r="U900" s="27">
        <v>0.30842426887821911</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58</v>
      </c>
      <c r="C901" s="27">
        <v>1.7549167927382755E-2</v>
      </c>
      <c r="D901" s="2">
        <v>32.121212121212103</v>
      </c>
      <c r="E901" s="2">
        <v>62</v>
      </c>
      <c r="F901" s="27">
        <v>1.8403086969427131E-2</v>
      </c>
      <c r="G901" s="14">
        <v>21.818181818181799</v>
      </c>
      <c r="H901" s="2">
        <v>75</v>
      </c>
      <c r="I901" s="27">
        <v>2.2761760242792108E-2</v>
      </c>
      <c r="J901" s="14">
        <v>34.545454545454547</v>
      </c>
      <c r="K901" s="27">
        <v>0.29310344827586204</v>
      </c>
      <c r="L901" s="2">
        <v>1826</v>
      </c>
      <c r="M901" s="27">
        <v>1.4416092970378323E-2</v>
      </c>
      <c r="N901" s="2">
        <v>148.48484848484799</v>
      </c>
      <c r="O901" s="2">
        <v>1582</v>
      </c>
      <c r="P901" s="27">
        <v>1.1843976940929849E-2</v>
      </c>
      <c r="Q901" s="14">
        <v>127.272727272727</v>
      </c>
      <c r="R901" s="2">
        <v>2116</v>
      </c>
      <c r="S901" s="27">
        <v>1.5218204309427231E-2</v>
      </c>
      <c r="T901" s="14">
        <v>215.75757575757578</v>
      </c>
      <c r="U901" s="27">
        <v>0.15881708652792989</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129</v>
      </c>
      <c r="C902" s="27">
        <v>3.9031770045385779E-2</v>
      </c>
      <c r="D902" s="2">
        <v>34.545454545454497</v>
      </c>
      <c r="E902" s="2">
        <v>58</v>
      </c>
      <c r="F902" s="27">
        <v>1.7215791035915702E-2</v>
      </c>
      <c r="G902" s="14">
        <v>21.818181818181799</v>
      </c>
      <c r="H902" s="2">
        <v>69</v>
      </c>
      <c r="I902" s="27">
        <v>2.0940819423368742E-2</v>
      </c>
      <c r="J902" s="14">
        <v>32.727272727272727</v>
      </c>
      <c r="K902" s="27">
        <v>-0.46511627906976744</v>
      </c>
      <c r="L902" s="2">
        <v>2717</v>
      </c>
      <c r="M902" s="27">
        <v>2.1450451588454492E-2</v>
      </c>
      <c r="N902" s="2">
        <v>167.272727272727</v>
      </c>
      <c r="O902" s="2">
        <v>2916</v>
      </c>
      <c r="P902" s="27">
        <v>2.1831249532080557E-2</v>
      </c>
      <c r="Q902" s="14">
        <v>186.06060606060601</v>
      </c>
      <c r="R902" s="2">
        <v>2432</v>
      </c>
      <c r="S902" s="27">
        <v>1.7490866200627141E-2</v>
      </c>
      <c r="T902" s="14">
        <v>241.81818181818184</v>
      </c>
      <c r="U902" s="27">
        <v>-0.1048951048951049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123</v>
      </c>
      <c r="C903" s="27">
        <v>3.7216338880484118E-2</v>
      </c>
      <c r="D903" s="2">
        <v>35.757575757575701</v>
      </c>
      <c r="E903" s="2">
        <v>84</v>
      </c>
      <c r="F903" s="27">
        <v>2.4933214603739984E-2</v>
      </c>
      <c r="G903" s="14">
        <v>36.969696969696898</v>
      </c>
      <c r="H903" s="2">
        <v>73</v>
      </c>
      <c r="I903" s="27">
        <v>2.2154779969650987E-2</v>
      </c>
      <c r="J903" s="14">
        <v>36.363636363636367</v>
      </c>
      <c r="K903" s="27">
        <v>-0.4065040650406504</v>
      </c>
      <c r="L903" s="2">
        <v>2401</v>
      </c>
      <c r="M903" s="27">
        <v>1.8955662224467883E-2</v>
      </c>
      <c r="N903" s="2">
        <v>182.42424242424201</v>
      </c>
      <c r="O903" s="2">
        <v>2853</v>
      </c>
      <c r="P903" s="27">
        <v>2.1359586733547951E-2</v>
      </c>
      <c r="Q903" s="14">
        <v>206.06060606060601</v>
      </c>
      <c r="R903" s="2">
        <v>2435</v>
      </c>
      <c r="S903" s="27">
        <v>1.7512442104657518E-2</v>
      </c>
      <c r="T903" s="14">
        <v>214.54545454545456</v>
      </c>
      <c r="U903" s="27">
        <v>1.4160766347355268E-2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105</v>
      </c>
      <c r="C904" s="27">
        <v>3.1770045385779121E-2</v>
      </c>
      <c r="D904" s="2">
        <v>33.3333333333333</v>
      </c>
      <c r="E904" s="2">
        <v>54</v>
      </c>
      <c r="F904" s="27">
        <v>1.6028495102404273E-2</v>
      </c>
      <c r="G904" s="14">
        <v>27.878787878787801</v>
      </c>
      <c r="H904" s="2">
        <v>78</v>
      </c>
      <c r="I904" s="27">
        <v>2.3672230652503793E-2</v>
      </c>
      <c r="J904" s="14">
        <v>37.575757575757578</v>
      </c>
      <c r="K904" s="27">
        <v>-0.25714285714285712</v>
      </c>
      <c r="L904" s="2">
        <v>2291</v>
      </c>
      <c r="M904" s="27">
        <v>1.8087222888902924E-2</v>
      </c>
      <c r="N904" s="2">
        <v>195.75757575757501</v>
      </c>
      <c r="O904" s="2">
        <v>2217</v>
      </c>
      <c r="P904" s="27">
        <v>1.6598038481694992E-2</v>
      </c>
      <c r="Q904" s="14">
        <v>155.15151515151501</v>
      </c>
      <c r="R904" s="2">
        <v>2101</v>
      </c>
      <c r="S904" s="27">
        <v>1.5110324789275337E-2</v>
      </c>
      <c r="T904" s="14">
        <v>209.09090909090909</v>
      </c>
      <c r="U904" s="27">
        <v>-8.2933216935835885E-2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18</v>
      </c>
      <c r="C905" s="27">
        <v>5.4462934947049927E-3</v>
      </c>
      <c r="D905" s="2">
        <v>12.1212121212121</v>
      </c>
      <c r="E905" s="2">
        <v>41</v>
      </c>
      <c r="F905" s="27">
        <v>1.2169783318492134E-2</v>
      </c>
      <c r="G905" s="14">
        <v>24.848484848484802</v>
      </c>
      <c r="H905" s="2">
        <v>47</v>
      </c>
      <c r="I905" s="27">
        <v>1.4264036418816389E-2</v>
      </c>
      <c r="J905" s="14">
        <v>21.212121212121215</v>
      </c>
      <c r="K905" s="27">
        <v>1.6111111111111112</v>
      </c>
      <c r="L905" s="2">
        <v>1606</v>
      </c>
      <c r="M905" s="27">
        <v>1.2679214299248405E-2</v>
      </c>
      <c r="N905" s="2">
        <v>141.81818181818099</v>
      </c>
      <c r="O905" s="2">
        <v>1746</v>
      </c>
      <c r="P905" s="27">
        <v>1.3071797559332186E-2</v>
      </c>
      <c r="Q905" s="14">
        <v>164.24242424242399</v>
      </c>
      <c r="R905" s="2">
        <v>1885</v>
      </c>
      <c r="S905" s="27">
        <v>1.3556859699088059E-2</v>
      </c>
      <c r="T905" s="14">
        <v>301.81818181818181</v>
      </c>
      <c r="U905" s="27">
        <v>0.17372353673723537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46</v>
      </c>
      <c r="C906" s="27">
        <v>1.3918305597579426E-2</v>
      </c>
      <c r="D906" s="2">
        <v>18.7878787878787</v>
      </c>
      <c r="E906" s="2">
        <v>56</v>
      </c>
      <c r="F906" s="27">
        <v>1.6622143069159989E-2</v>
      </c>
      <c r="G906" s="14">
        <v>18.7878787878787</v>
      </c>
      <c r="H906" s="2">
        <v>9</v>
      </c>
      <c r="I906" s="27">
        <v>2.7314112291350529E-3</v>
      </c>
      <c r="J906" s="14">
        <v>8.4848484848484844</v>
      </c>
      <c r="K906" s="27">
        <v>-0.80434782608695654</v>
      </c>
      <c r="L906" s="2">
        <v>1676</v>
      </c>
      <c r="M906" s="27">
        <v>1.3231857512789743E-2</v>
      </c>
      <c r="N906" s="2">
        <v>155.75757575757501</v>
      </c>
      <c r="O906" s="2">
        <v>1548</v>
      </c>
      <c r="P906" s="27">
        <v>1.1589428763943999E-2</v>
      </c>
      <c r="Q906" s="14">
        <v>139.39393939393901</v>
      </c>
      <c r="R906" s="2">
        <v>1851</v>
      </c>
      <c r="S906" s="27">
        <v>1.3312332786743765E-2</v>
      </c>
      <c r="T906" s="14">
        <v>272.72727272727275</v>
      </c>
      <c r="U906" s="27">
        <v>0.10441527446300716</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14</v>
      </c>
      <c r="C907" s="27">
        <v>4.2360060514372161E-3</v>
      </c>
      <c r="D907" s="2">
        <v>10.909090909090899</v>
      </c>
      <c r="E907" s="2">
        <v>65</v>
      </c>
      <c r="F907" s="27">
        <v>1.9293558919560701E-2</v>
      </c>
      <c r="G907" s="14">
        <v>22.424242424242401</v>
      </c>
      <c r="H907" s="2">
        <v>71</v>
      </c>
      <c r="I907" s="27">
        <v>2.1547799696509863E-2</v>
      </c>
      <c r="J907" s="14">
        <v>20</v>
      </c>
      <c r="K907" s="27">
        <v>4.0714285714285712</v>
      </c>
      <c r="L907" s="2">
        <v>1005</v>
      </c>
      <c r="M907" s="27">
        <v>7.9343775658434913E-3</v>
      </c>
      <c r="N907" s="2">
        <v>111.515151515151</v>
      </c>
      <c r="O907" s="2">
        <v>1515</v>
      </c>
      <c r="P907" s="27">
        <v>1.1342367298045969E-2</v>
      </c>
      <c r="Q907" s="14">
        <v>146.666666666666</v>
      </c>
      <c r="R907" s="2">
        <v>1241</v>
      </c>
      <c r="S907" s="27">
        <v>8.9252323005667277E-3</v>
      </c>
      <c r="T907" s="14">
        <v>159.39393939393941</v>
      </c>
      <c r="U907" s="27">
        <v>0.23482587064676616</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16</v>
      </c>
      <c r="C908" s="27">
        <v>4.841149773071104E-3</v>
      </c>
      <c r="D908" s="2">
        <v>10.909090909090899</v>
      </c>
      <c r="E908" s="2">
        <v>53</v>
      </c>
      <c r="F908" s="27">
        <v>1.5731671119026416E-2</v>
      </c>
      <c r="G908" s="14">
        <v>21.2121212121212</v>
      </c>
      <c r="H908" s="2">
        <v>59</v>
      </c>
      <c r="I908" s="27">
        <v>1.7905918057663128E-2</v>
      </c>
      <c r="J908" s="14">
        <v>20.606060606060606</v>
      </c>
      <c r="K908" s="27">
        <v>2.6875</v>
      </c>
      <c r="L908" s="2">
        <v>1103</v>
      </c>
      <c r="M908" s="27">
        <v>8.708078064801365E-3</v>
      </c>
      <c r="N908" s="2">
        <v>124.84848484848401</v>
      </c>
      <c r="O908" s="2">
        <v>1488</v>
      </c>
      <c r="P908" s="27">
        <v>1.1140226098674853E-2</v>
      </c>
      <c r="Q908" s="14">
        <v>142.42424242424201</v>
      </c>
      <c r="R908" s="2">
        <v>1398</v>
      </c>
      <c r="S908" s="27">
        <v>1.0054371278156555E-2</v>
      </c>
      <c r="T908" s="14">
        <v>156.96969696969697</v>
      </c>
      <c r="U908" s="27">
        <v>0.26745240253853125</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37</v>
      </c>
      <c r="C909" s="27">
        <v>1.1195158850226929E-2</v>
      </c>
      <c r="D909" s="2">
        <v>16.969696969696901</v>
      </c>
      <c r="E909" s="2">
        <v>41</v>
      </c>
      <c r="F909" s="27">
        <v>1.2169783318492134E-2</v>
      </c>
      <c r="G909" s="14">
        <v>16.969696969696901</v>
      </c>
      <c r="H909" s="2">
        <v>73</v>
      </c>
      <c r="I909" s="27">
        <v>2.2154779969650987E-2</v>
      </c>
      <c r="J909" s="14">
        <v>35.151515151515156</v>
      </c>
      <c r="K909" s="27">
        <v>0.97297297297297303</v>
      </c>
      <c r="L909" s="2">
        <v>840</v>
      </c>
      <c r="M909" s="27">
        <v>6.6317185624960523E-3</v>
      </c>
      <c r="N909" s="2">
        <v>92.121212121212096</v>
      </c>
      <c r="O909" s="2">
        <v>1138</v>
      </c>
      <c r="P909" s="27">
        <v>8.5198772179381592E-3</v>
      </c>
      <c r="Q909" s="14">
        <v>107.272727272727</v>
      </c>
      <c r="R909" s="2">
        <v>1015</v>
      </c>
      <c r="S909" s="27">
        <v>7.299847530278185E-3</v>
      </c>
      <c r="T909" s="14">
        <v>130.30303030303031</v>
      </c>
      <c r="U909" s="27">
        <v>0.20833333333333334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49</v>
      </c>
      <c r="C910" s="27">
        <v>1.4826021180030256E-2</v>
      </c>
      <c r="D910" s="2">
        <v>20</v>
      </c>
      <c r="E910" s="2">
        <v>156</v>
      </c>
      <c r="F910" s="27">
        <v>4.6304541406945683E-2</v>
      </c>
      <c r="G910" s="14">
        <v>44.2424242424242</v>
      </c>
      <c r="H910" s="2">
        <v>16</v>
      </c>
      <c r="I910" s="27">
        <v>4.8558421851289833E-3</v>
      </c>
      <c r="J910" s="14">
        <v>10.90909090909091</v>
      </c>
      <c r="K910" s="27">
        <v>-0.67346938775510201</v>
      </c>
      <c r="L910" s="2">
        <v>1774</v>
      </c>
      <c r="M910" s="27">
        <v>1.4005558011747616E-2</v>
      </c>
      <c r="N910" s="2">
        <v>138.18181818181799</v>
      </c>
      <c r="O910" s="2">
        <v>2025</v>
      </c>
      <c r="P910" s="27">
        <v>1.516058995283372E-2</v>
      </c>
      <c r="Q910" s="14">
        <v>153.333333333333</v>
      </c>
      <c r="R910" s="2">
        <v>2817</v>
      </c>
      <c r="S910" s="27">
        <v>2.025977388452576E-2</v>
      </c>
      <c r="T910" s="14">
        <v>283.63636363636363</v>
      </c>
      <c r="U910" s="27">
        <v>0.58793686583990978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21</v>
      </c>
      <c r="C911" s="27">
        <v>6.3540090771558241E-3</v>
      </c>
      <c r="D911" s="2">
        <v>10.909090909090899</v>
      </c>
      <c r="E911" s="2">
        <v>23</v>
      </c>
      <c r="F911" s="27">
        <v>6.8269516176907097E-3</v>
      </c>
      <c r="G911" s="14">
        <v>13.3333333333333</v>
      </c>
      <c r="H911" s="2">
        <v>113</v>
      </c>
      <c r="I911" s="27">
        <v>3.4294385432473443E-2</v>
      </c>
      <c r="J911" s="14">
        <v>58.181818181818187</v>
      </c>
      <c r="K911" s="27">
        <v>4.3809523809523814</v>
      </c>
      <c r="L911" s="2">
        <v>1544</v>
      </c>
      <c r="M911" s="27">
        <v>1.2189730310111791E-2</v>
      </c>
      <c r="N911" s="2">
        <v>127.87878787878699</v>
      </c>
      <c r="O911" s="2">
        <v>1841</v>
      </c>
      <c r="P911" s="27">
        <v>1.3783035112675002E-2</v>
      </c>
      <c r="Q911" s="14">
        <v>160.60606060606</v>
      </c>
      <c r="R911" s="2">
        <v>2366</v>
      </c>
      <c r="S911" s="27">
        <v>1.7016196311958803E-2</v>
      </c>
      <c r="T911" s="14">
        <v>206.66666666666669</v>
      </c>
      <c r="U911" s="27">
        <v>0.53238341968911918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36</v>
      </c>
      <c r="C912" s="27">
        <v>1.0892586989409985E-2</v>
      </c>
      <c r="D912" s="2">
        <v>16.363636363636299</v>
      </c>
      <c r="E912" s="2">
        <v>32</v>
      </c>
      <c r="F912" s="27">
        <v>9.4983674680914221E-3</v>
      </c>
      <c r="G912" s="14">
        <v>15.151515151515101</v>
      </c>
      <c r="H912" s="2">
        <v>59</v>
      </c>
      <c r="I912" s="27">
        <v>1.7905918057663128E-2</v>
      </c>
      <c r="J912" s="14">
        <v>22.424242424242426</v>
      </c>
      <c r="K912" s="27">
        <v>0.63888888888888884</v>
      </c>
      <c r="L912" s="2">
        <v>1886</v>
      </c>
      <c r="M912" s="27">
        <v>1.4889787153413755E-2</v>
      </c>
      <c r="N912" s="2">
        <v>149.69696969696901</v>
      </c>
      <c r="O912" s="2">
        <v>1980</v>
      </c>
      <c r="P912" s="27">
        <v>1.4823687953881859E-2</v>
      </c>
      <c r="Q912" s="14">
        <v>150.90909090909</v>
      </c>
      <c r="R912" s="2">
        <v>3342</v>
      </c>
      <c r="S912" s="27">
        <v>2.4035557089842063E-2</v>
      </c>
      <c r="T912" s="14">
        <v>376.969696969697</v>
      </c>
      <c r="U912" s="27">
        <v>0.77200424178154825</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0</v>
      </c>
      <c r="C913" s="27">
        <v>0</v>
      </c>
      <c r="D913" s="2">
        <v>80</v>
      </c>
      <c r="E913" s="2">
        <v>35</v>
      </c>
      <c r="F913" s="27">
        <v>1.0388839418224993E-2</v>
      </c>
      <c r="G913" s="14">
        <v>23.030303030302999</v>
      </c>
      <c r="H913" s="2">
        <v>38</v>
      </c>
      <c r="I913" s="27">
        <v>1.1532625189681336E-2</v>
      </c>
      <c r="J913" s="14">
        <v>18.787878787878789</v>
      </c>
      <c r="K913" s="27"/>
      <c r="L913" s="2">
        <v>779</v>
      </c>
      <c r="M913" s="27">
        <v>6.1501294764100293E-3</v>
      </c>
      <c r="N913" s="2">
        <v>77.575757575757507</v>
      </c>
      <c r="O913" s="2">
        <v>1060</v>
      </c>
      <c r="P913" s="27">
        <v>7.9359137530882681E-3</v>
      </c>
      <c r="Q913" s="14">
        <v>136.969696969696</v>
      </c>
      <c r="R913" s="2">
        <v>1728</v>
      </c>
      <c r="S913" s="27">
        <v>1.2427720721498231E-2</v>
      </c>
      <c r="T913" s="14">
        <v>184.84848484848487</v>
      </c>
      <c r="U913" s="27">
        <v>1.2182284980744544</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9</v>
      </c>
      <c r="C914" s="27">
        <v>2.7231467473524964E-3</v>
      </c>
      <c r="D914" s="2">
        <v>9.0909090909090899</v>
      </c>
      <c r="E914" s="2">
        <v>23</v>
      </c>
      <c r="F914" s="27">
        <v>6.8269516176907097E-3</v>
      </c>
      <c r="G914" s="14">
        <v>15.757575757575699</v>
      </c>
      <c r="H914" s="2">
        <v>44</v>
      </c>
      <c r="I914" s="27">
        <v>1.3353566009104704E-2</v>
      </c>
      <c r="J914" s="14">
        <v>20</v>
      </c>
      <c r="K914" s="27">
        <v>3.8888888888888888</v>
      </c>
      <c r="L914" s="2">
        <v>547</v>
      </c>
      <c r="M914" s="27">
        <v>4.3185119686730243E-3</v>
      </c>
      <c r="N914" s="2">
        <v>70.303030303030297</v>
      </c>
      <c r="O914" s="2">
        <v>696</v>
      </c>
      <c r="P914" s="27">
        <v>5.2107509171221084E-3</v>
      </c>
      <c r="Q914" s="14">
        <v>110.30303030303</v>
      </c>
      <c r="R914" s="2">
        <v>1177</v>
      </c>
      <c r="S914" s="27">
        <v>8.4649463479186445E-3</v>
      </c>
      <c r="T914" s="14">
        <v>152.72727272727275</v>
      </c>
      <c r="U914" s="27">
        <v>1.1517367458866545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13</v>
      </c>
      <c r="C915" s="27">
        <v>3.9334341906202726E-3</v>
      </c>
      <c r="D915" s="2">
        <v>13.3333333333333</v>
      </c>
      <c r="E915" s="2">
        <v>0</v>
      </c>
      <c r="F915" s="27">
        <v>0</v>
      </c>
      <c r="G915" s="14">
        <v>11.5151515151515</v>
      </c>
      <c r="H915" s="2">
        <v>54</v>
      </c>
      <c r="I915" s="27">
        <v>1.6388467374810319E-2</v>
      </c>
      <c r="J915" s="14">
        <v>23.636363636363637</v>
      </c>
      <c r="K915" s="27">
        <v>3.1538461538461537</v>
      </c>
      <c r="L915" s="2">
        <v>475</v>
      </c>
      <c r="M915" s="27">
        <v>3.7500789490305061E-3</v>
      </c>
      <c r="N915" s="2">
        <v>73.939393939393895</v>
      </c>
      <c r="O915" s="2">
        <v>661</v>
      </c>
      <c r="P915" s="27">
        <v>4.9487160290484387E-3</v>
      </c>
      <c r="Q915" s="14">
        <v>83.636363636363598</v>
      </c>
      <c r="R915" s="2">
        <v>875</v>
      </c>
      <c r="S915" s="27">
        <v>6.2929720088605043E-3</v>
      </c>
      <c r="T915" s="14">
        <v>133.33333333333334</v>
      </c>
      <c r="U915" s="27">
        <v>0.84210526315789469</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0</v>
      </c>
      <c r="C916" s="27">
        <v>0</v>
      </c>
      <c r="D916" s="2">
        <v>80</v>
      </c>
      <c r="E916" s="2">
        <v>36</v>
      </c>
      <c r="F916" s="27">
        <v>1.068566340160285E-2</v>
      </c>
      <c r="G916" s="14">
        <v>22.424242424242401</v>
      </c>
      <c r="H916" s="2">
        <v>18</v>
      </c>
      <c r="I916" s="27">
        <v>5.4628224582701059E-3</v>
      </c>
      <c r="J916" s="14">
        <v>9.0909090909090917</v>
      </c>
      <c r="K916" s="27"/>
      <c r="L916" s="2">
        <v>440</v>
      </c>
      <c r="M916" s="27">
        <v>3.4737573422598369E-3</v>
      </c>
      <c r="N916" s="2">
        <v>74.545454545454504</v>
      </c>
      <c r="O916" s="2">
        <v>551</v>
      </c>
      <c r="P916" s="27">
        <v>4.1251778093883357E-3</v>
      </c>
      <c r="Q916" s="14">
        <v>80.606060606060595</v>
      </c>
      <c r="R916" s="2">
        <v>1197</v>
      </c>
      <c r="S916" s="27">
        <v>8.6087857081211701E-3</v>
      </c>
      <c r="T916" s="14">
        <v>129.69696969696972</v>
      </c>
      <c r="U916" s="27">
        <v>1.7204545454545455</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1877</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1700</v>
      </c>
      <c r="C919" s="211"/>
      <c r="D919" s="211" t="s">
        <v>1701</v>
      </c>
      <c r="E919" s="211" t="s">
        <v>1700</v>
      </c>
      <c r="F919" s="211"/>
      <c r="G919" s="211" t="s">
        <v>1701</v>
      </c>
      <c r="H919" s="211" t="s">
        <v>1700</v>
      </c>
      <c r="I919" s="211"/>
      <c r="J919" s="211" t="s">
        <v>1701</v>
      </c>
      <c r="K919" t="s">
        <v>170</v>
      </c>
      <c r="L919" s="211" t="s">
        <v>1700</v>
      </c>
      <c r="M919" s="211"/>
      <c r="N919" s="211" t="s">
        <v>1701</v>
      </c>
      <c r="O919" s="211" t="s">
        <v>1700</v>
      </c>
      <c r="P919" s="211"/>
      <c r="Q919" s="211" t="s">
        <v>1701</v>
      </c>
      <c r="R919" s="211" t="s">
        <v>1700</v>
      </c>
      <c r="S919" s="211"/>
      <c r="T919" s="211" t="s">
        <v>1701</v>
      </c>
      <c r="U919" t="s">
        <v>170</v>
      </c>
      <c r="V919" s="211" t="s">
        <v>1700</v>
      </c>
      <c r="W919" s="211"/>
      <c r="X919" s="211" t="s">
        <v>1701</v>
      </c>
      <c r="Y919" s="211" t="s">
        <v>1700</v>
      </c>
      <c r="Z919" s="211"/>
      <c r="AA919" s="211" t="s">
        <v>1701</v>
      </c>
      <c r="AB919" s="211" t="s">
        <v>1700</v>
      </c>
      <c r="AC919" s="211"/>
      <c r="AD919" s="211" t="s">
        <v>1701</v>
      </c>
      <c r="AE919" t="s">
        <v>170</v>
      </c>
    </row>
    <row r="920" spans="1:31" x14ac:dyDescent="0.3">
      <c r="A920" t="s">
        <v>1474</v>
      </c>
      <c r="B920" s="14">
        <v>0.38800000000000001</v>
      </c>
      <c r="C920" s="27" t="s">
        <v>170</v>
      </c>
      <c r="D920" s="14">
        <v>1.339393939393E-2</v>
      </c>
      <c r="E920" s="14">
        <v>0.47449999999999998</v>
      </c>
      <c r="F920" s="27" t="s">
        <v>170</v>
      </c>
      <c r="G920" s="14">
        <v>2.6060606060600001E-2</v>
      </c>
      <c r="H920" s="14">
        <v>0.43769999999999998</v>
      </c>
      <c r="I920" s="27" t="s">
        <v>170</v>
      </c>
      <c r="J920" s="14">
        <v>1.74545459E-2</v>
      </c>
      <c r="K920" s="27">
        <v>0.12809278350515454</v>
      </c>
      <c r="L920" s="14">
        <v>0.44500000000000001</v>
      </c>
      <c r="M920" s="27" t="s">
        <v>170</v>
      </c>
      <c r="N920" s="14">
        <v>3.7575757575700002E-3</v>
      </c>
      <c r="O920" s="14">
        <v>0.4632</v>
      </c>
      <c r="P920" s="27" t="s">
        <v>170</v>
      </c>
      <c r="Q920" s="14">
        <v>4.5454545454500003E-3</v>
      </c>
      <c r="R920" s="14">
        <v>0.4602</v>
      </c>
      <c r="S920" s="27" t="s">
        <v>170</v>
      </c>
      <c r="T920" s="14">
        <v>6.4242426300000002E-3</v>
      </c>
      <c r="U920" s="27">
        <v>3.4157303370786499E-2</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1878</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1700</v>
      </c>
      <c r="C923" s="211"/>
      <c r="D923" s="211" t="s">
        <v>1701</v>
      </c>
      <c r="E923" s="211" t="s">
        <v>1700</v>
      </c>
      <c r="F923" s="211"/>
      <c r="G923" s="211" t="s">
        <v>1701</v>
      </c>
      <c r="H923" s="211" t="s">
        <v>1700</v>
      </c>
      <c r="I923" s="211"/>
      <c r="J923" s="211" t="s">
        <v>1701</v>
      </c>
      <c r="K923" t="s">
        <v>170</v>
      </c>
      <c r="L923" s="211" t="s">
        <v>1700</v>
      </c>
      <c r="M923" s="211"/>
      <c r="N923" s="211" t="s">
        <v>1701</v>
      </c>
      <c r="O923" s="211" t="s">
        <v>1700</v>
      </c>
      <c r="P923" s="211"/>
      <c r="Q923" s="211" t="s">
        <v>1701</v>
      </c>
      <c r="R923" s="211" t="s">
        <v>1700</v>
      </c>
      <c r="S923" s="211"/>
      <c r="T923" s="211" t="s">
        <v>1701</v>
      </c>
      <c r="U923" t="s">
        <v>170</v>
      </c>
      <c r="V923" s="211" t="s">
        <v>1700</v>
      </c>
      <c r="W923" s="211"/>
      <c r="X923" s="211" t="s">
        <v>1701</v>
      </c>
      <c r="Y923" s="211" t="s">
        <v>1700</v>
      </c>
      <c r="Z923" s="211"/>
      <c r="AA923" s="211" t="s">
        <v>1701</v>
      </c>
      <c r="AB923" s="211" t="s">
        <v>1700</v>
      </c>
      <c r="AC923" s="211"/>
      <c r="AD923" s="211" t="s">
        <v>1701</v>
      </c>
      <c r="AE923" t="s">
        <v>170</v>
      </c>
    </row>
    <row r="924" spans="1:31" x14ac:dyDescent="0.3">
      <c r="A924" t="s">
        <v>172</v>
      </c>
      <c r="B924" s="2">
        <v>3516</v>
      </c>
      <c r="C924" s="27" t="s">
        <v>170</v>
      </c>
      <c r="D924" s="2">
        <v>130.30303030303</v>
      </c>
      <c r="E924" s="2">
        <v>3609</v>
      </c>
      <c r="F924" s="27" t="s">
        <v>170</v>
      </c>
      <c r="G924" s="14">
        <v>122.424242424242</v>
      </c>
      <c r="H924" s="2">
        <v>3620</v>
      </c>
      <c r="I924" s="27" t="s">
        <v>170</v>
      </c>
      <c r="J924" s="14">
        <v>192.72728000000001</v>
      </c>
      <c r="K924" s="27">
        <v>2.9579067121729238E-2</v>
      </c>
      <c r="L924" s="2">
        <v>138647</v>
      </c>
      <c r="M924" s="27" t="s">
        <v>170</v>
      </c>
      <c r="N924" s="2">
        <v>231.51515151515099</v>
      </c>
      <c r="O924" s="2">
        <v>144792</v>
      </c>
      <c r="P924" s="27" t="s">
        <v>170</v>
      </c>
      <c r="Q924" s="14">
        <v>103.636363636363</v>
      </c>
      <c r="R924" s="2">
        <v>150079</v>
      </c>
      <c r="S924" s="27" t="s">
        <v>170</v>
      </c>
      <c r="T924" s="14">
        <v>106.060608</v>
      </c>
      <c r="U924" s="27">
        <v>8.2454001889691084E-2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1879</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1700</v>
      </c>
      <c r="C927" s="211"/>
      <c r="D927" s="211" t="s">
        <v>1701</v>
      </c>
      <c r="E927" s="211" t="s">
        <v>1700</v>
      </c>
      <c r="F927" s="211"/>
      <c r="G927" s="211" t="s">
        <v>1701</v>
      </c>
      <c r="H927" s="211" t="s">
        <v>1700</v>
      </c>
      <c r="I927" s="211"/>
      <c r="J927" s="211" t="s">
        <v>1701</v>
      </c>
      <c r="K927" t="s">
        <v>170</v>
      </c>
      <c r="L927" s="211" t="s">
        <v>1700</v>
      </c>
      <c r="M927" s="211"/>
      <c r="N927" s="211" t="s">
        <v>1701</v>
      </c>
      <c r="O927" s="211" t="s">
        <v>1700</v>
      </c>
      <c r="P927" s="211"/>
      <c r="Q927" s="211" t="s">
        <v>1701</v>
      </c>
      <c r="R927" s="211" t="s">
        <v>1700</v>
      </c>
      <c r="S927" s="211"/>
      <c r="T927" s="211" t="s">
        <v>1701</v>
      </c>
      <c r="U927" t="s">
        <v>170</v>
      </c>
      <c r="V927" s="211" t="s">
        <v>1700</v>
      </c>
      <c r="W927" s="211"/>
      <c r="X927" s="211" t="s">
        <v>1701</v>
      </c>
      <c r="Y927" s="211" t="s">
        <v>1700</v>
      </c>
      <c r="Z927" s="211"/>
      <c r="AA927" s="211" t="s">
        <v>1701</v>
      </c>
      <c r="AB927" s="211" t="s">
        <v>1700</v>
      </c>
      <c r="AC927" s="211"/>
      <c r="AD927" s="211" t="s">
        <v>1701</v>
      </c>
      <c r="AE927" t="s">
        <v>170</v>
      </c>
    </row>
    <row r="928" spans="1:31" x14ac:dyDescent="0.3">
      <c r="A928" t="s">
        <v>172</v>
      </c>
      <c r="B928" s="2">
        <v>3305</v>
      </c>
      <c r="C928" s="27" t="s">
        <v>170</v>
      </c>
      <c r="D928" s="2">
        <v>119.39393939393899</v>
      </c>
      <c r="E928" s="2">
        <v>3369</v>
      </c>
      <c r="F928" s="27" t="s">
        <v>170</v>
      </c>
      <c r="G928" s="14">
        <v>123.636363636363</v>
      </c>
      <c r="H928" s="2">
        <v>3295</v>
      </c>
      <c r="I928" s="27" t="s">
        <v>170</v>
      </c>
      <c r="J928" s="14">
        <v>171.515152</v>
      </c>
      <c r="K928" s="27">
        <v>-3.0257186081694403E-3</v>
      </c>
      <c r="L928" s="2">
        <v>126664</v>
      </c>
      <c r="M928" s="27" t="s">
        <v>170</v>
      </c>
      <c r="N928" s="2">
        <v>501.21212121212102</v>
      </c>
      <c r="O928" s="2">
        <v>133570</v>
      </c>
      <c r="P928" s="27" t="s">
        <v>170</v>
      </c>
      <c r="Q928" s="14">
        <v>473.33333333333297</v>
      </c>
      <c r="R928" s="2">
        <v>139044</v>
      </c>
      <c r="S928" s="27" t="s">
        <v>170</v>
      </c>
      <c r="T928" s="14">
        <v>480.60604899999998</v>
      </c>
      <c r="U928" s="27">
        <v>9.7738899766310866E-2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2049</v>
      </c>
      <c r="C929" s="27">
        <v>0.61996974281391826</v>
      </c>
      <c r="D929" s="2">
        <v>100.60606060606</v>
      </c>
      <c r="E929" s="2">
        <v>2064</v>
      </c>
      <c r="F929" s="27">
        <v>0.61264470169189666</v>
      </c>
      <c r="G929" s="14">
        <v>112.72727272727199</v>
      </c>
      <c r="H929" s="2">
        <v>2079</v>
      </c>
      <c r="I929" s="27">
        <v>0.6309559939301973</v>
      </c>
      <c r="J929" s="14">
        <v>184.84848</v>
      </c>
      <c r="K929" s="27">
        <v>1.4641288433382138E-2</v>
      </c>
      <c r="L929" s="2">
        <v>75081</v>
      </c>
      <c r="M929" s="27">
        <v>0.59275721594138819</v>
      </c>
      <c r="N929" s="2">
        <v>679.39393939393904</v>
      </c>
      <c r="O929" s="2">
        <v>75685</v>
      </c>
      <c r="P929" s="27">
        <v>0.56663172868159017</v>
      </c>
      <c r="Q929" s="14">
        <v>752.12121212121201</v>
      </c>
      <c r="R929" s="2">
        <v>79353</v>
      </c>
      <c r="S929" s="27">
        <v>0.57070423750755161</v>
      </c>
      <c r="T929" s="14">
        <v>812.72730000000001</v>
      </c>
      <c r="U929" s="27">
        <v>5.6898549566468212E-2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1256</v>
      </c>
      <c r="C930" s="27">
        <v>0.38003025718608169</v>
      </c>
      <c r="D930" s="2">
        <v>104.24242424242399</v>
      </c>
      <c r="E930" s="2">
        <v>1305</v>
      </c>
      <c r="F930" s="27">
        <v>0.38735529830810328</v>
      </c>
      <c r="G930" s="14">
        <v>97.575757575757606</v>
      </c>
      <c r="H930" s="2">
        <v>1216</v>
      </c>
      <c r="I930" s="27">
        <v>0.36904400606980275</v>
      </c>
      <c r="J930" s="14">
        <v>115.757576</v>
      </c>
      <c r="K930" s="27">
        <v>-3.1847133757961783E-2</v>
      </c>
      <c r="L930" s="2">
        <v>51583</v>
      </c>
      <c r="M930" s="27">
        <v>0.40724278405861175</v>
      </c>
      <c r="N930" s="2">
        <v>703.030303030303</v>
      </c>
      <c r="O930" s="2">
        <v>57885</v>
      </c>
      <c r="P930" s="27">
        <v>0.43336827131840983</v>
      </c>
      <c r="Q930" s="14">
        <v>686.66666666666595</v>
      </c>
      <c r="R930" s="2">
        <v>59691</v>
      </c>
      <c r="S930" s="27">
        <v>0.42929576249244844</v>
      </c>
      <c r="T930" s="14">
        <v>898.78790000000004</v>
      </c>
      <c r="U930" s="27">
        <v>0.15718356822984317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1880</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1700</v>
      </c>
      <c r="C933" s="211"/>
      <c r="D933" s="211" t="s">
        <v>1701</v>
      </c>
      <c r="E933" s="211" t="s">
        <v>1700</v>
      </c>
      <c r="F933" s="211"/>
      <c r="G933" s="211" t="s">
        <v>1701</v>
      </c>
      <c r="H933" s="211" t="s">
        <v>1700</v>
      </c>
      <c r="I933" s="211"/>
      <c r="J933" s="211" t="s">
        <v>1701</v>
      </c>
      <c r="K933" t="s">
        <v>170</v>
      </c>
      <c r="L933" s="211" t="s">
        <v>1700</v>
      </c>
      <c r="M933" s="211"/>
      <c r="N933" s="211" t="s">
        <v>1701</v>
      </c>
      <c r="O933" s="211" t="s">
        <v>1700</v>
      </c>
      <c r="P933" s="211"/>
      <c r="Q933" s="211" t="s">
        <v>1701</v>
      </c>
      <c r="R933" s="211" t="s">
        <v>1700</v>
      </c>
      <c r="S933" s="211"/>
      <c r="T933" s="211" t="s">
        <v>1701</v>
      </c>
      <c r="U933" t="s">
        <v>170</v>
      </c>
      <c r="V933" s="211" t="s">
        <v>1700</v>
      </c>
      <c r="W933" s="211"/>
      <c r="X933" s="211" t="s">
        <v>1701</v>
      </c>
      <c r="Y933" s="211" t="s">
        <v>1700</v>
      </c>
      <c r="Z933" s="211"/>
      <c r="AA933" s="211" t="s">
        <v>1701</v>
      </c>
      <c r="AB933" s="211" t="s">
        <v>1700</v>
      </c>
      <c r="AC933" s="211"/>
      <c r="AD933" s="211" t="s">
        <v>1701</v>
      </c>
      <c r="AE933" t="s">
        <v>170</v>
      </c>
    </row>
    <row r="934" spans="1:31" x14ac:dyDescent="0.3">
      <c r="A934" t="s">
        <v>172</v>
      </c>
      <c r="B934" s="2">
        <v>2958</v>
      </c>
      <c r="C934" s="27" t="s">
        <v>170</v>
      </c>
      <c r="D934" s="2">
        <v>132.72727272727201</v>
      </c>
      <c r="E934" s="2">
        <v>2991</v>
      </c>
      <c r="F934" s="27" t="s">
        <v>170</v>
      </c>
      <c r="G934" s="14">
        <v>133.939393939393</v>
      </c>
      <c r="H934" s="2">
        <v>2517</v>
      </c>
      <c r="I934" s="27" t="s">
        <v>170</v>
      </c>
      <c r="J934" s="14">
        <v>170.909088</v>
      </c>
      <c r="K934" s="27">
        <v>-0.14908722109533468</v>
      </c>
      <c r="L934" s="2">
        <v>101977</v>
      </c>
      <c r="M934" s="27" t="s">
        <v>170</v>
      </c>
      <c r="N934" s="2">
        <v>575.15151515151501</v>
      </c>
      <c r="O934" s="2">
        <v>110973</v>
      </c>
      <c r="P934" s="27" t="s">
        <v>170</v>
      </c>
      <c r="Q934" s="14">
        <v>628.48484848484804</v>
      </c>
      <c r="R934" s="2">
        <v>99240</v>
      </c>
      <c r="S934" s="27" t="s">
        <v>170</v>
      </c>
      <c r="T934" s="14">
        <v>916.96969999999999</v>
      </c>
      <c r="U934" s="27">
        <v>-2.6839385351598889E-2</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1853</v>
      </c>
      <c r="C935" s="27">
        <v>0.62643678160919536</v>
      </c>
      <c r="D935" s="2">
        <v>104.84848484848401</v>
      </c>
      <c r="E935" s="2">
        <v>1838</v>
      </c>
      <c r="F935" s="27">
        <v>0.61451019725844203</v>
      </c>
      <c r="G935" s="14">
        <v>117.575757575757</v>
      </c>
      <c r="H935" s="2">
        <v>1708</v>
      </c>
      <c r="I935" s="27">
        <v>0.67858561779896698</v>
      </c>
      <c r="J935" s="14">
        <v>162.42424</v>
      </c>
      <c r="K935" s="27">
        <v>-7.8251484079870481E-2</v>
      </c>
      <c r="L935" s="2">
        <v>61101</v>
      </c>
      <c r="M935" s="27">
        <v>0.59916451748923782</v>
      </c>
      <c r="N935" s="2">
        <v>604.84848484848396</v>
      </c>
      <c r="O935" s="2">
        <v>63663</v>
      </c>
      <c r="P935" s="27">
        <v>0.57368008434484064</v>
      </c>
      <c r="Q935" s="14">
        <v>641.81818181818096</v>
      </c>
      <c r="R935" s="2">
        <v>58375</v>
      </c>
      <c r="S935" s="27">
        <v>0.5882204756146715</v>
      </c>
      <c r="T935" s="14">
        <v>807.87879999999996</v>
      </c>
      <c r="U935" s="27">
        <v>-4.4614654424641166E-2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1105</v>
      </c>
      <c r="C936" s="27">
        <v>0.37356321839080459</v>
      </c>
      <c r="D936" s="2">
        <v>105.454545454545</v>
      </c>
      <c r="E936" s="2">
        <v>1153</v>
      </c>
      <c r="F936" s="27">
        <v>0.38548980274155803</v>
      </c>
      <c r="G936" s="14">
        <v>94.545454545454504</v>
      </c>
      <c r="H936" s="2">
        <v>809</v>
      </c>
      <c r="I936" s="27">
        <v>0.32141438220103297</v>
      </c>
      <c r="J936" s="14">
        <v>95.151510000000002</v>
      </c>
      <c r="K936" s="27">
        <v>-0.26787330316742081</v>
      </c>
      <c r="L936" s="2">
        <v>40876</v>
      </c>
      <c r="M936" s="27">
        <v>0.40083548251076223</v>
      </c>
      <c r="N936" s="2">
        <v>683.030303030303</v>
      </c>
      <c r="O936" s="2">
        <v>47310</v>
      </c>
      <c r="P936" s="27">
        <v>0.42631991565515936</v>
      </c>
      <c r="Q936" s="14">
        <v>642.42424242424204</v>
      </c>
      <c r="R936" s="2">
        <v>40865</v>
      </c>
      <c r="S936" s="27">
        <v>0.4117795243853285</v>
      </c>
      <c r="T936" s="14">
        <v>946.66669999999999</v>
      </c>
      <c r="U936" s="27">
        <v>-2.6910656620021526E-4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1881</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1700</v>
      </c>
      <c r="C939" s="211"/>
      <c r="D939" s="211" t="s">
        <v>1701</v>
      </c>
      <c r="E939" s="211" t="s">
        <v>1700</v>
      </c>
      <c r="F939" s="211"/>
      <c r="G939" s="211" t="s">
        <v>1701</v>
      </c>
      <c r="H939" s="211" t="s">
        <v>1700</v>
      </c>
      <c r="I939" s="211"/>
      <c r="J939" s="211" t="s">
        <v>1701</v>
      </c>
      <c r="K939" t="s">
        <v>170</v>
      </c>
      <c r="L939" s="211" t="s">
        <v>1700</v>
      </c>
      <c r="M939" s="211"/>
      <c r="N939" s="211" t="s">
        <v>1701</v>
      </c>
      <c r="O939" s="211" t="s">
        <v>1700</v>
      </c>
      <c r="P939" s="211"/>
      <c r="Q939" s="211" t="s">
        <v>1701</v>
      </c>
      <c r="R939" s="211" t="s">
        <v>1700</v>
      </c>
      <c r="S939" s="211"/>
      <c r="T939" s="211" t="s">
        <v>1701</v>
      </c>
      <c r="U939" t="s">
        <v>170</v>
      </c>
      <c r="V939" s="211" t="s">
        <v>1700</v>
      </c>
      <c r="W939" s="211"/>
      <c r="X939" s="211" t="s">
        <v>1701</v>
      </c>
      <c r="Y939" s="211" t="s">
        <v>1700</v>
      </c>
      <c r="Z939" s="211"/>
      <c r="AA939" s="211" t="s">
        <v>1701</v>
      </c>
      <c r="AB939" s="211" t="s">
        <v>1700</v>
      </c>
      <c r="AC939" s="211"/>
      <c r="AD939" s="211" t="s">
        <v>1701</v>
      </c>
      <c r="AE939" t="s">
        <v>170</v>
      </c>
    </row>
    <row r="940" spans="1:31" x14ac:dyDescent="0.3">
      <c r="A940" t="s">
        <v>172</v>
      </c>
      <c r="B940" s="2">
        <v>0</v>
      </c>
      <c r="C940" s="27" t="s">
        <v>170</v>
      </c>
      <c r="D940" s="2">
        <v>80</v>
      </c>
      <c r="E940" s="2">
        <v>39</v>
      </c>
      <c r="F940" s="27" t="s">
        <v>170</v>
      </c>
      <c r="G940" s="14">
        <v>18.7878787878787</v>
      </c>
      <c r="H940" s="2">
        <v>26</v>
      </c>
      <c r="I940" s="27" t="s">
        <v>170</v>
      </c>
      <c r="J940" s="14">
        <v>23.636364</v>
      </c>
      <c r="K940" s="27"/>
      <c r="L940" s="2">
        <v>2131</v>
      </c>
      <c r="M940" s="27" t="s">
        <v>170</v>
      </c>
      <c r="N940" s="2">
        <v>127.272727272727</v>
      </c>
      <c r="O940" s="2">
        <v>2299</v>
      </c>
      <c r="P940" s="27" t="s">
        <v>170</v>
      </c>
      <c r="Q940" s="14">
        <v>168.48484848484799</v>
      </c>
      <c r="R940" s="2">
        <v>1967</v>
      </c>
      <c r="S940" s="27" t="s">
        <v>170</v>
      </c>
      <c r="T940" s="14">
        <v>174.545456</v>
      </c>
      <c r="U940" s="27">
        <v>-7.6959174096668234E-2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0</v>
      </c>
      <c r="C941" s="27"/>
      <c r="D941" s="2">
        <v>80</v>
      </c>
      <c r="E941" s="2">
        <v>20</v>
      </c>
      <c r="F941" s="27">
        <v>0.51282051282051277</v>
      </c>
      <c r="G941" s="14">
        <v>13.3333333333333</v>
      </c>
      <c r="H941" s="2">
        <v>0</v>
      </c>
      <c r="I941" s="27">
        <v>0</v>
      </c>
      <c r="J941" s="14">
        <v>12.727273</v>
      </c>
      <c r="K941" s="27"/>
      <c r="L941" s="2">
        <v>855</v>
      </c>
      <c r="M941" s="27">
        <v>0.40122008446738622</v>
      </c>
      <c r="N941" s="2">
        <v>110.90909090909</v>
      </c>
      <c r="O941" s="2">
        <v>696</v>
      </c>
      <c r="P941" s="27">
        <v>0.30274032187907784</v>
      </c>
      <c r="Q941" s="14">
        <v>84.242424242424207</v>
      </c>
      <c r="R941" s="2">
        <v>710</v>
      </c>
      <c r="S941" s="27">
        <v>0.36095577020843927</v>
      </c>
      <c r="T941" s="14">
        <v>121.21212</v>
      </c>
      <c r="U941" s="27">
        <v>-0.16959064327485379</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0</v>
      </c>
      <c r="C942" s="27"/>
      <c r="D942" s="2">
        <v>80</v>
      </c>
      <c r="E942" s="2">
        <v>19</v>
      </c>
      <c r="F942" s="27">
        <v>0.48717948717948717</v>
      </c>
      <c r="G942" s="14">
        <v>13.3333333333333</v>
      </c>
      <c r="H942" s="2">
        <v>26</v>
      </c>
      <c r="I942" s="27">
        <v>1</v>
      </c>
      <c r="J942" s="14">
        <v>23.636364</v>
      </c>
      <c r="K942" s="27"/>
      <c r="L942" s="2">
        <v>1276</v>
      </c>
      <c r="M942" s="27">
        <v>0.59877991553261378</v>
      </c>
      <c r="N942" s="2">
        <v>117.575757575757</v>
      </c>
      <c r="O942" s="2">
        <v>1603</v>
      </c>
      <c r="P942" s="27">
        <v>0.69725967812092216</v>
      </c>
      <c r="Q942" s="14">
        <v>150.90909090909</v>
      </c>
      <c r="R942" s="2">
        <v>1257</v>
      </c>
      <c r="S942" s="27">
        <v>0.63904422979156073</v>
      </c>
      <c r="T942" s="14">
        <v>183.03030000000001</v>
      </c>
      <c r="U942" s="27">
        <v>-1.4890282131661442E-2</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1882</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1700</v>
      </c>
      <c r="C945" s="211"/>
      <c r="D945" s="211" t="s">
        <v>1701</v>
      </c>
      <c r="E945" s="211" t="s">
        <v>1700</v>
      </c>
      <c r="F945" s="211"/>
      <c r="G945" s="211" t="s">
        <v>1701</v>
      </c>
      <c r="H945" s="211" t="s">
        <v>1700</v>
      </c>
      <c r="I945" s="211"/>
      <c r="J945" s="211" t="s">
        <v>1701</v>
      </c>
      <c r="K945" t="s">
        <v>170</v>
      </c>
      <c r="L945" s="211" t="s">
        <v>1700</v>
      </c>
      <c r="M945" s="211"/>
      <c r="N945" s="211" t="s">
        <v>1701</v>
      </c>
      <c r="O945" s="211" t="s">
        <v>1700</v>
      </c>
      <c r="P945" s="211"/>
      <c r="Q945" s="211" t="s">
        <v>1701</v>
      </c>
      <c r="R945" s="211" t="s">
        <v>1700</v>
      </c>
      <c r="S945" s="211"/>
      <c r="T945" s="211" t="s">
        <v>1701</v>
      </c>
      <c r="U945" t="s">
        <v>170</v>
      </c>
      <c r="V945" s="211" t="s">
        <v>1700</v>
      </c>
      <c r="W945" s="211"/>
      <c r="X945" s="211" t="s">
        <v>1701</v>
      </c>
      <c r="Y945" s="211" t="s">
        <v>1700</v>
      </c>
      <c r="Z945" s="211"/>
      <c r="AA945" s="211" t="s">
        <v>1701</v>
      </c>
      <c r="AB945" s="211" t="s">
        <v>1700</v>
      </c>
      <c r="AC945" s="211"/>
      <c r="AD945" s="211" t="s">
        <v>1701</v>
      </c>
      <c r="AE945" t="s">
        <v>170</v>
      </c>
    </row>
    <row r="946" spans="1:31" x14ac:dyDescent="0.3">
      <c r="A946" t="s">
        <v>172</v>
      </c>
      <c r="B946" s="2">
        <v>63</v>
      </c>
      <c r="C946" s="27" t="s">
        <v>170</v>
      </c>
      <c r="D946" s="2">
        <v>28.484848484848399</v>
      </c>
      <c r="E946" s="2">
        <v>37</v>
      </c>
      <c r="F946" s="27" t="s">
        <v>170</v>
      </c>
      <c r="G946" s="14">
        <v>22.424242424242401</v>
      </c>
      <c r="H946" s="2">
        <v>57</v>
      </c>
      <c r="I946" s="27" t="s">
        <v>170</v>
      </c>
      <c r="J946" s="14">
        <v>25.454546000000001</v>
      </c>
      <c r="K946" s="27">
        <v>-9.5238095238095233E-2</v>
      </c>
      <c r="L946" s="2">
        <v>1673</v>
      </c>
      <c r="M946" s="27" t="s">
        <v>170</v>
      </c>
      <c r="N946" s="2">
        <v>127.272727272727</v>
      </c>
      <c r="O946" s="2">
        <v>1619</v>
      </c>
      <c r="P946" s="27" t="s">
        <v>170</v>
      </c>
      <c r="Q946" s="14">
        <v>145.45454545454501</v>
      </c>
      <c r="R946" s="2">
        <v>1650</v>
      </c>
      <c r="S946" s="27" t="s">
        <v>170</v>
      </c>
      <c r="T946" s="14">
        <v>144.84848</v>
      </c>
      <c r="U946" s="27">
        <v>-1.3747758517632994E-2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41</v>
      </c>
      <c r="C947" s="27">
        <v>0.65079365079365081</v>
      </c>
      <c r="D947" s="2">
        <v>23.030303030302999</v>
      </c>
      <c r="E947" s="2">
        <v>28</v>
      </c>
      <c r="F947" s="27">
        <v>0.7567567567567568</v>
      </c>
      <c r="G947" s="14">
        <v>20</v>
      </c>
      <c r="H947" s="2">
        <v>38</v>
      </c>
      <c r="I947" s="27">
        <v>0.66666666666666663</v>
      </c>
      <c r="J947" s="14">
        <v>18.787877999999999</v>
      </c>
      <c r="K947" s="27">
        <v>-7.3170731707317069E-2</v>
      </c>
      <c r="L947" s="2">
        <v>900</v>
      </c>
      <c r="M947" s="27">
        <v>0.53795576808129109</v>
      </c>
      <c r="N947" s="2">
        <v>89.090909090909093</v>
      </c>
      <c r="O947" s="2">
        <v>693</v>
      </c>
      <c r="P947" s="27">
        <v>0.42804200123533043</v>
      </c>
      <c r="Q947" s="14">
        <v>82.424242424242394</v>
      </c>
      <c r="R947" s="2">
        <v>784</v>
      </c>
      <c r="S947" s="27">
        <v>0.47515151515151516</v>
      </c>
      <c r="T947" s="14">
        <v>118.181816</v>
      </c>
      <c r="U947" s="27">
        <v>-0.12888888888888889</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22</v>
      </c>
      <c r="C948" s="27">
        <v>0.34920634920634919</v>
      </c>
      <c r="D948" s="2">
        <v>15.151515151515101</v>
      </c>
      <c r="E948" s="2">
        <v>9</v>
      </c>
      <c r="F948" s="27">
        <v>0.24324324324324326</v>
      </c>
      <c r="G948" s="14">
        <v>8.4848484848484809</v>
      </c>
      <c r="H948" s="2">
        <v>19</v>
      </c>
      <c r="I948" s="27">
        <v>0.33333333333333331</v>
      </c>
      <c r="J948" s="14">
        <v>15.757576</v>
      </c>
      <c r="K948" s="27">
        <v>-0.13636363636363635</v>
      </c>
      <c r="L948" s="2">
        <v>773</v>
      </c>
      <c r="M948" s="27">
        <v>0.46204423191870891</v>
      </c>
      <c r="N948" s="2">
        <v>104.24242424242399</v>
      </c>
      <c r="O948" s="2">
        <v>926</v>
      </c>
      <c r="P948" s="27">
        <v>0.57195799876466957</v>
      </c>
      <c r="Q948" s="14">
        <v>122.424242424242</v>
      </c>
      <c r="R948" s="2">
        <v>866</v>
      </c>
      <c r="S948" s="27">
        <v>0.5248484848484849</v>
      </c>
      <c r="T948" s="14">
        <v>125.454544</v>
      </c>
      <c r="U948" s="27">
        <v>0.1203104786545925</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1883</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1700</v>
      </c>
      <c r="C951" s="211"/>
      <c r="D951" s="211" t="s">
        <v>1701</v>
      </c>
      <c r="E951" s="211" t="s">
        <v>1700</v>
      </c>
      <c r="F951" s="211"/>
      <c r="G951" s="211" t="s">
        <v>1701</v>
      </c>
      <c r="H951" s="211" t="s">
        <v>1700</v>
      </c>
      <c r="I951" s="211"/>
      <c r="J951" s="211" t="s">
        <v>1701</v>
      </c>
      <c r="K951" t="s">
        <v>170</v>
      </c>
      <c r="L951" s="211" t="s">
        <v>1700</v>
      </c>
      <c r="M951" s="211"/>
      <c r="N951" s="211" t="s">
        <v>1701</v>
      </c>
      <c r="O951" s="211" t="s">
        <v>1700</v>
      </c>
      <c r="P951" s="211"/>
      <c r="Q951" s="211" t="s">
        <v>1701</v>
      </c>
      <c r="R951" s="211" t="s">
        <v>1700</v>
      </c>
      <c r="S951" s="211"/>
      <c r="T951" s="211" t="s">
        <v>1701</v>
      </c>
      <c r="U951" t="s">
        <v>170</v>
      </c>
      <c r="V951" s="211" t="s">
        <v>1700</v>
      </c>
      <c r="W951" s="211"/>
      <c r="X951" s="211" t="s">
        <v>1701</v>
      </c>
      <c r="Y951" s="211" t="s">
        <v>1700</v>
      </c>
      <c r="Z951" s="211"/>
      <c r="AA951" s="211" t="s">
        <v>1701</v>
      </c>
      <c r="AB951" s="211" t="s">
        <v>1700</v>
      </c>
      <c r="AC951" s="211"/>
      <c r="AD951" s="211" t="s">
        <v>1701</v>
      </c>
      <c r="AE951" t="s">
        <v>170</v>
      </c>
    </row>
    <row r="952" spans="1:31" x14ac:dyDescent="0.3">
      <c r="A952" t="s">
        <v>172</v>
      </c>
      <c r="B952" s="2">
        <v>0</v>
      </c>
      <c r="C952" s="27" t="s">
        <v>170</v>
      </c>
      <c r="D952" s="2">
        <v>80</v>
      </c>
      <c r="E952" s="2">
        <v>19</v>
      </c>
      <c r="F952" s="27" t="s">
        <v>170</v>
      </c>
      <c r="G952" s="14">
        <v>12.1212121212121</v>
      </c>
      <c r="H952" s="2">
        <v>53</v>
      </c>
      <c r="I952" s="27" t="s">
        <v>170</v>
      </c>
      <c r="J952" s="14">
        <v>30.909089999999999</v>
      </c>
      <c r="K952" s="27"/>
      <c r="L952" s="2">
        <v>3718</v>
      </c>
      <c r="M952" s="27" t="s">
        <v>170</v>
      </c>
      <c r="N952" s="2">
        <v>124.84848484848401</v>
      </c>
      <c r="O952" s="2">
        <v>4198</v>
      </c>
      <c r="P952" s="27" t="s">
        <v>170</v>
      </c>
      <c r="Q952" s="14">
        <v>172.72727272727201</v>
      </c>
      <c r="R952" s="2">
        <v>4530</v>
      </c>
      <c r="S952" s="27" t="s">
        <v>170</v>
      </c>
      <c r="T952" s="14">
        <v>245.454544</v>
      </c>
      <c r="U952" s="27">
        <v>0.21839698762775686</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0</v>
      </c>
      <c r="C953" s="27"/>
      <c r="D953" s="2">
        <v>80</v>
      </c>
      <c r="E953" s="2">
        <v>10</v>
      </c>
      <c r="F953" s="27">
        <v>0.52631578947368418</v>
      </c>
      <c r="G953" s="14">
        <v>9.0909090909090899</v>
      </c>
      <c r="H953" s="2">
        <v>24</v>
      </c>
      <c r="I953" s="27">
        <v>0.45283018867924529</v>
      </c>
      <c r="J953" s="14">
        <v>16.969695999999999</v>
      </c>
      <c r="K953" s="27"/>
      <c r="L953" s="2">
        <v>2525</v>
      </c>
      <c r="M953" s="27">
        <v>0.67912856374394837</v>
      </c>
      <c r="N953" s="2">
        <v>138.78787878787799</v>
      </c>
      <c r="O953" s="2">
        <v>2643</v>
      </c>
      <c r="P953" s="27">
        <v>0.62958551691281561</v>
      </c>
      <c r="Q953" s="14">
        <v>132.72727272727201</v>
      </c>
      <c r="R953" s="2">
        <v>2682</v>
      </c>
      <c r="S953" s="27">
        <v>0.59205298013245033</v>
      </c>
      <c r="T953" s="14">
        <v>212.121216</v>
      </c>
      <c r="U953" s="27">
        <v>6.2178217821782178E-2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0</v>
      </c>
      <c r="C954" s="27"/>
      <c r="D954" s="2">
        <v>80</v>
      </c>
      <c r="E954" s="2">
        <v>9</v>
      </c>
      <c r="F954" s="27">
        <v>0.47368421052631576</v>
      </c>
      <c r="G954" s="14">
        <v>7.8787878787878798</v>
      </c>
      <c r="H954" s="2">
        <v>29</v>
      </c>
      <c r="I954" s="27">
        <v>0.54716981132075471</v>
      </c>
      <c r="J954" s="14">
        <v>25.454546000000001</v>
      </c>
      <c r="K954" s="27"/>
      <c r="L954" s="2">
        <v>1193</v>
      </c>
      <c r="M954" s="27">
        <v>0.32087143625605163</v>
      </c>
      <c r="N954" s="2">
        <v>123.636363636363</v>
      </c>
      <c r="O954" s="2">
        <v>1555</v>
      </c>
      <c r="P954" s="27">
        <v>0.37041448308718439</v>
      </c>
      <c r="Q954" s="14">
        <v>170.90909090909</v>
      </c>
      <c r="R954" s="2">
        <v>1848</v>
      </c>
      <c r="S954" s="27">
        <v>0.40794701986754967</v>
      </c>
      <c r="T954" s="14">
        <v>189.090912</v>
      </c>
      <c r="U954" s="27">
        <v>0.54903604358759428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1884</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1700</v>
      </c>
      <c r="C957" s="211"/>
      <c r="D957" s="211" t="s">
        <v>1701</v>
      </c>
      <c r="E957" s="211" t="s">
        <v>1700</v>
      </c>
      <c r="F957" s="211"/>
      <c r="G957" s="211" t="s">
        <v>1701</v>
      </c>
      <c r="H957" s="211" t="s">
        <v>1700</v>
      </c>
      <c r="I957" s="211"/>
      <c r="J957" s="211" t="s">
        <v>1701</v>
      </c>
      <c r="K957" t="s">
        <v>170</v>
      </c>
      <c r="L957" s="211" t="s">
        <v>1700</v>
      </c>
      <c r="M957" s="211"/>
      <c r="N957" s="211" t="s">
        <v>1701</v>
      </c>
      <c r="O957" s="211" t="s">
        <v>1700</v>
      </c>
      <c r="P957" s="211"/>
      <c r="Q957" s="211" t="s">
        <v>1701</v>
      </c>
      <c r="R957" s="211" t="s">
        <v>1700</v>
      </c>
      <c r="S957" s="211"/>
      <c r="T957" s="211" t="s">
        <v>1701</v>
      </c>
      <c r="U957" t="s">
        <v>170</v>
      </c>
      <c r="V957" s="211" t="s">
        <v>1700</v>
      </c>
      <c r="W957" s="211"/>
      <c r="X957" s="211" t="s">
        <v>1701</v>
      </c>
      <c r="Y957" s="211" t="s">
        <v>1700</v>
      </c>
      <c r="Z957" s="211"/>
      <c r="AA957" s="211" t="s">
        <v>1701</v>
      </c>
      <c r="AB957" s="211" t="s">
        <v>1700</v>
      </c>
      <c r="AC957" s="211"/>
      <c r="AD957" s="211" t="s">
        <v>1701</v>
      </c>
      <c r="AE957" t="s">
        <v>170</v>
      </c>
    </row>
    <row r="958" spans="1:31" x14ac:dyDescent="0.3">
      <c r="A958" t="s">
        <v>172</v>
      </c>
      <c r="B958" s="2">
        <v>0</v>
      </c>
      <c r="C958" s="27" t="s">
        <v>170</v>
      </c>
      <c r="D958" s="2">
        <v>80</v>
      </c>
      <c r="E958" s="2">
        <v>12</v>
      </c>
      <c r="F958" s="27" t="s">
        <v>170</v>
      </c>
      <c r="G958" s="14">
        <v>10.909090909090899</v>
      </c>
      <c r="H958" s="2">
        <v>0</v>
      </c>
      <c r="I958" s="27" t="s">
        <v>170</v>
      </c>
      <c r="J958" s="14">
        <v>12.727273</v>
      </c>
      <c r="K958" s="27"/>
      <c r="L958" s="2">
        <v>153</v>
      </c>
      <c r="M958" s="27" t="s">
        <v>170</v>
      </c>
      <c r="N958" s="2">
        <v>52.121212121212103</v>
      </c>
      <c r="O958" s="2">
        <v>86</v>
      </c>
      <c r="P958" s="27" t="s">
        <v>170</v>
      </c>
      <c r="Q958" s="14">
        <v>38.181818181818102</v>
      </c>
      <c r="R958" s="2">
        <v>175</v>
      </c>
      <c r="S958" s="27" t="s">
        <v>170</v>
      </c>
      <c r="T958" s="14">
        <v>48.484848</v>
      </c>
      <c r="U958" s="27">
        <v>0.1437908496732026</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0</v>
      </c>
      <c r="C959" s="27"/>
      <c r="D959" s="2">
        <v>80</v>
      </c>
      <c r="E959" s="2">
        <v>12</v>
      </c>
      <c r="F959" s="27">
        <v>1</v>
      </c>
      <c r="G959" s="14">
        <v>10.909090909090899</v>
      </c>
      <c r="H959" s="2">
        <v>0</v>
      </c>
      <c r="I959" s="27">
        <v>12.727273</v>
      </c>
      <c r="J959" s="14" t="s">
        <v>170</v>
      </c>
      <c r="K959" s="27"/>
      <c r="L959" s="2">
        <v>67</v>
      </c>
      <c r="M959" s="27">
        <v>0.43790849673202614</v>
      </c>
      <c r="N959" s="2">
        <v>41.212121212121197</v>
      </c>
      <c r="O959" s="2">
        <v>40</v>
      </c>
      <c r="P959" s="27">
        <v>0.46511627906976744</v>
      </c>
      <c r="Q959" s="14">
        <v>15.151515151515101</v>
      </c>
      <c r="R959" s="2">
        <v>45</v>
      </c>
      <c r="S959" s="27">
        <v>0.25714285714285712</v>
      </c>
      <c r="T959" s="14">
        <v>15.151515</v>
      </c>
      <c r="U959" s="27">
        <v>-0.32835820895522388</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0</v>
      </c>
      <c r="C960" s="27"/>
      <c r="D960" s="2">
        <v>80</v>
      </c>
      <c r="E960" s="2">
        <v>0</v>
      </c>
      <c r="F960" s="27">
        <v>0</v>
      </c>
      <c r="G960" s="14">
        <v>11.5151515151515</v>
      </c>
      <c r="H960" s="2">
        <v>0</v>
      </c>
      <c r="I960" s="27">
        <v>12.727273</v>
      </c>
      <c r="J960" s="14" t="s">
        <v>170</v>
      </c>
      <c r="K960" s="27"/>
      <c r="L960" s="2">
        <v>86</v>
      </c>
      <c r="M960" s="27">
        <v>0.56209150326797386</v>
      </c>
      <c r="N960" s="2">
        <v>47.878787878787797</v>
      </c>
      <c r="O960" s="2">
        <v>46</v>
      </c>
      <c r="P960" s="27">
        <v>0.53488372093023251</v>
      </c>
      <c r="Q960" s="14">
        <v>32.727272727272698</v>
      </c>
      <c r="R960" s="2">
        <v>130</v>
      </c>
      <c r="S960" s="27">
        <v>0.74285714285714288</v>
      </c>
      <c r="T960" s="14">
        <v>43.636364</v>
      </c>
      <c r="U960" s="27">
        <v>0.51162790697674421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1885</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1700</v>
      </c>
      <c r="C963" s="211"/>
      <c r="D963" s="211" t="s">
        <v>1701</v>
      </c>
      <c r="E963" s="211" t="s">
        <v>1700</v>
      </c>
      <c r="F963" s="211"/>
      <c r="G963" s="211" t="s">
        <v>1701</v>
      </c>
      <c r="H963" s="211" t="s">
        <v>1700</v>
      </c>
      <c r="I963" s="211"/>
      <c r="J963" s="211" t="s">
        <v>1701</v>
      </c>
      <c r="K963" t="s">
        <v>170</v>
      </c>
      <c r="L963" s="211" t="s">
        <v>1700</v>
      </c>
      <c r="M963" s="211"/>
      <c r="N963" s="211" t="s">
        <v>1701</v>
      </c>
      <c r="O963" s="211" t="s">
        <v>1700</v>
      </c>
      <c r="P963" s="211"/>
      <c r="Q963" s="211" t="s">
        <v>1701</v>
      </c>
      <c r="R963" s="211" t="s">
        <v>1700</v>
      </c>
      <c r="S963" s="211"/>
      <c r="T963" s="211" t="s">
        <v>1701</v>
      </c>
      <c r="U963" t="s">
        <v>170</v>
      </c>
      <c r="V963" s="211" t="s">
        <v>1700</v>
      </c>
      <c r="W963" s="211"/>
      <c r="X963" s="211" t="s">
        <v>1701</v>
      </c>
      <c r="Y963" s="211" t="s">
        <v>1700</v>
      </c>
      <c r="Z963" s="211"/>
      <c r="AA963" s="211" t="s">
        <v>1701</v>
      </c>
      <c r="AB963" s="211" t="s">
        <v>1700</v>
      </c>
      <c r="AC963" s="211"/>
      <c r="AD963" s="211" t="s">
        <v>1701</v>
      </c>
      <c r="AE963" t="s">
        <v>170</v>
      </c>
    </row>
    <row r="964" spans="1:31" x14ac:dyDescent="0.3">
      <c r="A964" t="s">
        <v>172</v>
      </c>
      <c r="B964" s="2">
        <v>218</v>
      </c>
      <c r="C964" s="27" t="s">
        <v>170</v>
      </c>
      <c r="D964" s="2">
        <v>45.454545454545404</v>
      </c>
      <c r="E964" s="2">
        <v>180</v>
      </c>
      <c r="F964" s="27" t="s">
        <v>170</v>
      </c>
      <c r="G964" s="14">
        <v>43.030303030303003</v>
      </c>
      <c r="H964" s="2">
        <v>579</v>
      </c>
      <c r="I964" s="27" t="s">
        <v>170</v>
      </c>
      <c r="J964" s="14">
        <v>88.484849999999994</v>
      </c>
      <c r="K964" s="27">
        <v>1.6559633027522935</v>
      </c>
      <c r="L964" s="2">
        <v>14198</v>
      </c>
      <c r="M964" s="27" t="s">
        <v>170</v>
      </c>
      <c r="N964" s="2">
        <v>463.636363636363</v>
      </c>
      <c r="O964" s="2">
        <v>10964</v>
      </c>
      <c r="P964" s="27" t="s">
        <v>170</v>
      </c>
      <c r="Q964" s="14">
        <v>435.75757575757501</v>
      </c>
      <c r="R964" s="2">
        <v>22474</v>
      </c>
      <c r="S964" s="27" t="s">
        <v>170</v>
      </c>
      <c r="T964" s="14">
        <v>681.21209999999996</v>
      </c>
      <c r="U964" s="27">
        <v>0.58289899985913507</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100</v>
      </c>
      <c r="C965" s="27">
        <v>0.45871559633027525</v>
      </c>
      <c r="D965" s="2">
        <v>30.909090909090899</v>
      </c>
      <c r="E965" s="2">
        <v>91</v>
      </c>
      <c r="F965" s="27">
        <v>0.50555555555555554</v>
      </c>
      <c r="G965" s="14">
        <v>31.515151515151501</v>
      </c>
      <c r="H965" s="2">
        <v>246</v>
      </c>
      <c r="I965" s="27">
        <v>0.42487046632124353</v>
      </c>
      <c r="J965" s="14">
        <v>61.212119999999999</v>
      </c>
      <c r="K965" s="27">
        <v>1.46</v>
      </c>
      <c r="L965" s="2">
        <v>8040</v>
      </c>
      <c r="M965" s="27">
        <v>0.56627694041414278</v>
      </c>
      <c r="N965" s="2">
        <v>364.84848484848402</v>
      </c>
      <c r="O965" s="2">
        <v>6117</v>
      </c>
      <c r="P965" s="27">
        <v>0.55791681867931409</v>
      </c>
      <c r="Q965" s="14">
        <v>403.030303030303</v>
      </c>
      <c r="R965" s="2">
        <v>10916</v>
      </c>
      <c r="S965" s="27">
        <v>0.48571682833496482</v>
      </c>
      <c r="T965" s="14">
        <v>588.48486300000002</v>
      </c>
      <c r="U965" s="27">
        <v>0.35771144278606964</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118</v>
      </c>
      <c r="C966" s="27">
        <v>0.54128440366972475</v>
      </c>
      <c r="D966" s="2">
        <v>34.545454545454497</v>
      </c>
      <c r="E966" s="2">
        <v>89</v>
      </c>
      <c r="F966" s="27">
        <v>0.49444444444444446</v>
      </c>
      <c r="G966" s="14">
        <v>27.878787878787801</v>
      </c>
      <c r="H966" s="2">
        <v>333</v>
      </c>
      <c r="I966" s="27">
        <v>0.57512953367875652</v>
      </c>
      <c r="J966" s="14">
        <v>80.606063800000001</v>
      </c>
      <c r="K966" s="27">
        <v>1.8220338983050848</v>
      </c>
      <c r="L966" s="2">
        <v>6158</v>
      </c>
      <c r="M966" s="27">
        <v>0.43372305958585716</v>
      </c>
      <c r="N966" s="2">
        <v>291.51515151515099</v>
      </c>
      <c r="O966" s="2">
        <v>4847</v>
      </c>
      <c r="P966" s="27">
        <v>0.44208318132068586</v>
      </c>
      <c r="Q966" s="14">
        <v>250.30303030303</v>
      </c>
      <c r="R966" s="2">
        <v>11558</v>
      </c>
      <c r="S966" s="27">
        <v>0.51428317166503512</v>
      </c>
      <c r="T966" s="14">
        <v>498.18182400000001</v>
      </c>
      <c r="U966" s="27">
        <v>0.87690808704124712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1886</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1700</v>
      </c>
      <c r="C969" s="211"/>
      <c r="D969" s="211" t="s">
        <v>1701</v>
      </c>
      <c r="E969" s="211" t="s">
        <v>1700</v>
      </c>
      <c r="F969" s="211"/>
      <c r="G969" s="211" t="s">
        <v>1701</v>
      </c>
      <c r="H969" s="211" t="s">
        <v>1700</v>
      </c>
      <c r="I969" s="211"/>
      <c r="J969" s="211" t="s">
        <v>1701</v>
      </c>
      <c r="K969" t="s">
        <v>170</v>
      </c>
      <c r="L969" s="211" t="s">
        <v>1700</v>
      </c>
      <c r="M969" s="211"/>
      <c r="N969" s="211" t="s">
        <v>1701</v>
      </c>
      <c r="O969" s="211" t="s">
        <v>1700</v>
      </c>
      <c r="P969" s="211"/>
      <c r="Q969" s="211" t="s">
        <v>1701</v>
      </c>
      <c r="R969" s="211" t="s">
        <v>1700</v>
      </c>
      <c r="S969" s="211"/>
      <c r="T969" s="211" t="s">
        <v>1701</v>
      </c>
      <c r="U969" t="s">
        <v>170</v>
      </c>
      <c r="V969" s="211" t="s">
        <v>1700</v>
      </c>
      <c r="W969" s="211"/>
      <c r="X969" s="211" t="s">
        <v>1701</v>
      </c>
      <c r="Y969" s="211" t="s">
        <v>1700</v>
      </c>
      <c r="Z969" s="211"/>
      <c r="AA969" s="211" t="s">
        <v>1701</v>
      </c>
      <c r="AB969" s="211" t="s">
        <v>1700</v>
      </c>
      <c r="AC969" s="211"/>
      <c r="AD969" s="211" t="s">
        <v>1701</v>
      </c>
      <c r="AE969" t="s">
        <v>170</v>
      </c>
    </row>
    <row r="970" spans="1:31" x14ac:dyDescent="0.3">
      <c r="A970" t="s">
        <v>172</v>
      </c>
      <c r="B970" s="2">
        <v>66</v>
      </c>
      <c r="C970" s="27" t="s">
        <v>170</v>
      </c>
      <c r="D970" s="2">
        <v>28.484848484848399</v>
      </c>
      <c r="E970" s="2">
        <v>91</v>
      </c>
      <c r="F970" s="27" t="s">
        <v>170</v>
      </c>
      <c r="G970" s="14">
        <v>29.696969696969699</v>
      </c>
      <c r="H970" s="2">
        <v>63</v>
      </c>
      <c r="I970" s="27" t="s">
        <v>170</v>
      </c>
      <c r="J970" s="14">
        <v>24.848483999999999</v>
      </c>
      <c r="K970" s="27">
        <v>-4.5454545454545456E-2</v>
      </c>
      <c r="L970" s="2">
        <v>2814</v>
      </c>
      <c r="M970" s="27" t="s">
        <v>170</v>
      </c>
      <c r="N970" s="2">
        <v>182.42424242424201</v>
      </c>
      <c r="O970" s="2">
        <v>3431</v>
      </c>
      <c r="P970" s="27" t="s">
        <v>170</v>
      </c>
      <c r="Q970" s="14">
        <v>283.030303030303</v>
      </c>
      <c r="R970" s="2">
        <v>9008</v>
      </c>
      <c r="S970" s="27" t="s">
        <v>170</v>
      </c>
      <c r="T970" s="14">
        <v>577.57574499999998</v>
      </c>
      <c r="U970" s="27">
        <v>2.2011371712864252</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55</v>
      </c>
      <c r="C971" s="27">
        <v>0.83333333333333337</v>
      </c>
      <c r="D971" s="2">
        <v>26.060606060605998</v>
      </c>
      <c r="E971" s="2">
        <v>65</v>
      </c>
      <c r="F971" s="27">
        <v>0.7142857142857143</v>
      </c>
      <c r="G971" s="14">
        <v>24.848484848484802</v>
      </c>
      <c r="H971" s="2">
        <v>63</v>
      </c>
      <c r="I971" s="27">
        <v>1</v>
      </c>
      <c r="J971" s="14">
        <v>24.848483999999999</v>
      </c>
      <c r="K971" s="27">
        <v>0.14545454545454545</v>
      </c>
      <c r="L971" s="2">
        <v>1593</v>
      </c>
      <c r="M971" s="27">
        <v>0.56609808102345416</v>
      </c>
      <c r="N971" s="2">
        <v>150.90909090909</v>
      </c>
      <c r="O971" s="2">
        <v>1833</v>
      </c>
      <c r="P971" s="27">
        <v>0.53424657534246578</v>
      </c>
      <c r="Q971" s="14">
        <v>183.636363636363</v>
      </c>
      <c r="R971" s="2">
        <v>5841</v>
      </c>
      <c r="S971" s="27">
        <v>0.64842362344582594</v>
      </c>
      <c r="T971" s="14">
        <v>486.06060000000002</v>
      </c>
      <c r="U971" s="27">
        <v>2.6666666666666665</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11</v>
      </c>
      <c r="C972" s="27">
        <v>0.16666666666666666</v>
      </c>
      <c r="D972" s="2">
        <v>10.303030303030299</v>
      </c>
      <c r="E972" s="2">
        <v>26</v>
      </c>
      <c r="F972" s="27">
        <v>0.2857142857142857</v>
      </c>
      <c r="G972" s="14">
        <v>15.757575757575699</v>
      </c>
      <c r="H972" s="2">
        <v>0</v>
      </c>
      <c r="I972" s="27">
        <v>0</v>
      </c>
      <c r="J972" s="14">
        <v>12.727273</v>
      </c>
      <c r="K972" s="27">
        <v>-1</v>
      </c>
      <c r="L972" s="2">
        <v>1221</v>
      </c>
      <c r="M972" s="27">
        <v>0.43390191897654584</v>
      </c>
      <c r="N972" s="2">
        <v>142.42424242424201</v>
      </c>
      <c r="O972" s="2">
        <v>1598</v>
      </c>
      <c r="P972" s="27">
        <v>0.46575342465753422</v>
      </c>
      <c r="Q972" s="14">
        <v>236.969696969697</v>
      </c>
      <c r="R972" s="2">
        <v>3167</v>
      </c>
      <c r="S972" s="27">
        <v>0.35157637655417406</v>
      </c>
      <c r="T972" s="14">
        <v>375.15152</v>
      </c>
      <c r="U972" s="27">
        <v>1.5937755937755937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1887</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1700</v>
      </c>
      <c r="C975" s="211"/>
      <c r="D975" s="211" t="s">
        <v>1701</v>
      </c>
      <c r="E975" s="211" t="s">
        <v>1700</v>
      </c>
      <c r="F975" s="211"/>
      <c r="G975" s="211" t="s">
        <v>1701</v>
      </c>
      <c r="H975" s="211" t="s">
        <v>1700</v>
      </c>
      <c r="I975" s="211"/>
      <c r="J975" s="211" t="s">
        <v>1701</v>
      </c>
      <c r="K975" t="s">
        <v>170</v>
      </c>
      <c r="L975" s="211" t="s">
        <v>1700</v>
      </c>
      <c r="M975" s="211"/>
      <c r="N975" s="211" t="s">
        <v>1701</v>
      </c>
      <c r="O975" s="211" t="s">
        <v>1700</v>
      </c>
      <c r="P975" s="211"/>
      <c r="Q975" s="211" t="s">
        <v>1701</v>
      </c>
      <c r="R975" s="211" t="s">
        <v>1700</v>
      </c>
      <c r="S975" s="211"/>
      <c r="T975" s="211" t="s">
        <v>1701</v>
      </c>
      <c r="U975" t="s">
        <v>170</v>
      </c>
      <c r="V975" s="211" t="s">
        <v>1700</v>
      </c>
      <c r="W975" s="211"/>
      <c r="X975" s="211" t="s">
        <v>1701</v>
      </c>
      <c r="Y975" s="211" t="s">
        <v>1700</v>
      </c>
      <c r="Z975" s="211"/>
      <c r="AA975" s="211" t="s">
        <v>1701</v>
      </c>
      <c r="AB975" s="211" t="s">
        <v>1700</v>
      </c>
      <c r="AC975" s="211"/>
      <c r="AD975" s="211" t="s">
        <v>1701</v>
      </c>
      <c r="AE975" t="s">
        <v>170</v>
      </c>
    </row>
    <row r="976" spans="1:31" x14ac:dyDescent="0.3">
      <c r="A976" t="s">
        <v>172</v>
      </c>
      <c r="B976" s="2">
        <v>2102</v>
      </c>
      <c r="C976" s="27" t="s">
        <v>170</v>
      </c>
      <c r="D976" s="2">
        <v>136.363636363636</v>
      </c>
      <c r="E976" s="2">
        <v>2046</v>
      </c>
      <c r="F976" s="27" t="s">
        <v>170</v>
      </c>
      <c r="G976" s="14">
        <v>100</v>
      </c>
      <c r="H976" s="2">
        <v>2040</v>
      </c>
      <c r="I976" s="27" t="s">
        <v>170</v>
      </c>
      <c r="J976" s="14">
        <v>175.75756799999999</v>
      </c>
      <c r="K976" s="27">
        <v>-2.9495718363463368E-2</v>
      </c>
      <c r="L976" s="2">
        <v>58180</v>
      </c>
      <c r="M976" s="27" t="s">
        <v>170</v>
      </c>
      <c r="N976" s="2">
        <v>403.030303030303</v>
      </c>
      <c r="O976" s="2">
        <v>55671</v>
      </c>
      <c r="P976" s="27" t="s">
        <v>170</v>
      </c>
      <c r="Q976" s="14">
        <v>480</v>
      </c>
      <c r="R976" s="2">
        <v>52876</v>
      </c>
      <c r="S976" s="27" t="s">
        <v>170</v>
      </c>
      <c r="T976" s="14">
        <v>509.69695999999999</v>
      </c>
      <c r="U976" s="27">
        <v>-9.1165348917153666E-2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1358</v>
      </c>
      <c r="C977" s="27">
        <v>0.64605137963843962</v>
      </c>
      <c r="D977" s="2">
        <v>93.3333333333333</v>
      </c>
      <c r="E977" s="2">
        <v>1413</v>
      </c>
      <c r="F977" s="27">
        <v>0.69061583577712615</v>
      </c>
      <c r="G977" s="14">
        <v>96.363636363636402</v>
      </c>
      <c r="H977" s="2">
        <v>1514</v>
      </c>
      <c r="I977" s="27">
        <v>0.74215686274509807</v>
      </c>
      <c r="J977" s="14">
        <v>155.15152</v>
      </c>
      <c r="K977" s="27">
        <v>0.11487481590574374</v>
      </c>
      <c r="L977" s="2">
        <v>39954</v>
      </c>
      <c r="M977" s="27">
        <v>0.68673083533860435</v>
      </c>
      <c r="N977" s="2">
        <v>484.24242424242402</v>
      </c>
      <c r="O977" s="2">
        <v>38439</v>
      </c>
      <c r="P977" s="27">
        <v>0.69046720913940829</v>
      </c>
      <c r="Q977" s="14">
        <v>474.54545454545399</v>
      </c>
      <c r="R977" s="2">
        <v>35603</v>
      </c>
      <c r="S977" s="27">
        <v>0.67333005522354183</v>
      </c>
      <c r="T977" s="14">
        <v>592.12120000000004</v>
      </c>
      <c r="U977" s="27">
        <v>-0.10890023527056114</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744</v>
      </c>
      <c r="C978" s="27">
        <v>0.35394862036156044</v>
      </c>
      <c r="D978" s="2">
        <v>100</v>
      </c>
      <c r="E978" s="2">
        <v>633</v>
      </c>
      <c r="F978" s="27">
        <v>0.3093841642228739</v>
      </c>
      <c r="G978" s="14">
        <v>70.303030303030297</v>
      </c>
      <c r="H978" s="2">
        <v>526</v>
      </c>
      <c r="I978" s="27">
        <v>0.25784313725490199</v>
      </c>
      <c r="J978" s="14">
        <v>92.727270000000004</v>
      </c>
      <c r="K978" s="27">
        <v>-0.29301075268817206</v>
      </c>
      <c r="L978" s="2">
        <v>18226</v>
      </c>
      <c r="M978" s="27">
        <v>0.31326916466139565</v>
      </c>
      <c r="N978" s="2">
        <v>486.666666666666</v>
      </c>
      <c r="O978" s="2">
        <v>17232</v>
      </c>
      <c r="P978" s="27">
        <v>0.30953279086059171</v>
      </c>
      <c r="Q978" s="14">
        <v>471.51515151515099</v>
      </c>
      <c r="R978" s="2">
        <v>17273</v>
      </c>
      <c r="S978" s="27">
        <v>0.32666994477645811</v>
      </c>
      <c r="T978" s="14">
        <v>616.96969999999999</v>
      </c>
      <c r="U978" s="27">
        <v>-5.2287940305058705E-2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1888</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1700</v>
      </c>
      <c r="C981" s="211"/>
      <c r="D981" s="211" t="s">
        <v>1701</v>
      </c>
      <c r="E981" s="211" t="s">
        <v>1700</v>
      </c>
      <c r="F981" s="211"/>
      <c r="G981" s="211" t="s">
        <v>1701</v>
      </c>
      <c r="H981" s="211" t="s">
        <v>1700</v>
      </c>
      <c r="I981" s="211"/>
      <c r="J981" s="211" t="s">
        <v>1701</v>
      </c>
      <c r="K981" t="s">
        <v>170</v>
      </c>
      <c r="L981" s="211" t="s">
        <v>1700</v>
      </c>
      <c r="M981" s="211"/>
      <c r="N981" s="211" t="s">
        <v>1701</v>
      </c>
      <c r="O981" s="211" t="s">
        <v>1700</v>
      </c>
      <c r="P981" s="211"/>
      <c r="Q981" s="211" t="s">
        <v>1701</v>
      </c>
      <c r="R981" s="211" t="s">
        <v>1700</v>
      </c>
      <c r="S981" s="211"/>
      <c r="T981" s="211" t="s">
        <v>1701</v>
      </c>
      <c r="U981" t="s">
        <v>170</v>
      </c>
      <c r="V981" s="211" t="s">
        <v>1700</v>
      </c>
      <c r="W981" s="211"/>
      <c r="X981" s="211" t="s">
        <v>1701</v>
      </c>
      <c r="Y981" s="211" t="s">
        <v>1700</v>
      </c>
      <c r="Z981" s="211"/>
      <c r="AA981" s="211" t="s">
        <v>1701</v>
      </c>
      <c r="AB981" s="211" t="s">
        <v>1700</v>
      </c>
      <c r="AC981" s="211"/>
      <c r="AD981" s="211" t="s">
        <v>1701</v>
      </c>
      <c r="AE981" t="s">
        <v>170</v>
      </c>
    </row>
    <row r="982" spans="1:31" x14ac:dyDescent="0.3">
      <c r="A982" t="s">
        <v>172</v>
      </c>
      <c r="B982" s="2">
        <v>1095</v>
      </c>
      <c r="C982" s="27" t="s">
        <v>170</v>
      </c>
      <c r="D982" s="2">
        <v>98.787878787878796</v>
      </c>
      <c r="E982" s="2">
        <v>1231</v>
      </c>
      <c r="F982" s="27" t="s">
        <v>170</v>
      </c>
      <c r="G982" s="14">
        <v>101.212121212121</v>
      </c>
      <c r="H982" s="2">
        <v>1133</v>
      </c>
      <c r="I982" s="27" t="s">
        <v>170</v>
      </c>
      <c r="J982" s="14">
        <v>97.575760000000002</v>
      </c>
      <c r="K982" s="27">
        <v>3.4703196347031964E-2</v>
      </c>
      <c r="L982" s="2">
        <v>59799</v>
      </c>
      <c r="M982" s="27" t="s">
        <v>170</v>
      </c>
      <c r="N982" s="2">
        <v>493.93939393939399</v>
      </c>
      <c r="O982" s="2">
        <v>69159</v>
      </c>
      <c r="P982" s="27" t="s">
        <v>170</v>
      </c>
      <c r="Q982" s="14">
        <v>518.78787878787796</v>
      </c>
      <c r="R982" s="2">
        <v>77078</v>
      </c>
      <c r="S982" s="27" t="s">
        <v>170</v>
      </c>
      <c r="T982" s="14">
        <v>694.54549999999995</v>
      </c>
      <c r="U982" s="27">
        <v>0.28895132025619158</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606</v>
      </c>
      <c r="C983" s="27">
        <v>0.55342465753424652</v>
      </c>
      <c r="D983" s="2">
        <v>97.575757575757606</v>
      </c>
      <c r="E983" s="2">
        <v>592</v>
      </c>
      <c r="F983" s="27">
        <v>0.48090982940698618</v>
      </c>
      <c r="G983" s="14">
        <v>65.454545454545396</v>
      </c>
      <c r="H983" s="2">
        <v>506</v>
      </c>
      <c r="I983" s="27">
        <v>0.44660194174757284</v>
      </c>
      <c r="J983" s="14">
        <v>73.939390000000003</v>
      </c>
      <c r="K983" s="27">
        <v>-0.16501650165016502</v>
      </c>
      <c r="L983" s="2">
        <v>30242</v>
      </c>
      <c r="M983" s="27">
        <v>0.50572752052709913</v>
      </c>
      <c r="N983" s="2">
        <v>534.54545454545405</v>
      </c>
      <c r="O983" s="2">
        <v>32516</v>
      </c>
      <c r="P983" s="27">
        <v>0.47016295782183087</v>
      </c>
      <c r="Q983" s="14">
        <v>579.39393939393904</v>
      </c>
      <c r="R983" s="2">
        <v>38702</v>
      </c>
      <c r="S983" s="27">
        <v>0.50211474091180364</v>
      </c>
      <c r="T983" s="14">
        <v>778.18179999999995</v>
      </c>
      <c r="U983" s="27">
        <v>0.27974340321407315</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489</v>
      </c>
      <c r="C984" s="27">
        <v>0.44657534246575342</v>
      </c>
      <c r="D984" s="2">
        <v>78.181818181818201</v>
      </c>
      <c r="E984" s="2">
        <v>639</v>
      </c>
      <c r="F984" s="27">
        <v>0.51909017059301377</v>
      </c>
      <c r="G984" s="14">
        <v>81.212121212121204</v>
      </c>
      <c r="H984" s="2">
        <v>627</v>
      </c>
      <c r="I984" s="27">
        <v>0.55339805825242716</v>
      </c>
      <c r="J984" s="14">
        <v>103.63636</v>
      </c>
      <c r="K984" s="27">
        <v>0.2822085889570552</v>
      </c>
      <c r="L984" s="2">
        <v>29557</v>
      </c>
      <c r="M984" s="27">
        <v>0.49427247947290087</v>
      </c>
      <c r="N984" s="2">
        <v>545.45454545454504</v>
      </c>
      <c r="O984" s="2">
        <v>36643</v>
      </c>
      <c r="P984" s="27">
        <v>0.52983704217816918</v>
      </c>
      <c r="Q984" s="14">
        <v>532.72727272727195</v>
      </c>
      <c r="R984" s="2">
        <v>38376</v>
      </c>
      <c r="S984" s="27">
        <v>0.49788525908819636</v>
      </c>
      <c r="T984" s="14">
        <v>886.06060000000002</v>
      </c>
      <c r="U984" s="27">
        <v>0.29837263592380825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1889</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1700</v>
      </c>
      <c r="C987" s="211"/>
      <c r="D987" s="211" t="s">
        <v>1701</v>
      </c>
      <c r="E987" s="211" t="s">
        <v>1700</v>
      </c>
      <c r="F987" s="211"/>
      <c r="G987" s="211" t="s">
        <v>1701</v>
      </c>
      <c r="H987" s="211" t="s">
        <v>1700</v>
      </c>
      <c r="I987" s="211"/>
      <c r="J987" s="211" t="s">
        <v>1701</v>
      </c>
      <c r="K987" t="s">
        <v>170</v>
      </c>
      <c r="L987" s="211" t="s">
        <v>1700</v>
      </c>
      <c r="M987" s="211"/>
      <c r="N987" s="211" t="s">
        <v>1701</v>
      </c>
      <c r="O987" s="211" t="s">
        <v>1700</v>
      </c>
      <c r="P987" s="211"/>
      <c r="Q987" s="211" t="s">
        <v>1701</v>
      </c>
      <c r="R987" s="211" t="s">
        <v>1700</v>
      </c>
      <c r="S987" s="211"/>
      <c r="T987" s="211" t="s">
        <v>1701</v>
      </c>
      <c r="U987" t="s">
        <v>170</v>
      </c>
      <c r="V987" s="211" t="s">
        <v>1700</v>
      </c>
      <c r="W987" s="211"/>
      <c r="X987" s="211" t="s">
        <v>1701</v>
      </c>
      <c r="Y987" s="211" t="s">
        <v>1700</v>
      </c>
      <c r="Z987" s="211"/>
      <c r="AA987" s="211" t="s">
        <v>1701</v>
      </c>
      <c r="AB987" s="211" t="s">
        <v>1700</v>
      </c>
      <c r="AC987" s="211"/>
      <c r="AD987" s="211" t="s">
        <v>1701</v>
      </c>
      <c r="AE987" t="s">
        <v>170</v>
      </c>
    </row>
    <row r="988" spans="1:31" x14ac:dyDescent="0.3">
      <c r="A988" t="s">
        <v>172</v>
      </c>
      <c r="B988" s="2">
        <v>211</v>
      </c>
      <c r="C988" s="27" t="s">
        <v>170</v>
      </c>
      <c r="D988" s="2">
        <v>70.909090909090907</v>
      </c>
      <c r="E988" s="2">
        <v>240</v>
      </c>
      <c r="F988" s="27" t="s">
        <v>170</v>
      </c>
      <c r="G988" s="14">
        <v>67.878787878787804</v>
      </c>
      <c r="H988" s="2">
        <v>325</v>
      </c>
      <c r="I988" s="27" t="s">
        <v>170</v>
      </c>
      <c r="J988" s="14">
        <v>95.151510000000002</v>
      </c>
      <c r="K988" s="27">
        <v>0.54028436018957349</v>
      </c>
      <c r="L988" s="2">
        <v>11983</v>
      </c>
      <c r="M988" s="27" t="s">
        <v>170</v>
      </c>
      <c r="N988" s="2">
        <v>449.69696969696901</v>
      </c>
      <c r="O988" s="2">
        <v>11222</v>
      </c>
      <c r="P988" s="27" t="s">
        <v>170</v>
      </c>
      <c r="Q988" s="14">
        <v>464.24242424242402</v>
      </c>
      <c r="R988" s="2">
        <v>11035</v>
      </c>
      <c r="S988" s="27" t="s">
        <v>170</v>
      </c>
      <c r="T988" s="14">
        <v>466.06060000000002</v>
      </c>
      <c r="U988" s="27">
        <v>-7.9112075440206958E-2</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70</v>
      </c>
      <c r="C989" s="27">
        <v>0.33175355450236965</v>
      </c>
      <c r="D989" s="2">
        <v>44.848484848484802</v>
      </c>
      <c r="E989" s="2">
        <v>22</v>
      </c>
      <c r="F989" s="27">
        <v>9.166666666666666E-2</v>
      </c>
      <c r="G989" s="14">
        <v>21.2121212121212</v>
      </c>
      <c r="H989" s="2">
        <v>0</v>
      </c>
      <c r="I989" s="27">
        <v>0</v>
      </c>
      <c r="J989" s="14">
        <v>12.727273</v>
      </c>
      <c r="K989" s="27">
        <v>-1</v>
      </c>
      <c r="L989" s="2">
        <v>2428</v>
      </c>
      <c r="M989" s="27">
        <v>0.20262037887006593</v>
      </c>
      <c r="N989" s="2">
        <v>241.81818181818099</v>
      </c>
      <c r="O989" s="2">
        <v>2245</v>
      </c>
      <c r="P989" s="27">
        <v>0.20005346640527535</v>
      </c>
      <c r="Q989" s="14">
        <v>254.54545454545399</v>
      </c>
      <c r="R989" s="2">
        <v>1542</v>
      </c>
      <c r="S989" s="27">
        <v>0.13973719981875848</v>
      </c>
      <c r="T989" s="14">
        <v>232.72728000000001</v>
      </c>
      <c r="U989" s="27">
        <v>-0.36490939044481052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0</v>
      </c>
      <c r="C990" s="27">
        <v>0</v>
      </c>
      <c r="D990" s="2">
        <v>80</v>
      </c>
      <c r="E990" s="2">
        <v>0</v>
      </c>
      <c r="F990" s="27">
        <v>0</v>
      </c>
      <c r="G990" s="14">
        <v>11.5151515151515</v>
      </c>
      <c r="H990" s="2">
        <v>101</v>
      </c>
      <c r="I990" s="27">
        <v>0.31076923076923074</v>
      </c>
      <c r="J990" s="14">
        <v>48.484848</v>
      </c>
      <c r="K990" s="27"/>
      <c r="L990" s="2">
        <v>203</v>
      </c>
      <c r="M990" s="27">
        <v>1.6940665943419846E-2</v>
      </c>
      <c r="N990" s="2">
        <v>67.878787878787804</v>
      </c>
      <c r="O990" s="2">
        <v>377</v>
      </c>
      <c r="P990" s="27">
        <v>3.359472464801283E-2</v>
      </c>
      <c r="Q990" s="14">
        <v>90.303030303030297</v>
      </c>
      <c r="R990" s="2">
        <v>449</v>
      </c>
      <c r="S990" s="27">
        <v>4.0688717716357042E-2</v>
      </c>
      <c r="T990" s="14">
        <v>101.818184</v>
      </c>
      <c r="U990" s="27">
        <v>1.2118226600985222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69</v>
      </c>
      <c r="C991" s="27">
        <v>0.32701421800947866</v>
      </c>
      <c r="D991" s="2">
        <v>43.636363636363598</v>
      </c>
      <c r="E991" s="2">
        <v>51</v>
      </c>
      <c r="F991" s="27">
        <v>0.21249999999999999</v>
      </c>
      <c r="G991" s="14">
        <v>30.909090909090899</v>
      </c>
      <c r="H991" s="2">
        <v>12</v>
      </c>
      <c r="I991" s="27">
        <v>3.6923076923076927E-2</v>
      </c>
      <c r="J991" s="14">
        <v>11.515152</v>
      </c>
      <c r="K991" s="27">
        <v>-0.82608695652173914</v>
      </c>
      <c r="L991" s="2">
        <v>1700</v>
      </c>
      <c r="M991" s="27">
        <v>0.14186764583159475</v>
      </c>
      <c r="N991" s="2">
        <v>201.21212121212099</v>
      </c>
      <c r="O991" s="2">
        <v>1350</v>
      </c>
      <c r="P991" s="27">
        <v>0.12029941186954198</v>
      </c>
      <c r="Q991" s="14">
        <v>189.69696969696901</v>
      </c>
      <c r="R991" s="2">
        <v>901</v>
      </c>
      <c r="S991" s="27">
        <v>8.1649297689170813E-2</v>
      </c>
      <c r="T991" s="14">
        <v>158.78787199999999</v>
      </c>
      <c r="U991" s="27">
        <v>-0.47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25</v>
      </c>
      <c r="C992" s="27">
        <v>0.11848341232227488</v>
      </c>
      <c r="D992" s="2">
        <v>23.636363636363601</v>
      </c>
      <c r="E992" s="2">
        <v>24</v>
      </c>
      <c r="F992" s="27">
        <v>0.1</v>
      </c>
      <c r="G992" s="14">
        <v>23.636363636363601</v>
      </c>
      <c r="H992" s="2">
        <v>28</v>
      </c>
      <c r="I992" s="27">
        <v>8.615384615384615E-2</v>
      </c>
      <c r="J992" s="14">
        <v>25.454546000000001</v>
      </c>
      <c r="K992" s="27">
        <v>0.12</v>
      </c>
      <c r="L992" s="2">
        <v>365</v>
      </c>
      <c r="M992" s="27">
        <v>3.045981807560711E-2</v>
      </c>
      <c r="N992" s="2">
        <v>98.787878787878796</v>
      </c>
      <c r="O992" s="2">
        <v>536</v>
      </c>
      <c r="P992" s="27">
        <v>4.7763322045981112E-2</v>
      </c>
      <c r="Q992" s="14">
        <v>138.18181818181799</v>
      </c>
      <c r="R992" s="2">
        <v>398</v>
      </c>
      <c r="S992" s="27">
        <v>3.6067059356592657E-2</v>
      </c>
      <c r="T992" s="14">
        <v>100.606064</v>
      </c>
      <c r="U992" s="27">
        <v>9.0410958904109592E-2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23</v>
      </c>
      <c r="C993" s="27">
        <v>0.10900473933649289</v>
      </c>
      <c r="D993" s="2">
        <v>22.424242424242401</v>
      </c>
      <c r="E993" s="2">
        <v>0</v>
      </c>
      <c r="F993" s="27">
        <v>0</v>
      </c>
      <c r="G993" s="14">
        <v>11.5151515151515</v>
      </c>
      <c r="H993" s="2">
        <v>0</v>
      </c>
      <c r="I993" s="27">
        <v>0</v>
      </c>
      <c r="J993" s="14">
        <v>12.727273</v>
      </c>
      <c r="K993" s="27">
        <v>-1</v>
      </c>
      <c r="L993" s="2">
        <v>2697</v>
      </c>
      <c r="M993" s="27">
        <v>0.22506884753400652</v>
      </c>
      <c r="N993" s="2">
        <v>152.72727272727201</v>
      </c>
      <c r="O993" s="2">
        <v>2416</v>
      </c>
      <c r="P993" s="27">
        <v>0.21529139190875066</v>
      </c>
      <c r="Q993" s="14">
        <v>204.24242424242399</v>
      </c>
      <c r="R993" s="2">
        <v>3004</v>
      </c>
      <c r="S993" s="27">
        <v>0.27222473946533754</v>
      </c>
      <c r="T993" s="14">
        <v>230.30302399999999</v>
      </c>
      <c r="U993" s="27">
        <v>0.11383018168335188</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27">
        <v>0</v>
      </c>
      <c r="D994" s="2">
        <v>80</v>
      </c>
      <c r="E994" s="2">
        <v>0</v>
      </c>
      <c r="F994" s="27">
        <v>0</v>
      </c>
      <c r="G994" s="14">
        <v>11.5151515151515</v>
      </c>
      <c r="H994" s="2">
        <v>0</v>
      </c>
      <c r="I994" s="27">
        <v>0</v>
      </c>
      <c r="J994" s="14">
        <v>12.727273</v>
      </c>
      <c r="L994" s="2">
        <v>101</v>
      </c>
      <c r="M994" s="27">
        <v>8.4286071935241597E-3</v>
      </c>
      <c r="N994" s="2">
        <v>35.757575757575701</v>
      </c>
      <c r="O994" s="2">
        <v>32</v>
      </c>
      <c r="P994" s="27">
        <v>2.8515416146854392E-3</v>
      </c>
      <c r="Q994" s="14">
        <v>21.818181818181799</v>
      </c>
      <c r="R994" s="2">
        <v>39</v>
      </c>
      <c r="S994" s="27">
        <v>3.5342093339374718E-3</v>
      </c>
      <c r="T994" s="14">
        <v>18.181818</v>
      </c>
      <c r="U994" s="27">
        <v>-0.61386138613861385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24</v>
      </c>
      <c r="C995" s="27">
        <v>0.11374407582938388</v>
      </c>
      <c r="D995" s="2">
        <v>23.636363636363601</v>
      </c>
      <c r="E995" s="2">
        <v>143</v>
      </c>
      <c r="F995" s="27">
        <v>0.59583333333333333</v>
      </c>
      <c r="G995" s="14">
        <v>51.515151515151501</v>
      </c>
      <c r="H995" s="2">
        <v>184</v>
      </c>
      <c r="I995" s="27">
        <v>0.56615384615384612</v>
      </c>
      <c r="J995" s="14">
        <v>76.363640000000004</v>
      </c>
      <c r="K995" s="27">
        <v>6.666666666666667</v>
      </c>
      <c r="L995" s="2">
        <v>4489</v>
      </c>
      <c r="M995" s="27">
        <v>0.37461403655178172</v>
      </c>
      <c r="N995" s="2">
        <v>313.93939393939303</v>
      </c>
      <c r="O995" s="2">
        <v>4266</v>
      </c>
      <c r="P995" s="27">
        <v>0.38014614150775261</v>
      </c>
      <c r="Q995" s="14">
        <v>301.21212121212102</v>
      </c>
      <c r="R995" s="2">
        <v>4702</v>
      </c>
      <c r="S995" s="27">
        <v>0.42609877661984596</v>
      </c>
      <c r="T995" s="14">
        <v>404.24243200000001</v>
      </c>
      <c r="U995" s="27">
        <v>4.7449320561372244E-2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1897</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1700</v>
      </c>
      <c r="C998" s="211"/>
      <c r="D998" s="211" t="s">
        <v>1701</v>
      </c>
      <c r="E998" s="211" t="s">
        <v>1700</v>
      </c>
      <c r="F998" s="211"/>
      <c r="G998" s="211" t="s">
        <v>1701</v>
      </c>
      <c r="H998" s="211" t="s">
        <v>1700</v>
      </c>
      <c r="I998" s="211"/>
      <c r="J998" s="211" t="s">
        <v>1701</v>
      </c>
      <c r="K998" t="s">
        <v>170</v>
      </c>
      <c r="L998" s="211" t="s">
        <v>1700</v>
      </c>
      <c r="M998" s="211"/>
      <c r="N998" s="211" t="s">
        <v>1701</v>
      </c>
      <c r="O998" s="211" t="s">
        <v>1700</v>
      </c>
      <c r="P998" s="211"/>
      <c r="Q998" s="211" t="s">
        <v>1701</v>
      </c>
      <c r="R998" s="211" t="s">
        <v>1700</v>
      </c>
      <c r="S998" s="211"/>
      <c r="T998" s="211" t="s">
        <v>1701</v>
      </c>
      <c r="U998" t="s">
        <v>170</v>
      </c>
      <c r="V998" s="211" t="s">
        <v>1700</v>
      </c>
      <c r="W998" s="211"/>
      <c r="X998" s="211" t="s">
        <v>1701</v>
      </c>
      <c r="Y998" s="211" t="s">
        <v>1700</v>
      </c>
      <c r="Z998" s="211"/>
      <c r="AA998" s="211" t="s">
        <v>1701</v>
      </c>
      <c r="AB998" s="211" t="s">
        <v>1700</v>
      </c>
      <c r="AC998" s="211"/>
      <c r="AD998" s="211" t="s">
        <v>1701</v>
      </c>
      <c r="AE998" t="s">
        <v>170</v>
      </c>
    </row>
    <row r="999" spans="1:31" x14ac:dyDescent="0.3">
      <c r="A999" t="s">
        <v>172</v>
      </c>
      <c r="B999" s="2">
        <v>3305</v>
      </c>
      <c r="C999" s="27" t="s">
        <v>170</v>
      </c>
      <c r="D999" s="2">
        <v>119.39393939393899</v>
      </c>
      <c r="E999" s="2">
        <v>3369</v>
      </c>
      <c r="F999" s="27" t="s">
        <v>170</v>
      </c>
      <c r="G999" s="14">
        <v>123.636363636363</v>
      </c>
      <c r="H999" s="2">
        <v>3295</v>
      </c>
      <c r="I999" s="27" t="s">
        <v>170</v>
      </c>
      <c r="J999" s="14">
        <v>171.515152</v>
      </c>
      <c r="K999" s="27">
        <v>-3.0257186081694403E-3</v>
      </c>
      <c r="L999" s="2">
        <v>126664</v>
      </c>
      <c r="M999" s="27" t="s">
        <v>170</v>
      </c>
      <c r="N999" s="2">
        <v>501.21212121212102</v>
      </c>
      <c r="O999" s="2">
        <v>133570</v>
      </c>
      <c r="P999" s="27" t="s">
        <v>170</v>
      </c>
      <c r="Q999" s="14">
        <v>473.33333333333297</v>
      </c>
      <c r="R999" s="2">
        <v>139044</v>
      </c>
      <c r="S999" s="27" t="s">
        <v>170</v>
      </c>
      <c r="T999" s="14">
        <v>480.60604899999998</v>
      </c>
      <c r="U999" s="27">
        <v>9.7738899766310866E-2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2049</v>
      </c>
      <c r="C1000" s="27">
        <v>0.61996974281391826</v>
      </c>
      <c r="D1000" s="2">
        <v>100.60606060606</v>
      </c>
      <c r="E1000" s="2">
        <v>2064</v>
      </c>
      <c r="F1000" s="27">
        <v>0.61264470169189666</v>
      </c>
      <c r="G1000" s="14">
        <v>112.72727272727199</v>
      </c>
      <c r="H1000" s="2">
        <v>2079</v>
      </c>
      <c r="I1000" s="27">
        <v>0.6309559939301973</v>
      </c>
      <c r="J1000" s="14">
        <v>184.84848</v>
      </c>
      <c r="K1000" s="27">
        <v>1.4641288433382138E-2</v>
      </c>
      <c r="L1000" s="2">
        <v>75081</v>
      </c>
      <c r="M1000" s="27">
        <v>0.59275721594138819</v>
      </c>
      <c r="N1000" s="2">
        <v>679.39393939393904</v>
      </c>
      <c r="O1000" s="2">
        <v>75685</v>
      </c>
      <c r="P1000" s="27">
        <v>0.56663172868159017</v>
      </c>
      <c r="Q1000" s="14">
        <v>752.12121212121201</v>
      </c>
      <c r="R1000" s="2">
        <v>79353</v>
      </c>
      <c r="S1000" s="27">
        <v>0.57070423750755161</v>
      </c>
      <c r="T1000" s="14">
        <v>812.72730000000001</v>
      </c>
      <c r="U1000" s="27">
        <v>5.6898549566468212E-2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45</v>
      </c>
      <c r="C1001" s="27">
        <v>1.3615733736762481E-2</v>
      </c>
      <c r="D1001" s="2">
        <v>26.060606060605998</v>
      </c>
      <c r="E1001" s="2">
        <v>44</v>
      </c>
      <c r="F1001" s="27">
        <v>1.3060255268625705E-2</v>
      </c>
      <c r="G1001" s="14">
        <v>23.030303030302999</v>
      </c>
      <c r="H1001" s="2">
        <v>59</v>
      </c>
      <c r="I1001" s="27">
        <v>1.7905918057663128E-2</v>
      </c>
      <c r="J1001" s="14">
        <v>38.787880000000001</v>
      </c>
      <c r="K1001" s="27">
        <v>0.31111111111111112</v>
      </c>
      <c r="L1001" s="2">
        <v>767</v>
      </c>
      <c r="M1001" s="27">
        <v>6.0553906398029432E-3</v>
      </c>
      <c r="N1001" s="2">
        <v>116.969696969697</v>
      </c>
      <c r="O1001" s="2">
        <v>809</v>
      </c>
      <c r="P1001" s="27">
        <v>6.0567492700456691E-3</v>
      </c>
      <c r="Q1001" s="14">
        <v>129.69696969696901</v>
      </c>
      <c r="R1001" s="2">
        <v>784</v>
      </c>
      <c r="S1001" s="27">
        <v>5.6385029199390122E-3</v>
      </c>
      <c r="T1001" s="14">
        <v>169.090912</v>
      </c>
      <c r="U1001" s="27">
        <v>2.2164276401564539E-2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124</v>
      </c>
      <c r="C1002" s="27">
        <v>3.7518910741301058E-2</v>
      </c>
      <c r="D1002" s="2">
        <v>47.272727272727202</v>
      </c>
      <c r="E1002" s="2">
        <v>284</v>
      </c>
      <c r="F1002" s="27">
        <v>8.4298011279311372E-2</v>
      </c>
      <c r="G1002" s="14">
        <v>61.212121212121197</v>
      </c>
      <c r="H1002" s="2">
        <v>115</v>
      </c>
      <c r="I1002" s="27">
        <v>3.490136570561457E-2</v>
      </c>
      <c r="J1002" s="14">
        <v>39.393940000000001</v>
      </c>
      <c r="K1002" s="27">
        <v>-7.2580645161290328E-2</v>
      </c>
      <c r="L1002" s="2">
        <v>8818</v>
      </c>
      <c r="M1002" s="27">
        <v>6.961725510010737E-2</v>
      </c>
      <c r="N1002" s="2">
        <v>323.636363636363</v>
      </c>
      <c r="O1002" s="2">
        <v>8066</v>
      </c>
      <c r="P1002" s="27">
        <v>6.0387811634349031E-2</v>
      </c>
      <c r="Q1002" s="14">
        <v>376.36363636363598</v>
      </c>
      <c r="R1002" s="2">
        <v>9119</v>
      </c>
      <c r="S1002" s="27">
        <v>6.5583556284341649E-2</v>
      </c>
      <c r="T1002" s="14">
        <v>460.60604899999998</v>
      </c>
      <c r="U1002" s="27">
        <v>3.4134724427307778E-2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483</v>
      </c>
      <c r="C1003" s="27">
        <v>0.14614220877458398</v>
      </c>
      <c r="D1003" s="2">
        <v>62.424242424242401</v>
      </c>
      <c r="E1003" s="2">
        <v>303</v>
      </c>
      <c r="F1003" s="27">
        <v>8.9937666963490648E-2</v>
      </c>
      <c r="G1003" s="14">
        <v>66.060606060606005</v>
      </c>
      <c r="H1003" s="2">
        <v>274</v>
      </c>
      <c r="I1003" s="27">
        <v>8.3156297420333841E-2</v>
      </c>
      <c r="J1003" s="14">
        <v>61.212119999999999</v>
      </c>
      <c r="K1003" s="27">
        <v>-0.43271221532091098</v>
      </c>
      <c r="L1003" s="2">
        <v>14716</v>
      </c>
      <c r="M1003" s="27">
        <v>0.11618139329249037</v>
      </c>
      <c r="N1003" s="2">
        <v>390.30303030303003</v>
      </c>
      <c r="O1003" s="2">
        <v>13249</v>
      </c>
      <c r="P1003" s="27">
        <v>9.919143520251554E-2</v>
      </c>
      <c r="Q1003" s="14">
        <v>488.48484848484799</v>
      </c>
      <c r="R1003" s="2">
        <v>13776</v>
      </c>
      <c r="S1003" s="27">
        <v>9.9076551307499788E-2</v>
      </c>
      <c r="T1003" s="14">
        <v>629.69695999999999</v>
      </c>
      <c r="U1003" s="27">
        <v>-6.3876053275346567E-2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567</v>
      </c>
      <c r="C1004" s="27">
        <v>0.17155824508320727</v>
      </c>
      <c r="D1004" s="2">
        <v>60.606060606060602</v>
      </c>
      <c r="E1004" s="2">
        <v>409</v>
      </c>
      <c r="F1004" s="27">
        <v>0.12140100920154348</v>
      </c>
      <c r="G1004" s="14">
        <v>63.030303030303003</v>
      </c>
      <c r="H1004" s="2">
        <v>398</v>
      </c>
      <c r="I1004" s="27">
        <v>0.12078907435508346</v>
      </c>
      <c r="J1004" s="14">
        <v>83.636359999999996</v>
      </c>
      <c r="K1004" s="27">
        <v>-0.29805996472663138</v>
      </c>
      <c r="L1004" s="2">
        <v>17550</v>
      </c>
      <c r="M1004" s="27">
        <v>0.13855554853786395</v>
      </c>
      <c r="N1004" s="2">
        <v>360</v>
      </c>
      <c r="O1004" s="2">
        <v>17024</v>
      </c>
      <c r="P1004" s="27">
        <v>0.1274537695590327</v>
      </c>
      <c r="Q1004" s="14">
        <v>455.15151515151501</v>
      </c>
      <c r="R1004" s="2">
        <v>15133</v>
      </c>
      <c r="S1004" s="27">
        <v>0.10883605189724116</v>
      </c>
      <c r="T1004" s="14">
        <v>490.30304000000001</v>
      </c>
      <c r="U1004" s="27">
        <v>-0.13772079772079773</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145</v>
      </c>
      <c r="C1005" s="27">
        <v>4.3872919818456882E-2</v>
      </c>
      <c r="D1005" s="2">
        <v>35.151515151515099</v>
      </c>
      <c r="E1005" s="2">
        <v>231</v>
      </c>
      <c r="F1005" s="27">
        <v>6.8566340160284955E-2</v>
      </c>
      <c r="G1005" s="14">
        <v>45.454545454545404</v>
      </c>
      <c r="H1005" s="2">
        <v>234</v>
      </c>
      <c r="I1005" s="27">
        <v>7.1016691957511383E-2</v>
      </c>
      <c r="J1005" s="14">
        <v>54.5454559</v>
      </c>
      <c r="K1005" s="27">
        <v>0.61379310344827587</v>
      </c>
      <c r="L1005" s="2">
        <v>8342</v>
      </c>
      <c r="M1005" s="27">
        <v>6.5859281248026272E-2</v>
      </c>
      <c r="N1005" s="2">
        <v>308.48484848484799</v>
      </c>
      <c r="O1005" s="2">
        <v>8791</v>
      </c>
      <c r="P1005" s="27">
        <v>6.5815677173017895E-2</v>
      </c>
      <c r="Q1005" s="14">
        <v>326.06060606060601</v>
      </c>
      <c r="R1005" s="2">
        <v>9311</v>
      </c>
      <c r="S1005" s="27">
        <v>6.6964414142285891E-2</v>
      </c>
      <c r="T1005" s="14">
        <v>478.78787199999999</v>
      </c>
      <c r="U1005" s="27">
        <v>0.1161591944377847</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197</v>
      </c>
      <c r="C1006" s="27">
        <v>5.9606656580937972E-2</v>
      </c>
      <c r="D1006" s="2">
        <v>51.515151515151501</v>
      </c>
      <c r="E1006" s="2">
        <v>151</v>
      </c>
      <c r="F1006" s="27">
        <v>4.4820421490056397E-2</v>
      </c>
      <c r="G1006" s="14">
        <v>35.151515151515099</v>
      </c>
      <c r="H1006" s="2">
        <v>254</v>
      </c>
      <c r="I1006" s="27">
        <v>7.7086494688922605E-2</v>
      </c>
      <c r="J1006" s="14">
        <v>66.666664100000006</v>
      </c>
      <c r="K1006" s="27">
        <v>0.28934010152284262</v>
      </c>
      <c r="L1006" s="2">
        <v>7259</v>
      </c>
      <c r="M1006" s="27">
        <v>5.7309101244236722E-2</v>
      </c>
      <c r="N1006" s="2">
        <v>286.666666666666</v>
      </c>
      <c r="O1006" s="2">
        <v>8318</v>
      </c>
      <c r="P1006" s="27">
        <v>6.2274462828479447E-2</v>
      </c>
      <c r="Q1006" s="14">
        <v>299.39393939393898</v>
      </c>
      <c r="R1006" s="2">
        <v>8748</v>
      </c>
      <c r="S1006" s="27">
        <v>6.2915336152584794E-2</v>
      </c>
      <c r="T1006" s="14">
        <v>398.78787199999999</v>
      </c>
      <c r="U1006" s="27">
        <v>0.20512467281994765</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232</v>
      </c>
      <c r="C1007" s="27">
        <v>7.0196671709531019E-2</v>
      </c>
      <c r="D1007" s="2">
        <v>46.060606060605998</v>
      </c>
      <c r="E1007" s="2">
        <v>359</v>
      </c>
      <c r="F1007" s="27">
        <v>0.10655981003265064</v>
      </c>
      <c r="G1007" s="14">
        <v>52.121212121212103</v>
      </c>
      <c r="H1007" s="2">
        <v>449</v>
      </c>
      <c r="I1007" s="27">
        <v>0.13626707132018209</v>
      </c>
      <c r="J1007" s="14">
        <v>75.151510000000002</v>
      </c>
      <c r="K1007" s="27">
        <v>0.93534482758620685</v>
      </c>
      <c r="L1007" s="2">
        <v>9464</v>
      </c>
      <c r="M1007" s="27">
        <v>7.4717362470788862E-2</v>
      </c>
      <c r="N1007" s="2">
        <v>240</v>
      </c>
      <c r="O1007" s="2">
        <v>11067</v>
      </c>
      <c r="P1007" s="27">
        <v>8.2855431608894206E-2</v>
      </c>
      <c r="Q1007" s="14">
        <v>248.48484848484799</v>
      </c>
      <c r="R1007" s="2">
        <v>12787</v>
      </c>
      <c r="S1007" s="27">
        <v>9.1963694945484883E-2</v>
      </c>
      <c r="T1007" s="14">
        <v>349.69695999999999</v>
      </c>
      <c r="U1007" s="27">
        <v>0.35112003381234153</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188</v>
      </c>
      <c r="C1008" s="27">
        <v>5.6883509833585477E-2</v>
      </c>
      <c r="D1008" s="2">
        <v>35.757575757575701</v>
      </c>
      <c r="E1008" s="2">
        <v>180</v>
      </c>
      <c r="F1008" s="27">
        <v>5.3428317008014245E-2</v>
      </c>
      <c r="G1008" s="14">
        <v>45.454545454545404</v>
      </c>
      <c r="H1008" s="2">
        <v>231</v>
      </c>
      <c r="I1008" s="27">
        <v>7.0106221547799691E-2</v>
      </c>
      <c r="J1008" s="14">
        <v>58.181820000000002</v>
      </c>
      <c r="K1008" s="27">
        <v>0.22872340425531915</v>
      </c>
      <c r="L1008" s="2">
        <v>6068</v>
      </c>
      <c r="M1008" s="27">
        <v>4.790627171098339E-2</v>
      </c>
      <c r="N1008" s="2">
        <v>234.54545454545399</v>
      </c>
      <c r="O1008" s="2">
        <v>6031</v>
      </c>
      <c r="P1008" s="27">
        <v>4.515235457063712E-2</v>
      </c>
      <c r="Q1008" s="14">
        <v>213.333333333333</v>
      </c>
      <c r="R1008" s="2">
        <v>6686</v>
      </c>
      <c r="S1008" s="27">
        <v>4.8085498115704381E-2</v>
      </c>
      <c r="T1008" s="14">
        <v>340.60604899999998</v>
      </c>
      <c r="U1008" s="27">
        <v>0.10184574818721161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68</v>
      </c>
      <c r="C1009" s="27">
        <v>2.0574886535552193E-2</v>
      </c>
      <c r="D1009" s="2">
        <v>21.2121212121212</v>
      </c>
      <c r="E1009" s="2">
        <v>103</v>
      </c>
      <c r="F1009" s="27">
        <v>3.0572870287919263E-2</v>
      </c>
      <c r="G1009" s="14">
        <v>35.151515151515099</v>
      </c>
      <c r="H1009" s="2">
        <v>65</v>
      </c>
      <c r="I1009" s="27">
        <v>1.9726858877086494E-2</v>
      </c>
      <c r="J1009" s="14">
        <v>29.69697</v>
      </c>
      <c r="K1009" s="27">
        <v>-4.4117647058823532E-2</v>
      </c>
      <c r="L1009" s="2">
        <v>2097</v>
      </c>
      <c r="M1009" s="27">
        <v>1.6555611697088361E-2</v>
      </c>
      <c r="N1009" s="2">
        <v>129.69696969696901</v>
      </c>
      <c r="O1009" s="2">
        <v>2330</v>
      </c>
      <c r="P1009" s="27">
        <v>1.7444036834618551E-2</v>
      </c>
      <c r="Q1009" s="14">
        <v>169.09090909090901</v>
      </c>
      <c r="R1009" s="2">
        <v>3009</v>
      </c>
      <c r="S1009" s="27">
        <v>2.164063174247001E-2</v>
      </c>
      <c r="T1009" s="14">
        <v>297.57574499999998</v>
      </c>
      <c r="U1009" s="27">
        <v>0.43490701001430615</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1256</v>
      </c>
      <c r="C1010" s="27">
        <v>0.38003025718608169</v>
      </c>
      <c r="D1010" s="2">
        <v>104.24242424242399</v>
      </c>
      <c r="E1010" s="2">
        <v>1305</v>
      </c>
      <c r="F1010" s="27">
        <v>0.38735529830810328</v>
      </c>
      <c r="G1010" s="14">
        <v>97.575757575757606</v>
      </c>
      <c r="H1010" s="2">
        <v>1216</v>
      </c>
      <c r="I1010" s="27">
        <v>0.36904400606980275</v>
      </c>
      <c r="J1010" s="14">
        <v>115.757576</v>
      </c>
      <c r="K1010" s="27">
        <v>-3.1847133757961783E-2</v>
      </c>
      <c r="L1010" s="2">
        <v>51583</v>
      </c>
      <c r="M1010" s="27">
        <v>0.40724278405861175</v>
      </c>
      <c r="N1010" s="2">
        <v>703.030303030303</v>
      </c>
      <c r="O1010" s="2">
        <v>57885</v>
      </c>
      <c r="P1010" s="27">
        <v>0.43336827131840983</v>
      </c>
      <c r="Q1010" s="14">
        <v>686.66666666666595</v>
      </c>
      <c r="R1010" s="2">
        <v>59691</v>
      </c>
      <c r="S1010" s="27">
        <v>0.42929576249244844</v>
      </c>
      <c r="T1010" s="14">
        <v>898.78790000000004</v>
      </c>
      <c r="U1010" s="27">
        <v>0.15718356822984317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150</v>
      </c>
      <c r="C1011" s="27">
        <v>4.5385779122541603E-2</v>
      </c>
      <c r="D1011" s="2">
        <v>46.6666666666666</v>
      </c>
      <c r="E1011" s="2">
        <v>162</v>
      </c>
      <c r="F1011" s="27">
        <v>4.8085485307212822E-2</v>
      </c>
      <c r="G1011" s="14">
        <v>49.090909090909101</v>
      </c>
      <c r="H1011" s="2">
        <v>57</v>
      </c>
      <c r="I1011" s="27">
        <v>1.7298937784522003E-2</v>
      </c>
      <c r="J1011" s="14">
        <v>41.212119999999999</v>
      </c>
      <c r="K1011" s="27">
        <v>-0.62</v>
      </c>
      <c r="L1011" s="2">
        <v>5190</v>
      </c>
      <c r="M1011" s="27">
        <v>4.09745468325649E-2</v>
      </c>
      <c r="N1011" s="2">
        <v>303.636363636363</v>
      </c>
      <c r="O1011" s="2">
        <v>4958</v>
      </c>
      <c r="P1011" s="27">
        <v>3.7119113573407199E-2</v>
      </c>
      <c r="Q1011" s="14">
        <v>267.87878787878702</v>
      </c>
      <c r="R1011" s="2">
        <v>4763</v>
      </c>
      <c r="S1011" s="27">
        <v>3.4255343632231525E-2</v>
      </c>
      <c r="T1011" s="14">
        <v>370.90910000000002</v>
      </c>
      <c r="U1011" s="27">
        <v>-8.2273603082851643E-2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323</v>
      </c>
      <c r="C1012" s="27">
        <v>9.7730711043872917E-2</v>
      </c>
      <c r="D1012" s="2">
        <v>64.848484848484802</v>
      </c>
      <c r="E1012" s="2">
        <v>358</v>
      </c>
      <c r="F1012" s="27">
        <v>0.10626298604927278</v>
      </c>
      <c r="G1012" s="14">
        <v>75.151515151515099</v>
      </c>
      <c r="H1012" s="2">
        <v>415</v>
      </c>
      <c r="I1012" s="27">
        <v>0.125948406676783</v>
      </c>
      <c r="J1012" s="14">
        <v>87.272729999999996</v>
      </c>
      <c r="K1012" s="27">
        <v>0.28482972136222912</v>
      </c>
      <c r="L1012" s="2">
        <v>15410</v>
      </c>
      <c r="M1012" s="27">
        <v>0.1216604560096002</v>
      </c>
      <c r="N1012" s="2">
        <v>460.60606060606</v>
      </c>
      <c r="O1012" s="2">
        <v>15663</v>
      </c>
      <c r="P1012" s="27">
        <v>0.11726435576851089</v>
      </c>
      <c r="Q1012" s="14">
        <v>415.75757575757501</v>
      </c>
      <c r="R1012" s="2">
        <v>14739</v>
      </c>
      <c r="S1012" s="27">
        <v>0.1060024165012514</v>
      </c>
      <c r="T1012" s="14">
        <v>568.48486300000002</v>
      </c>
      <c r="U1012" s="27">
        <v>-4.354315379623621E-2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331</v>
      </c>
      <c r="C1013" s="27">
        <v>0.10015128593040847</v>
      </c>
      <c r="D1013" s="2">
        <v>73.3333333333333</v>
      </c>
      <c r="E1013" s="2">
        <v>246</v>
      </c>
      <c r="F1013" s="27">
        <v>7.3018699910952806E-2</v>
      </c>
      <c r="G1013" s="14">
        <v>51.515151515151501</v>
      </c>
      <c r="H1013" s="2">
        <v>273</v>
      </c>
      <c r="I1013" s="27">
        <v>8.2852807283763277E-2</v>
      </c>
      <c r="J1013" s="14">
        <v>61.818179999999998</v>
      </c>
      <c r="K1013" s="27">
        <v>-0.17522658610271905</v>
      </c>
      <c r="L1013" s="2">
        <v>12255</v>
      </c>
      <c r="M1013" s="27">
        <v>9.6752036884987055E-2</v>
      </c>
      <c r="N1013" s="2">
        <v>432.12121212121201</v>
      </c>
      <c r="O1013" s="2">
        <v>14158</v>
      </c>
      <c r="P1013" s="27">
        <v>0.10599685558134311</v>
      </c>
      <c r="Q1013" s="14">
        <v>473.93939393939399</v>
      </c>
      <c r="R1013" s="2">
        <v>15294</v>
      </c>
      <c r="S1013" s="27">
        <v>0.1099939587468715</v>
      </c>
      <c r="T1013" s="14">
        <v>620.60609999999997</v>
      </c>
      <c r="U1013" s="27">
        <v>0.24798041615667074</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232</v>
      </c>
      <c r="C1014" s="27">
        <v>7.0196671709531019E-2</v>
      </c>
      <c r="D1014" s="2">
        <v>64.242424242424207</v>
      </c>
      <c r="E1014" s="2">
        <v>172</v>
      </c>
      <c r="F1014" s="27">
        <v>5.1053725140991393E-2</v>
      </c>
      <c r="G1014" s="14">
        <v>48.484848484848399</v>
      </c>
      <c r="H1014" s="2">
        <v>137</v>
      </c>
      <c r="I1014" s="27">
        <v>4.1578148710166921E-2</v>
      </c>
      <c r="J1014" s="14">
        <v>47.878788</v>
      </c>
      <c r="K1014" s="27">
        <v>-0.40948275862068967</v>
      </c>
      <c r="L1014" s="2">
        <v>8711</v>
      </c>
      <c r="M1014" s="27">
        <v>6.8772500473694181E-2</v>
      </c>
      <c r="N1014" s="2">
        <v>395.75757575757501</v>
      </c>
      <c r="O1014" s="2">
        <v>10256</v>
      </c>
      <c r="P1014" s="27">
        <v>7.678370891667291E-2</v>
      </c>
      <c r="Q1014" s="14">
        <v>335.15151515151501</v>
      </c>
      <c r="R1014" s="2">
        <v>10483</v>
      </c>
      <c r="S1014" s="27">
        <v>7.5393400650153902E-2</v>
      </c>
      <c r="T1014" s="14">
        <v>500</v>
      </c>
      <c r="U1014" s="27">
        <v>0.20342096200206636</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34</v>
      </c>
      <c r="C1015" s="27">
        <v>1.0287443267776097E-2</v>
      </c>
      <c r="D1015" s="2">
        <v>20</v>
      </c>
      <c r="E1015" s="2">
        <v>123</v>
      </c>
      <c r="F1015" s="27">
        <v>3.6509349955476403E-2</v>
      </c>
      <c r="G1015" s="14">
        <v>43.030303030303003</v>
      </c>
      <c r="H1015" s="2">
        <v>120</v>
      </c>
      <c r="I1015" s="27">
        <v>3.6418816388467376E-2</v>
      </c>
      <c r="J1015" s="14">
        <v>43.636364</v>
      </c>
      <c r="K1015" s="27">
        <v>2.5294117647058822</v>
      </c>
      <c r="L1015" s="2">
        <v>2836</v>
      </c>
      <c r="M1015" s="27">
        <v>2.2389945051474767E-2</v>
      </c>
      <c r="N1015" s="2">
        <v>209.69696969696901</v>
      </c>
      <c r="O1015" s="2">
        <v>3705</v>
      </c>
      <c r="P1015" s="27">
        <v>2.7738264580369845E-2</v>
      </c>
      <c r="Q1015" s="14">
        <v>255.75757575757501</v>
      </c>
      <c r="R1015" s="2">
        <v>3888</v>
      </c>
      <c r="S1015" s="27">
        <v>2.7962371623371018E-2</v>
      </c>
      <c r="T1015" s="14">
        <v>332.121216</v>
      </c>
      <c r="U1015" s="27">
        <v>0.3709449929478138</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0</v>
      </c>
      <c r="C1016" s="27">
        <v>0</v>
      </c>
      <c r="D1016" s="2">
        <v>80</v>
      </c>
      <c r="E1016" s="2">
        <v>67</v>
      </c>
      <c r="F1016" s="27">
        <v>1.9887206886316414E-2</v>
      </c>
      <c r="G1016" s="14">
        <v>27.272727272727199</v>
      </c>
      <c r="H1016" s="2">
        <v>63</v>
      </c>
      <c r="I1016" s="27">
        <v>1.9119878603945373E-2</v>
      </c>
      <c r="J1016" s="14">
        <v>24.242424</v>
      </c>
      <c r="K1016" s="27"/>
      <c r="L1016" s="2">
        <v>1900</v>
      </c>
      <c r="M1016" s="27">
        <v>1.5000315796122024E-2</v>
      </c>
      <c r="N1016" s="2">
        <v>160.60606060606</v>
      </c>
      <c r="O1016" s="2">
        <v>2756</v>
      </c>
      <c r="P1016" s="27">
        <v>2.0633375758029499E-2</v>
      </c>
      <c r="Q1016" s="14">
        <v>201.81818181818099</v>
      </c>
      <c r="R1016" s="2">
        <v>3030</v>
      </c>
      <c r="S1016" s="27">
        <v>2.179166307068266E-2</v>
      </c>
      <c r="T1016" s="14">
        <v>239.393936</v>
      </c>
      <c r="U1016" s="27">
        <v>0.59473684210526312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59</v>
      </c>
      <c r="C1017" s="27">
        <v>1.7851739788199698E-2</v>
      </c>
      <c r="D1017" s="2">
        <v>27.878787878787801</v>
      </c>
      <c r="E1017" s="2">
        <v>106</v>
      </c>
      <c r="F1017" s="27">
        <v>3.1463342238052833E-2</v>
      </c>
      <c r="G1017" s="14">
        <v>36.969696969696898</v>
      </c>
      <c r="H1017" s="2">
        <v>78</v>
      </c>
      <c r="I1017" s="27">
        <v>2.3672230652503793E-2</v>
      </c>
      <c r="J1017" s="14">
        <v>30.30303</v>
      </c>
      <c r="K1017" s="27">
        <v>0.32203389830508472</v>
      </c>
      <c r="L1017" s="2">
        <v>2837</v>
      </c>
      <c r="M1017" s="27">
        <v>2.2397839954525357E-2</v>
      </c>
      <c r="N1017" s="2">
        <v>178.18181818181799</v>
      </c>
      <c r="O1017" s="2">
        <v>3588</v>
      </c>
      <c r="P1017" s="27">
        <v>2.6862319383095006E-2</v>
      </c>
      <c r="Q1017" s="14">
        <v>202.42424242424201</v>
      </c>
      <c r="R1017" s="2">
        <v>4613</v>
      </c>
      <c r="S1017" s="27">
        <v>3.3176548430712577E-2</v>
      </c>
      <c r="T1017" s="14">
        <v>304.84848</v>
      </c>
      <c r="U1017" s="27">
        <v>0.62601339443073667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111</v>
      </c>
      <c r="C1018" s="27">
        <v>3.3585476550680789E-2</v>
      </c>
      <c r="D1018" s="2">
        <v>38.181818181818102</v>
      </c>
      <c r="E1018" s="2">
        <v>37</v>
      </c>
      <c r="F1018" s="27">
        <v>1.0982487384980706E-2</v>
      </c>
      <c r="G1018" s="14">
        <v>17.5757575757575</v>
      </c>
      <c r="H1018" s="2">
        <v>48</v>
      </c>
      <c r="I1018" s="27">
        <v>1.4567526555386951E-2</v>
      </c>
      <c r="J1018" s="14">
        <v>22.424242</v>
      </c>
      <c r="K1018" s="27">
        <v>-0.56756756756756754</v>
      </c>
      <c r="L1018" s="2">
        <v>1630</v>
      </c>
      <c r="M1018" s="27">
        <v>1.2868691972462579E-2</v>
      </c>
      <c r="N1018" s="2">
        <v>149.69696969696901</v>
      </c>
      <c r="O1018" s="2">
        <v>1829</v>
      </c>
      <c r="P1018" s="27">
        <v>1.3693194579621173E-2</v>
      </c>
      <c r="Q1018" s="14">
        <v>150.30303030303</v>
      </c>
      <c r="R1018" s="2">
        <v>1643</v>
      </c>
      <c r="S1018" s="27">
        <v>1.1816403440637497E-2</v>
      </c>
      <c r="T1018" s="14">
        <v>213.33332799999999</v>
      </c>
      <c r="U1018" s="27">
        <v>7.9754601226993873E-3</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16</v>
      </c>
      <c r="C1019" s="27">
        <v>4.841149773071104E-3</v>
      </c>
      <c r="D1019" s="2">
        <v>10.303030303030299</v>
      </c>
      <c r="E1019" s="2">
        <v>34</v>
      </c>
      <c r="F1019" s="27">
        <v>1.0092015434847135E-2</v>
      </c>
      <c r="G1019" s="14">
        <v>13.9393939393939</v>
      </c>
      <c r="H1019" s="2">
        <v>25</v>
      </c>
      <c r="I1019" s="27">
        <v>7.5872534142640367E-3</v>
      </c>
      <c r="J1019" s="14">
        <v>24.848483999999999</v>
      </c>
      <c r="K1019" s="27">
        <v>0.5625</v>
      </c>
      <c r="L1019" s="2">
        <v>814</v>
      </c>
      <c r="M1019" s="27">
        <v>6.4264510831806981E-3</v>
      </c>
      <c r="N1019" s="2">
        <v>91.515151515151501</v>
      </c>
      <c r="O1019" s="2">
        <v>972</v>
      </c>
      <c r="P1019" s="27">
        <v>7.2770831773601857E-3</v>
      </c>
      <c r="Q1019" s="14">
        <v>94.545454545454504</v>
      </c>
      <c r="R1019" s="2">
        <v>1238</v>
      </c>
      <c r="S1019" s="27">
        <v>8.9036563965363483E-3</v>
      </c>
      <c r="T1019" s="14">
        <v>175.75756799999999</v>
      </c>
      <c r="U1019" s="27">
        <v>0.52088452088452086</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1907</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1700</v>
      </c>
      <c r="C1022" s="211"/>
      <c r="D1022" s="211" t="s">
        <v>1701</v>
      </c>
      <c r="E1022" s="211" t="s">
        <v>1700</v>
      </c>
      <c r="F1022" s="211"/>
      <c r="G1022" s="211" t="s">
        <v>1701</v>
      </c>
      <c r="H1022" s="211" t="s">
        <v>1700</v>
      </c>
      <c r="I1022" s="211"/>
      <c r="J1022" s="211" t="s">
        <v>1701</v>
      </c>
      <c r="K1022" t="s">
        <v>170</v>
      </c>
      <c r="L1022" s="211" t="s">
        <v>1700</v>
      </c>
      <c r="M1022" s="211"/>
      <c r="N1022" s="211" t="s">
        <v>1701</v>
      </c>
      <c r="O1022" s="211" t="s">
        <v>1700</v>
      </c>
      <c r="P1022" s="211"/>
      <c r="Q1022" s="211" t="s">
        <v>1701</v>
      </c>
      <c r="R1022" s="211" t="s">
        <v>1700</v>
      </c>
      <c r="S1022" s="211"/>
      <c r="T1022" s="211" t="s">
        <v>1701</v>
      </c>
      <c r="U1022" t="s">
        <v>170</v>
      </c>
      <c r="V1022" s="211" t="s">
        <v>1700</v>
      </c>
      <c r="W1022" s="211"/>
      <c r="X1022" s="211" t="s">
        <v>1701</v>
      </c>
      <c r="Y1022" s="211" t="s">
        <v>1700</v>
      </c>
      <c r="Z1022" s="211"/>
      <c r="AA1022" s="211" t="s">
        <v>1701</v>
      </c>
      <c r="AB1022" s="211" t="s">
        <v>1700</v>
      </c>
      <c r="AC1022" s="211"/>
      <c r="AD1022" s="211" t="s">
        <v>1701</v>
      </c>
      <c r="AE1022" t="s">
        <v>170</v>
      </c>
    </row>
    <row r="1023" spans="1:31" x14ac:dyDescent="0.3">
      <c r="A1023" t="s">
        <v>172</v>
      </c>
      <c r="B1023" s="2">
        <v>3305</v>
      </c>
      <c r="C1023" s="27" t="s">
        <v>170</v>
      </c>
      <c r="D1023" s="2">
        <v>119.39393939393899</v>
      </c>
      <c r="E1023" s="2">
        <v>3369</v>
      </c>
      <c r="F1023" s="27" t="s">
        <v>170</v>
      </c>
      <c r="G1023" s="14">
        <v>123.636363636363</v>
      </c>
      <c r="H1023" s="2">
        <v>3295</v>
      </c>
      <c r="I1023" s="27" t="s">
        <v>170</v>
      </c>
      <c r="J1023" s="14">
        <v>171.515152</v>
      </c>
      <c r="K1023" s="27">
        <v>-3.0257186081694403E-3</v>
      </c>
      <c r="L1023" s="2">
        <v>126664</v>
      </c>
      <c r="M1023" s="27" t="s">
        <v>170</v>
      </c>
      <c r="N1023" s="2">
        <v>501.21212121212102</v>
      </c>
      <c r="O1023" s="2">
        <v>133570</v>
      </c>
      <c r="P1023" s="27" t="s">
        <v>170</v>
      </c>
      <c r="Q1023" s="14">
        <v>473.33333333333297</v>
      </c>
      <c r="R1023" s="2">
        <v>139044</v>
      </c>
      <c r="S1023" s="27" t="s">
        <v>170</v>
      </c>
      <c r="T1023" s="14">
        <v>480.60604899999998</v>
      </c>
      <c r="U1023" s="27">
        <v>9.7738899766310866E-2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2049</v>
      </c>
      <c r="C1024" s="27">
        <v>0.61996974281391826</v>
      </c>
      <c r="D1024" s="2">
        <v>100.60606060606</v>
      </c>
      <c r="E1024" s="2">
        <v>2064</v>
      </c>
      <c r="F1024" s="27">
        <v>0.61264470169189666</v>
      </c>
      <c r="G1024" s="14">
        <v>112.72727272727199</v>
      </c>
      <c r="H1024" s="2">
        <v>2079</v>
      </c>
      <c r="I1024" s="27">
        <v>0.6309559939301973</v>
      </c>
      <c r="J1024" s="14">
        <v>184.84848</v>
      </c>
      <c r="K1024" s="27">
        <v>1.4641288433382138E-2</v>
      </c>
      <c r="L1024" s="2">
        <v>75081</v>
      </c>
      <c r="M1024" s="27">
        <v>0.59275721594138819</v>
      </c>
      <c r="N1024" s="2">
        <v>679.39393939393904</v>
      </c>
      <c r="O1024" s="2">
        <v>75685</v>
      </c>
      <c r="P1024" s="27">
        <v>0.56663172868159017</v>
      </c>
      <c r="Q1024" s="14">
        <v>752.12121212121201</v>
      </c>
      <c r="R1024" s="2">
        <v>79353</v>
      </c>
      <c r="S1024" s="27">
        <v>0.57070423750755161</v>
      </c>
      <c r="T1024" s="14">
        <v>812.72730000000001</v>
      </c>
      <c r="U1024" s="27">
        <v>5.6898549566468212E-2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431</v>
      </c>
      <c r="C1025" s="27">
        <v>0.13040847201210287</v>
      </c>
      <c r="D1025" s="2">
        <v>69.696969696969703</v>
      </c>
      <c r="E1025" s="2">
        <v>433</v>
      </c>
      <c r="F1025" s="27">
        <v>0.12852478480261206</v>
      </c>
      <c r="G1025" s="14">
        <v>79.393939393939405</v>
      </c>
      <c r="H1025" s="2">
        <v>449</v>
      </c>
      <c r="I1025" s="27">
        <v>0.13626707132018209</v>
      </c>
      <c r="J1025" s="14">
        <v>92.121215800000002</v>
      </c>
      <c r="K1025" s="27">
        <v>4.1763341067285381E-2</v>
      </c>
      <c r="L1025" s="2">
        <v>11740</v>
      </c>
      <c r="M1025" s="27">
        <v>9.2686161813932924E-2</v>
      </c>
      <c r="N1025" s="2">
        <v>424.84848484848402</v>
      </c>
      <c r="O1025" s="2">
        <v>12812</v>
      </c>
      <c r="P1025" s="27">
        <v>9.5919742457138579E-2</v>
      </c>
      <c r="Q1025" s="14">
        <v>497.575757575757</v>
      </c>
      <c r="R1025" s="2">
        <v>13658</v>
      </c>
      <c r="S1025" s="27">
        <v>9.8227899082304879E-2</v>
      </c>
      <c r="T1025" s="14">
        <v>584.24243200000001</v>
      </c>
      <c r="U1025" s="27">
        <v>0.16337308347529814</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644</v>
      </c>
      <c r="C1026" s="27">
        <v>0.19485627836611194</v>
      </c>
      <c r="D1026" s="2">
        <v>64.242424242424207</v>
      </c>
      <c r="E1026" s="2">
        <v>677</v>
      </c>
      <c r="F1026" s="27">
        <v>0.20094983674680914</v>
      </c>
      <c r="G1026" s="14">
        <v>74.545454545454504</v>
      </c>
      <c r="H1026" s="2">
        <v>707</v>
      </c>
      <c r="I1026" s="27">
        <v>0.21456752655538694</v>
      </c>
      <c r="J1026" s="14">
        <v>94.545455899999993</v>
      </c>
      <c r="K1026" s="27">
        <v>9.7826086956521743E-2</v>
      </c>
      <c r="L1026" s="2">
        <v>23810</v>
      </c>
      <c r="M1026" s="27">
        <v>0.18797764163456074</v>
      </c>
      <c r="N1026" s="2">
        <v>450.30303030303003</v>
      </c>
      <c r="O1026" s="2">
        <v>23067</v>
      </c>
      <c r="P1026" s="27">
        <v>0.17269596466272366</v>
      </c>
      <c r="Q1026" s="14">
        <v>586.06060606060601</v>
      </c>
      <c r="R1026" s="2">
        <v>24164</v>
      </c>
      <c r="S1026" s="27">
        <v>0.17378671499669168</v>
      </c>
      <c r="T1026" s="14">
        <v>619.39390000000003</v>
      </c>
      <c r="U1026" s="27">
        <v>1.4867702645947081E-2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249</v>
      </c>
      <c r="C1027" s="27">
        <v>7.5340393343419063E-2</v>
      </c>
      <c r="D1027" s="2">
        <v>64.848484848484802</v>
      </c>
      <c r="E1027" s="2">
        <v>336</v>
      </c>
      <c r="F1027" s="27">
        <v>9.9732858414959935E-2</v>
      </c>
      <c r="G1027" s="14">
        <v>73.939393939393895</v>
      </c>
      <c r="H1027" s="2">
        <v>378</v>
      </c>
      <c r="I1027" s="27">
        <v>0.11471927162367224</v>
      </c>
      <c r="J1027" s="14">
        <v>75.757576</v>
      </c>
      <c r="K1027" s="27">
        <v>0.51807228915662651</v>
      </c>
      <c r="L1027" s="2">
        <v>11761</v>
      </c>
      <c r="M1027" s="27">
        <v>9.2851954777995321E-2</v>
      </c>
      <c r="N1027" s="2">
        <v>404.84848484848402</v>
      </c>
      <c r="O1027" s="2">
        <v>12388</v>
      </c>
      <c r="P1027" s="27">
        <v>9.2745376955903278E-2</v>
      </c>
      <c r="Q1027" s="14">
        <v>410.90909090909099</v>
      </c>
      <c r="R1027" s="2">
        <v>13286</v>
      </c>
      <c r="S1027" s="27">
        <v>9.5552486982537904E-2</v>
      </c>
      <c r="T1027" s="14">
        <v>607.87879999999996</v>
      </c>
      <c r="U1027" s="27">
        <v>0.12966584474109344</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300</v>
      </c>
      <c r="C1028" s="27">
        <v>9.0771558245083206E-2</v>
      </c>
      <c r="D1028" s="2">
        <v>70.909090909090907</v>
      </c>
      <c r="E1028" s="2">
        <v>322</v>
      </c>
      <c r="F1028" s="27">
        <v>9.5577322647669938E-2</v>
      </c>
      <c r="G1028" s="14">
        <v>56.363636363636303</v>
      </c>
      <c r="H1028" s="2">
        <v>240</v>
      </c>
      <c r="I1028" s="27">
        <v>7.2837632776934752E-2</v>
      </c>
      <c r="J1028" s="14">
        <v>61.212119999999999</v>
      </c>
      <c r="K1028" s="27">
        <v>-0.2</v>
      </c>
      <c r="L1028" s="2">
        <v>11932</v>
      </c>
      <c r="M1028" s="27">
        <v>9.4201983199646303E-2</v>
      </c>
      <c r="N1028" s="2">
        <v>378.78787878787801</v>
      </c>
      <c r="O1028" s="2">
        <v>11849</v>
      </c>
      <c r="P1028" s="27">
        <v>8.8710039679568767E-2</v>
      </c>
      <c r="Q1028" s="14">
        <v>471.51515151515099</v>
      </c>
      <c r="R1028" s="2">
        <v>12791</v>
      </c>
      <c r="S1028" s="27">
        <v>9.1992462817525392E-2</v>
      </c>
      <c r="T1028" s="14">
        <v>585.45450000000005</v>
      </c>
      <c r="U1028" s="27">
        <v>7.1991283942339931E-2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164</v>
      </c>
      <c r="C1029" s="27">
        <v>4.9621785173978819E-2</v>
      </c>
      <c r="D1029" s="2">
        <v>39.393939393939398</v>
      </c>
      <c r="E1029" s="2">
        <v>180</v>
      </c>
      <c r="F1029" s="27">
        <v>5.3428317008014245E-2</v>
      </c>
      <c r="G1029" s="14">
        <v>47.878787878787797</v>
      </c>
      <c r="H1029" s="2">
        <v>153</v>
      </c>
      <c r="I1029" s="27">
        <v>4.6433990895295901E-2</v>
      </c>
      <c r="J1029" s="14">
        <v>38.787880000000001</v>
      </c>
      <c r="K1029" s="27">
        <v>-6.7073170731707321E-2</v>
      </c>
      <c r="L1029" s="2">
        <v>8657</v>
      </c>
      <c r="M1029" s="27">
        <v>6.8346175708962301E-2</v>
      </c>
      <c r="N1029" s="2">
        <v>366.666666666666</v>
      </c>
      <c r="O1029" s="2">
        <v>7800</v>
      </c>
      <c r="P1029" s="27">
        <v>5.8396346484989141E-2</v>
      </c>
      <c r="Q1029" s="14">
        <v>413.33333333333297</v>
      </c>
      <c r="R1029" s="2">
        <v>8116</v>
      </c>
      <c r="S1029" s="27">
        <v>5.8370012370184979E-2</v>
      </c>
      <c r="T1029" s="14">
        <v>487.878784</v>
      </c>
      <c r="U1029" s="27">
        <v>-6.2492780408917641E-2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125</v>
      </c>
      <c r="C1030" s="27">
        <v>3.7821482602118005E-2</v>
      </c>
      <c r="D1030" s="2">
        <v>47.272727272727202</v>
      </c>
      <c r="E1030" s="2">
        <v>43</v>
      </c>
      <c r="F1030" s="27">
        <v>1.2763431285247848E-2</v>
      </c>
      <c r="G1030" s="14">
        <v>18.7878787878787</v>
      </c>
      <c r="H1030" s="2">
        <v>110</v>
      </c>
      <c r="I1030" s="27">
        <v>3.3383915022761758E-2</v>
      </c>
      <c r="J1030" s="14">
        <v>58.787880000000001</v>
      </c>
      <c r="K1030" s="27">
        <v>-0.12</v>
      </c>
      <c r="L1030" s="2">
        <v>3981</v>
      </c>
      <c r="M1030" s="27">
        <v>3.1429609044400932E-2</v>
      </c>
      <c r="N1030" s="2">
        <v>255.75757575757501</v>
      </c>
      <c r="O1030" s="2">
        <v>4550</v>
      </c>
      <c r="P1030" s="27">
        <v>3.4064535449577001E-2</v>
      </c>
      <c r="Q1030" s="14">
        <v>360.60606060606</v>
      </c>
      <c r="R1030" s="2">
        <v>4101</v>
      </c>
      <c r="S1030" s="27">
        <v>2.9494260809527918E-2</v>
      </c>
      <c r="T1030" s="14">
        <v>337.57574499999998</v>
      </c>
      <c r="U1030" s="27">
        <v>3.0143180105501131E-2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136</v>
      </c>
      <c r="C1031" s="27">
        <v>4.1149773071104387E-2</v>
      </c>
      <c r="D1031" s="2">
        <v>44.848484848484802</v>
      </c>
      <c r="E1031" s="2">
        <v>73</v>
      </c>
      <c r="F1031" s="27">
        <v>2.1668150786583556E-2</v>
      </c>
      <c r="G1031" s="14">
        <v>33.939393939393902</v>
      </c>
      <c r="H1031" s="2">
        <v>42</v>
      </c>
      <c r="I1031" s="27">
        <v>1.2746585735963581E-2</v>
      </c>
      <c r="J1031" s="14">
        <v>27.272728000000001</v>
      </c>
      <c r="K1031" s="27">
        <v>-0.69117647058823528</v>
      </c>
      <c r="L1031" s="2">
        <v>3200</v>
      </c>
      <c r="M1031" s="27">
        <v>2.5263689761889724E-2</v>
      </c>
      <c r="N1031" s="2">
        <v>204.84848484848399</v>
      </c>
      <c r="O1031" s="2">
        <v>3219</v>
      </c>
      <c r="P1031" s="27">
        <v>2.4099722991689752E-2</v>
      </c>
      <c r="Q1031" s="14">
        <v>229.09090909090901</v>
      </c>
      <c r="R1031" s="2">
        <v>3237</v>
      </c>
      <c r="S1031" s="27">
        <v>2.3280400448778805E-2</v>
      </c>
      <c r="T1031" s="14">
        <v>278.18182400000001</v>
      </c>
      <c r="U1031" s="27">
        <v>1.15625E-2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1256</v>
      </c>
      <c r="C1032" s="27">
        <v>0.38003025718608169</v>
      </c>
      <c r="D1032" s="2">
        <v>104.24242424242399</v>
      </c>
      <c r="E1032" s="2">
        <v>1305</v>
      </c>
      <c r="F1032" s="27">
        <v>0.38735529830810328</v>
      </c>
      <c r="G1032" s="14">
        <v>97.575757575757606</v>
      </c>
      <c r="H1032" s="2">
        <v>1216</v>
      </c>
      <c r="I1032" s="27">
        <v>0.36904400606980275</v>
      </c>
      <c r="J1032" s="14">
        <v>115.757576</v>
      </c>
      <c r="K1032" s="27">
        <v>-3.1847133757961783E-2</v>
      </c>
      <c r="L1032" s="2">
        <v>51583</v>
      </c>
      <c r="M1032" s="27">
        <v>0.40724278405861175</v>
      </c>
      <c r="N1032" s="2">
        <v>703.030303030303</v>
      </c>
      <c r="O1032" s="2">
        <v>57885</v>
      </c>
      <c r="P1032" s="27">
        <v>0.43336827131840983</v>
      </c>
      <c r="Q1032" s="14">
        <v>686.66666666666595</v>
      </c>
      <c r="R1032" s="2">
        <v>59691</v>
      </c>
      <c r="S1032" s="27">
        <v>0.42929576249244844</v>
      </c>
      <c r="T1032" s="14">
        <v>898.78790000000004</v>
      </c>
      <c r="U1032" s="27">
        <v>0.15718356822984317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380</v>
      </c>
      <c r="C1033" s="27">
        <v>0.11497730711043873</v>
      </c>
      <c r="D1033" s="2">
        <v>79.393939393939405</v>
      </c>
      <c r="E1033" s="2">
        <v>220</v>
      </c>
      <c r="F1033" s="27">
        <v>6.5301276343128531E-2</v>
      </c>
      <c r="G1033" s="14">
        <v>51.515151515151501</v>
      </c>
      <c r="H1033" s="2">
        <v>252</v>
      </c>
      <c r="I1033" s="27">
        <v>7.6479514415781491E-2</v>
      </c>
      <c r="J1033" s="14">
        <v>64.242424</v>
      </c>
      <c r="K1033" s="27">
        <v>-0.33684210526315789</v>
      </c>
      <c r="L1033" s="2">
        <v>10291</v>
      </c>
      <c r="M1033" s="27">
        <v>8.1246447293627233E-2</v>
      </c>
      <c r="N1033" s="2">
        <v>427.87878787878702</v>
      </c>
      <c r="O1033" s="2">
        <v>10460</v>
      </c>
      <c r="P1033" s="27">
        <v>7.8310997978588009E-2</v>
      </c>
      <c r="Q1033" s="14">
        <v>449.69696969696901</v>
      </c>
      <c r="R1033" s="2">
        <v>11008</v>
      </c>
      <c r="S1033" s="27">
        <v>7.9169183855470213E-2</v>
      </c>
      <c r="T1033" s="14">
        <v>636.36364700000001</v>
      </c>
      <c r="U1033" s="27">
        <v>6.9672529394616656E-2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311</v>
      </c>
      <c r="C1034" s="27">
        <v>9.4099848714069595E-2</v>
      </c>
      <c r="D1034" s="2">
        <v>66.6666666666666</v>
      </c>
      <c r="E1034" s="2">
        <v>282</v>
      </c>
      <c r="F1034" s="27">
        <v>8.3704363312555652E-2</v>
      </c>
      <c r="G1034" s="14">
        <v>60</v>
      </c>
      <c r="H1034" s="2">
        <v>190</v>
      </c>
      <c r="I1034" s="27">
        <v>5.7663125948406675E-2</v>
      </c>
      <c r="J1034" s="14">
        <v>50.303031900000001</v>
      </c>
      <c r="K1034" s="27">
        <v>-0.38906752411575563</v>
      </c>
      <c r="L1034" s="2">
        <v>10302</v>
      </c>
      <c r="M1034" s="27">
        <v>8.1333291227183732E-2</v>
      </c>
      <c r="N1034" s="2">
        <v>461.21212121212102</v>
      </c>
      <c r="O1034" s="2">
        <v>11471</v>
      </c>
      <c r="P1034" s="27">
        <v>8.5880062888373132E-2</v>
      </c>
      <c r="Q1034" s="14">
        <v>456.969696969697</v>
      </c>
      <c r="R1034" s="2">
        <v>12640</v>
      </c>
      <c r="S1034" s="27">
        <v>9.0906475647996324E-2</v>
      </c>
      <c r="T1034" s="14">
        <v>583.63635299999999</v>
      </c>
      <c r="U1034" s="27">
        <v>0.22694622403416811</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167</v>
      </c>
      <c r="C1035" s="27">
        <v>5.0529500756429653E-2</v>
      </c>
      <c r="D1035" s="2">
        <v>44.848484848484802</v>
      </c>
      <c r="E1035" s="2">
        <v>288</v>
      </c>
      <c r="F1035" s="27">
        <v>8.5485307212822798E-2</v>
      </c>
      <c r="G1035" s="14">
        <v>66.6666666666666</v>
      </c>
      <c r="H1035" s="2">
        <v>334</v>
      </c>
      <c r="I1035" s="27">
        <v>0.10136570561456752</v>
      </c>
      <c r="J1035" s="14">
        <v>89.090909999999994</v>
      </c>
      <c r="K1035" s="27">
        <v>1</v>
      </c>
      <c r="L1035" s="2">
        <v>9009</v>
      </c>
      <c r="M1035" s="27">
        <v>7.1125181582770161E-2</v>
      </c>
      <c r="N1035" s="2">
        <v>313.33333333333297</v>
      </c>
      <c r="O1035" s="2">
        <v>9648</v>
      </c>
      <c r="P1035" s="27">
        <v>7.2231788575278885E-2</v>
      </c>
      <c r="Q1035" s="14">
        <v>459.39393939393898</v>
      </c>
      <c r="R1035" s="2">
        <v>11334</v>
      </c>
      <c r="S1035" s="27">
        <v>8.1513765426771384E-2</v>
      </c>
      <c r="T1035" s="14">
        <v>685.45450000000005</v>
      </c>
      <c r="U1035" s="27">
        <v>0.25807525807525805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153</v>
      </c>
      <c r="C1036" s="27">
        <v>4.6293494704992437E-2</v>
      </c>
      <c r="D1036" s="2">
        <v>44.2424242424242</v>
      </c>
      <c r="E1036" s="2">
        <v>262</v>
      </c>
      <c r="F1036" s="27">
        <v>7.7767883644998523E-2</v>
      </c>
      <c r="G1036" s="14">
        <v>60.606060606060602</v>
      </c>
      <c r="H1036" s="2">
        <v>148</v>
      </c>
      <c r="I1036" s="27">
        <v>4.4916540212443096E-2</v>
      </c>
      <c r="J1036" s="14">
        <v>46.6666679</v>
      </c>
      <c r="K1036" s="27">
        <v>-3.2679738562091505E-2</v>
      </c>
      <c r="L1036" s="2">
        <v>8512</v>
      </c>
      <c r="M1036" s="27">
        <v>6.7201414766626666E-2</v>
      </c>
      <c r="N1036" s="2">
        <v>381.81818181818102</v>
      </c>
      <c r="O1036" s="2">
        <v>11315</v>
      </c>
      <c r="P1036" s="27">
        <v>8.4712135958673357E-2</v>
      </c>
      <c r="Q1036" s="14">
        <v>490.30303030303003</v>
      </c>
      <c r="R1036" s="2">
        <v>10564</v>
      </c>
      <c r="S1036" s="27">
        <v>7.5975950058974132E-2</v>
      </c>
      <c r="T1036" s="14">
        <v>553.93939999999998</v>
      </c>
      <c r="U1036" s="27">
        <v>0.24107142857142858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110</v>
      </c>
      <c r="C1037" s="27">
        <v>3.3282904689863842E-2</v>
      </c>
      <c r="D1037" s="2">
        <v>40.606060606060602</v>
      </c>
      <c r="E1037" s="2">
        <v>136</v>
      </c>
      <c r="F1037" s="27">
        <v>4.036806173938854E-2</v>
      </c>
      <c r="G1037" s="14">
        <v>35.151515151515099</v>
      </c>
      <c r="H1037" s="2">
        <v>120</v>
      </c>
      <c r="I1037" s="27">
        <v>3.6418816388467376E-2</v>
      </c>
      <c r="J1037" s="14">
        <v>38.181820000000002</v>
      </c>
      <c r="K1037" s="27">
        <v>9.0909090909090912E-2</v>
      </c>
      <c r="L1037" s="2">
        <v>7327</v>
      </c>
      <c r="M1037" s="27">
        <v>5.7845954651676877E-2</v>
      </c>
      <c r="N1037" s="2">
        <v>345.45454545454498</v>
      </c>
      <c r="O1037" s="2">
        <v>7866</v>
      </c>
      <c r="P1037" s="27">
        <v>5.8890469416785204E-2</v>
      </c>
      <c r="Q1037" s="14">
        <v>389.09090909090901</v>
      </c>
      <c r="R1037" s="2">
        <v>7507</v>
      </c>
      <c r="S1037" s="27">
        <v>5.3990103852018065E-2</v>
      </c>
      <c r="T1037" s="14">
        <v>525.45450000000005</v>
      </c>
      <c r="U1037" s="27">
        <v>2.4566671216050225E-2</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84</v>
      </c>
      <c r="C1038" s="27">
        <v>2.5416036308623297E-2</v>
      </c>
      <c r="D1038" s="2">
        <v>35.757575757575701</v>
      </c>
      <c r="E1038" s="2">
        <v>53</v>
      </c>
      <c r="F1038" s="27">
        <v>1.5731671119026416E-2</v>
      </c>
      <c r="G1038" s="14">
        <v>27.272727272727199</v>
      </c>
      <c r="H1038" s="2">
        <v>143</v>
      </c>
      <c r="I1038" s="27">
        <v>4.339908952959029E-2</v>
      </c>
      <c r="J1038" s="14">
        <v>60</v>
      </c>
      <c r="K1038" s="27">
        <v>0.70238095238095233</v>
      </c>
      <c r="L1038" s="2">
        <v>3524</v>
      </c>
      <c r="M1038" s="27">
        <v>2.7821638350281057E-2</v>
      </c>
      <c r="N1038" s="2">
        <v>229.09090909090901</v>
      </c>
      <c r="O1038" s="2">
        <v>3976</v>
      </c>
      <c r="P1038" s="27">
        <v>2.9767163285168825E-2</v>
      </c>
      <c r="Q1038" s="14">
        <v>258.18181818181802</v>
      </c>
      <c r="R1038" s="2">
        <v>3896</v>
      </c>
      <c r="S1038" s="27">
        <v>2.8019907367452031E-2</v>
      </c>
      <c r="T1038" s="14">
        <v>372.121216</v>
      </c>
      <c r="U1038" s="27">
        <v>0.10556186152099886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51</v>
      </c>
      <c r="C1039" s="27">
        <v>1.5431164901664145E-2</v>
      </c>
      <c r="D1039" s="2">
        <v>26.6666666666666</v>
      </c>
      <c r="E1039" s="2">
        <v>64</v>
      </c>
      <c r="F1039" s="27">
        <v>1.8996734936182844E-2</v>
      </c>
      <c r="G1039" s="14">
        <v>26.6666666666666</v>
      </c>
      <c r="H1039" s="2">
        <v>29</v>
      </c>
      <c r="I1039" s="27">
        <v>8.8012139605462818E-3</v>
      </c>
      <c r="J1039" s="14">
        <v>27.272728000000001</v>
      </c>
      <c r="K1039" s="27">
        <v>-0.43137254901960786</v>
      </c>
      <c r="L1039" s="2">
        <v>2618</v>
      </c>
      <c r="M1039" s="27">
        <v>2.0668856186446032E-2</v>
      </c>
      <c r="N1039" s="2">
        <v>202.42424242424201</v>
      </c>
      <c r="O1039" s="2">
        <v>3149</v>
      </c>
      <c r="P1039" s="27">
        <v>2.3575653215542412E-2</v>
      </c>
      <c r="Q1039" s="14">
        <v>267.87878787878702</v>
      </c>
      <c r="R1039" s="2">
        <v>2742</v>
      </c>
      <c r="S1039" s="27">
        <v>1.972037628376629E-2</v>
      </c>
      <c r="T1039" s="14">
        <v>347.27273600000001</v>
      </c>
      <c r="U1039" s="27">
        <v>4.7364400305576773E-2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1908</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1700</v>
      </c>
      <c r="C1042" s="211"/>
      <c r="D1042" s="211" t="s">
        <v>1701</v>
      </c>
      <c r="E1042" s="211" t="s">
        <v>1700</v>
      </c>
      <c r="F1042" s="211"/>
      <c r="G1042" s="211" t="s">
        <v>1701</v>
      </c>
      <c r="H1042" s="211" t="s">
        <v>1700</v>
      </c>
      <c r="I1042" s="211"/>
      <c r="J1042" s="211" t="s">
        <v>1701</v>
      </c>
      <c r="K1042" t="s">
        <v>170</v>
      </c>
      <c r="L1042" s="211" t="s">
        <v>1700</v>
      </c>
      <c r="M1042" s="211"/>
      <c r="N1042" s="211" t="s">
        <v>1701</v>
      </c>
      <c r="O1042" s="211" t="s">
        <v>1700</v>
      </c>
      <c r="P1042" s="211"/>
      <c r="Q1042" s="211" t="s">
        <v>1701</v>
      </c>
      <c r="R1042" s="211" t="s">
        <v>1700</v>
      </c>
      <c r="S1042" s="211"/>
      <c r="T1042" s="211" t="s">
        <v>1701</v>
      </c>
      <c r="U1042" t="s">
        <v>170</v>
      </c>
      <c r="V1042" s="211" t="s">
        <v>1700</v>
      </c>
      <c r="W1042" s="211"/>
      <c r="X1042" s="211" t="s">
        <v>1701</v>
      </c>
      <c r="Y1042" s="211" t="s">
        <v>1700</v>
      </c>
      <c r="Z1042" s="211"/>
      <c r="AA1042" s="211" t="s">
        <v>1701</v>
      </c>
      <c r="AB1042" s="211" t="s">
        <v>1700</v>
      </c>
      <c r="AC1042" s="211"/>
      <c r="AD1042" s="211" t="s">
        <v>1701</v>
      </c>
      <c r="AE1042" t="s">
        <v>170</v>
      </c>
    </row>
    <row r="1043" spans="1:31" x14ac:dyDescent="0.3">
      <c r="A1043" t="s">
        <v>1909</v>
      </c>
      <c r="B1043" s="14">
        <v>3.07</v>
      </c>
      <c r="C1043" s="27" t="s">
        <v>170</v>
      </c>
      <c r="D1043" s="14">
        <v>0.11515151515150999</v>
      </c>
      <c r="E1043" s="14">
        <v>3.08</v>
      </c>
      <c r="F1043" s="27" t="s">
        <v>170</v>
      </c>
      <c r="G1043" s="14">
        <v>0.11515151515150999</v>
      </c>
      <c r="H1043" s="14">
        <v>3.14</v>
      </c>
      <c r="I1043" s="27" t="s">
        <v>170</v>
      </c>
      <c r="J1043" s="14">
        <v>0.16363635700000001</v>
      </c>
      <c r="K1043" s="27">
        <v>2.2801302931596185E-2</v>
      </c>
      <c r="L1043" s="14">
        <v>3.35</v>
      </c>
      <c r="M1043" s="27" t="s">
        <v>170</v>
      </c>
      <c r="N1043" s="14">
        <v>1.212121212121E-2</v>
      </c>
      <c r="O1043" s="14">
        <v>3.36</v>
      </c>
      <c r="P1043" s="27" t="s">
        <v>170</v>
      </c>
      <c r="Q1043" s="14">
        <v>1.818181818181E-2</v>
      </c>
      <c r="R1043" s="14">
        <v>3.3</v>
      </c>
      <c r="S1043" s="27" t="s">
        <v>170</v>
      </c>
      <c r="T1043" s="14">
        <v>1.21212117E-2</v>
      </c>
      <c r="U1043" s="27">
        <v>-1.4925373134328438E-2</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3.19</v>
      </c>
      <c r="C1044" s="27" t="s">
        <v>170</v>
      </c>
      <c r="D1044" s="14">
        <v>0.14545454545454001</v>
      </c>
      <c r="E1044" s="14">
        <v>2.95</v>
      </c>
      <c r="F1044" s="27" t="s">
        <v>170</v>
      </c>
      <c r="G1044" s="14">
        <v>0.16363636363636</v>
      </c>
      <c r="H1044" s="14">
        <v>2.93</v>
      </c>
      <c r="I1044" s="27" t="s">
        <v>170</v>
      </c>
      <c r="J1044" s="14">
        <v>0.16363635700000001</v>
      </c>
      <c r="K1044" s="27">
        <v>-8.1504702194357306E-2</v>
      </c>
      <c r="L1044" s="14">
        <v>3.28</v>
      </c>
      <c r="M1044" s="27" t="s">
        <v>170</v>
      </c>
      <c r="N1044" s="14">
        <v>2.4242424242419999E-2</v>
      </c>
      <c r="O1044" s="14">
        <v>3.24</v>
      </c>
      <c r="P1044" s="27" t="s">
        <v>170</v>
      </c>
      <c r="Q1044" s="14">
        <v>3.0303030303029999E-2</v>
      </c>
      <c r="R1044" s="14">
        <v>3.23</v>
      </c>
      <c r="S1044" s="27" t="s">
        <v>170</v>
      </c>
      <c r="T1044" s="14">
        <v>3.03030312E-2</v>
      </c>
      <c r="U1044" s="27">
        <v>-1.5243902439024336E-2</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2.87</v>
      </c>
      <c r="C1045" s="27" t="s">
        <v>170</v>
      </c>
      <c r="D1045" s="14">
        <v>0.2060606060606</v>
      </c>
      <c r="E1045" s="14">
        <v>3.29</v>
      </c>
      <c r="F1045" s="27" t="s">
        <v>170</v>
      </c>
      <c r="G1045" s="14">
        <v>0.17575757575757001</v>
      </c>
      <c r="H1045" s="14">
        <v>3.51</v>
      </c>
      <c r="I1045" s="27" t="s">
        <v>170</v>
      </c>
      <c r="J1045" s="14">
        <v>0.31515149999999997</v>
      </c>
      <c r="K1045" s="27">
        <v>0.2229965156794424</v>
      </c>
      <c r="L1045" s="14">
        <v>3.44</v>
      </c>
      <c r="M1045" s="27" t="s">
        <v>170</v>
      </c>
      <c r="N1045" s="14">
        <v>3.0303030303029999E-2</v>
      </c>
      <c r="O1045" s="14">
        <v>3.5</v>
      </c>
      <c r="P1045" s="27" t="s">
        <v>170</v>
      </c>
      <c r="Q1045" s="14">
        <v>3.0303030303029999E-2</v>
      </c>
      <c r="R1045" s="14">
        <v>3.38</v>
      </c>
      <c r="S1045" s="27" t="s">
        <v>170</v>
      </c>
      <c r="T1045" s="14">
        <v>3.6363635200000001E-2</v>
      </c>
      <c r="U1045" s="27">
        <v>-1.7441860465116296E-2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1912</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1700</v>
      </c>
      <c r="C1048" s="211"/>
      <c r="D1048" s="211" t="s">
        <v>1701</v>
      </c>
      <c r="E1048" s="211" t="s">
        <v>1700</v>
      </c>
      <c r="F1048" s="211"/>
      <c r="G1048" s="211" t="s">
        <v>1701</v>
      </c>
      <c r="H1048" s="211" t="s">
        <v>1700</v>
      </c>
      <c r="I1048" s="211"/>
      <c r="J1048" s="211" t="s">
        <v>1701</v>
      </c>
      <c r="K1048" t="s">
        <v>170</v>
      </c>
      <c r="L1048" s="211" t="s">
        <v>1700</v>
      </c>
      <c r="M1048" s="211"/>
      <c r="N1048" s="211" t="s">
        <v>1701</v>
      </c>
      <c r="O1048" s="211" t="s">
        <v>1700</v>
      </c>
      <c r="P1048" s="211"/>
      <c r="Q1048" s="211" t="s">
        <v>1701</v>
      </c>
      <c r="R1048" s="211" t="s">
        <v>1700</v>
      </c>
      <c r="S1048" s="211"/>
      <c r="T1048" s="211" t="s">
        <v>1701</v>
      </c>
      <c r="U1048" t="s">
        <v>170</v>
      </c>
      <c r="V1048" s="211" t="s">
        <v>1700</v>
      </c>
      <c r="W1048" s="211"/>
      <c r="X1048" s="211" t="s">
        <v>1701</v>
      </c>
      <c r="Y1048" s="211" t="s">
        <v>1700</v>
      </c>
      <c r="Z1048" s="211"/>
      <c r="AA1048" s="211" t="s">
        <v>1701</v>
      </c>
      <c r="AB1048" s="211" t="s">
        <v>1700</v>
      </c>
      <c r="AC1048" s="211"/>
      <c r="AD1048" s="211" t="s">
        <v>1701</v>
      </c>
      <c r="AE1048" t="s">
        <v>170</v>
      </c>
    </row>
    <row r="1049" spans="1:31" x14ac:dyDescent="0.3">
      <c r="A1049" t="s">
        <v>172</v>
      </c>
      <c r="B1049" s="2">
        <v>3305</v>
      </c>
      <c r="C1049" s="27" t="s">
        <v>170</v>
      </c>
      <c r="D1049" s="2">
        <v>119.39393939393899</v>
      </c>
      <c r="E1049" s="2">
        <v>3369</v>
      </c>
      <c r="F1049" s="27" t="s">
        <v>170</v>
      </c>
      <c r="G1049" s="14">
        <v>123.636363636363</v>
      </c>
      <c r="H1049" s="2">
        <v>3295</v>
      </c>
      <c r="I1049" s="27" t="s">
        <v>170</v>
      </c>
      <c r="J1049" s="14">
        <v>171.515152</v>
      </c>
      <c r="K1049" s="27">
        <v>-3.0257186081694403E-3</v>
      </c>
      <c r="L1049" s="2">
        <v>126664</v>
      </c>
      <c r="M1049" s="27" t="s">
        <v>170</v>
      </c>
      <c r="N1049" s="2">
        <v>501.21212121212102</v>
      </c>
      <c r="O1049" s="2">
        <v>133570</v>
      </c>
      <c r="P1049" s="27" t="s">
        <v>170</v>
      </c>
      <c r="Q1049" s="14">
        <v>473.33333333333297</v>
      </c>
      <c r="R1049" s="2">
        <v>139044</v>
      </c>
      <c r="S1049" s="27" t="s">
        <v>170</v>
      </c>
      <c r="T1049" s="14">
        <v>480.60604899999998</v>
      </c>
      <c r="U1049" s="27">
        <v>9.7738899766310866E-2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2049</v>
      </c>
      <c r="C1050" s="27">
        <v>0.61996974281391826</v>
      </c>
      <c r="D1050" s="2">
        <v>100.60606060606</v>
      </c>
      <c r="E1050" s="2">
        <v>2064</v>
      </c>
      <c r="F1050" s="27">
        <v>0.61264470169189666</v>
      </c>
      <c r="G1050" s="14">
        <v>112.72727272727199</v>
      </c>
      <c r="H1050" s="2">
        <v>2079</v>
      </c>
      <c r="I1050" s="27">
        <v>0.6309559939301973</v>
      </c>
      <c r="J1050" s="14">
        <v>184.84848</v>
      </c>
      <c r="K1050" s="27">
        <v>1.4641288433382138E-2</v>
      </c>
      <c r="L1050" s="2">
        <v>75081</v>
      </c>
      <c r="M1050" s="27">
        <v>0.59275721594138819</v>
      </c>
      <c r="N1050" s="2">
        <v>679.39393939393904</v>
      </c>
      <c r="O1050" s="2">
        <v>75685</v>
      </c>
      <c r="P1050" s="27">
        <v>0.56663172868159017</v>
      </c>
      <c r="Q1050" s="14">
        <v>752.12121212121201</v>
      </c>
      <c r="R1050" s="2">
        <v>79353</v>
      </c>
      <c r="S1050" s="27">
        <v>0.57070423750755161</v>
      </c>
      <c r="T1050" s="14">
        <v>812.72730000000001</v>
      </c>
      <c r="U1050" s="27">
        <v>5.6898549566468212E-2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1174</v>
      </c>
      <c r="C1051" s="27">
        <v>0.35521936459909226</v>
      </c>
      <c r="D1051" s="2">
        <v>95.151515151515099</v>
      </c>
      <c r="E1051" s="2">
        <v>1354</v>
      </c>
      <c r="F1051" s="27">
        <v>0.40189967349361827</v>
      </c>
      <c r="G1051" s="14">
        <v>111.515151515151</v>
      </c>
      <c r="H1051" s="2">
        <v>1309</v>
      </c>
      <c r="I1051" s="27">
        <v>0.39726858877086496</v>
      </c>
      <c r="J1051" s="14">
        <v>160.606064</v>
      </c>
      <c r="K1051" s="27">
        <v>0.11499148211243612</v>
      </c>
      <c r="L1051" s="2">
        <v>43701</v>
      </c>
      <c r="M1051" s="27">
        <v>0.34501515821385714</v>
      </c>
      <c r="N1051" s="2">
        <v>586.06060606060601</v>
      </c>
      <c r="O1051" s="2">
        <v>44803</v>
      </c>
      <c r="P1051" s="27">
        <v>0.3354271168675601</v>
      </c>
      <c r="Q1051" s="14">
        <v>794.54545454545405</v>
      </c>
      <c r="R1051" s="2">
        <v>46882</v>
      </c>
      <c r="S1051" s="27">
        <v>0.33717384425074076</v>
      </c>
      <c r="T1051" s="14">
        <v>757.57574499999998</v>
      </c>
      <c r="U1051" s="27">
        <v>7.2790096336468268E-2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775</v>
      </c>
      <c r="C1052" s="27">
        <v>0.23449319213313161</v>
      </c>
      <c r="D1052" s="2">
        <v>93.939393939393895</v>
      </c>
      <c r="E1052" s="2">
        <v>625</v>
      </c>
      <c r="F1052" s="27">
        <v>0.18551498961116059</v>
      </c>
      <c r="G1052" s="14">
        <v>74.545454545454504</v>
      </c>
      <c r="H1052" s="2">
        <v>739</v>
      </c>
      <c r="I1052" s="27">
        <v>0.22427921092564493</v>
      </c>
      <c r="J1052" s="14">
        <v>101.21212</v>
      </c>
      <c r="K1052" s="27">
        <v>-4.645161290322581E-2</v>
      </c>
      <c r="L1052" s="2">
        <v>26200</v>
      </c>
      <c r="M1052" s="27">
        <v>0.20684645992547213</v>
      </c>
      <c r="N1052" s="2">
        <v>638.78787878787796</v>
      </c>
      <c r="O1052" s="2">
        <v>25662</v>
      </c>
      <c r="P1052" s="27">
        <v>0.19212397993561428</v>
      </c>
      <c r="Q1052" s="14">
        <v>645.45454545454504</v>
      </c>
      <c r="R1052" s="2">
        <v>27189</v>
      </c>
      <c r="S1052" s="27">
        <v>0.19554241822732371</v>
      </c>
      <c r="T1052" s="14">
        <v>878.78790000000004</v>
      </c>
      <c r="U1052" s="27">
        <v>3.7748091603053438E-2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73</v>
      </c>
      <c r="C1053" s="27">
        <v>2.2087745839636914E-2</v>
      </c>
      <c r="D1053" s="2">
        <v>32.727272727272698</v>
      </c>
      <c r="E1053" s="2">
        <v>85</v>
      </c>
      <c r="F1053" s="27">
        <v>2.523003858711784E-2</v>
      </c>
      <c r="G1053" s="14">
        <v>33.939393939393902</v>
      </c>
      <c r="H1053" s="2">
        <v>23</v>
      </c>
      <c r="I1053" s="27">
        <v>6.9802731411229132E-3</v>
      </c>
      <c r="J1053" s="14">
        <v>14.545455</v>
      </c>
      <c r="K1053" s="27">
        <v>-0.68493150684931503</v>
      </c>
      <c r="L1053" s="2">
        <v>4271</v>
      </c>
      <c r="M1053" s="27">
        <v>3.3719130929072194E-2</v>
      </c>
      <c r="N1053" s="2">
        <v>264.24242424242402</v>
      </c>
      <c r="O1053" s="2">
        <v>4163</v>
      </c>
      <c r="P1053" s="27">
        <v>3.1167178258591E-2</v>
      </c>
      <c r="Q1053" s="14">
        <v>249.09090909090901</v>
      </c>
      <c r="R1053" s="2">
        <v>3989</v>
      </c>
      <c r="S1053" s="27">
        <v>2.8688760392393774E-2</v>
      </c>
      <c r="T1053" s="14">
        <v>326.66665599999999</v>
      </c>
      <c r="U1053" s="27">
        <v>-6.6026691641301802E-2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27</v>
      </c>
      <c r="C1054" s="27">
        <v>8.1694402420574887E-3</v>
      </c>
      <c r="D1054" s="2">
        <v>25.4545454545454</v>
      </c>
      <c r="E1054" s="2">
        <v>0</v>
      </c>
      <c r="F1054" s="27">
        <v>0</v>
      </c>
      <c r="G1054" s="14">
        <v>11.5151515151515</v>
      </c>
      <c r="H1054" s="2">
        <v>8</v>
      </c>
      <c r="I1054" s="27">
        <v>2.4279210925644916E-3</v>
      </c>
      <c r="J1054" s="14">
        <v>7.8787880000000001</v>
      </c>
      <c r="K1054" s="27">
        <v>-0.70370370370370372</v>
      </c>
      <c r="L1054" s="2">
        <v>720</v>
      </c>
      <c r="M1054" s="27">
        <v>5.6843301964251882E-3</v>
      </c>
      <c r="N1054" s="2">
        <v>101.818181818181</v>
      </c>
      <c r="O1054" s="2">
        <v>643</v>
      </c>
      <c r="P1054" s="27">
        <v>4.8139552294676948E-3</v>
      </c>
      <c r="Q1054" s="14">
        <v>90.909090909090907</v>
      </c>
      <c r="R1054" s="2">
        <v>940</v>
      </c>
      <c r="S1054" s="27">
        <v>6.7604499295187137E-3</v>
      </c>
      <c r="T1054" s="14">
        <v>134.545456</v>
      </c>
      <c r="U1054" s="27">
        <v>0.30555555555555558</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0</v>
      </c>
      <c r="C1055" s="27">
        <v>0</v>
      </c>
      <c r="D1055" s="2">
        <v>80</v>
      </c>
      <c r="E1055" s="2">
        <v>0</v>
      </c>
      <c r="F1055" s="27">
        <v>0</v>
      </c>
      <c r="G1055" s="14">
        <v>11.5151515151515</v>
      </c>
      <c r="H1055" s="2">
        <v>0</v>
      </c>
      <c r="I1055" s="27">
        <v>0</v>
      </c>
      <c r="J1055" s="14">
        <v>12.727273</v>
      </c>
      <c r="K1055" s="27"/>
      <c r="L1055" s="2">
        <v>189</v>
      </c>
      <c r="M1055" s="27">
        <v>1.4921366765616119E-3</v>
      </c>
      <c r="N1055" s="2">
        <v>41.212121212121197</v>
      </c>
      <c r="O1055" s="2">
        <v>414</v>
      </c>
      <c r="P1055" s="27">
        <v>3.099498390357116E-3</v>
      </c>
      <c r="Q1055" s="14">
        <v>73.3333333333333</v>
      </c>
      <c r="R1055" s="2">
        <v>353</v>
      </c>
      <c r="S1055" s="27">
        <v>2.5387647075745807E-3</v>
      </c>
      <c r="T1055" s="14">
        <v>71.515150000000006</v>
      </c>
      <c r="U1055" s="27">
        <v>0.86772486772486768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1256</v>
      </c>
      <c r="C1056" s="27">
        <v>0.38003025718608169</v>
      </c>
      <c r="D1056" s="2">
        <v>104.24242424242399</v>
      </c>
      <c r="E1056" s="2">
        <v>1305</v>
      </c>
      <c r="F1056" s="27">
        <v>0.38735529830810328</v>
      </c>
      <c r="G1056" s="14">
        <v>97.575757575757606</v>
      </c>
      <c r="H1056" s="2">
        <v>1216</v>
      </c>
      <c r="I1056" s="27">
        <v>0.36904400606980275</v>
      </c>
      <c r="J1056" s="14">
        <v>115.757576</v>
      </c>
      <c r="K1056" s="27">
        <v>-3.1847133757961783E-2</v>
      </c>
      <c r="L1056" s="2">
        <v>51583</v>
      </c>
      <c r="M1056" s="27">
        <v>0.40724278405861175</v>
      </c>
      <c r="N1056" s="2">
        <v>703.030303030303</v>
      </c>
      <c r="O1056" s="2">
        <v>57885</v>
      </c>
      <c r="P1056" s="27">
        <v>0.43336827131840983</v>
      </c>
      <c r="Q1056" s="14">
        <v>686.66666666666595</v>
      </c>
      <c r="R1056" s="2">
        <v>59691</v>
      </c>
      <c r="S1056" s="27">
        <v>0.42929576249244844</v>
      </c>
      <c r="T1056" s="14">
        <v>898.78790000000004</v>
      </c>
      <c r="U1056" s="27">
        <v>0.15718356822984317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660</v>
      </c>
      <c r="C1057" s="27">
        <v>0.19969742813918306</v>
      </c>
      <c r="D1057" s="2">
        <v>98.787878787878796</v>
      </c>
      <c r="E1057" s="2">
        <v>601</v>
      </c>
      <c r="F1057" s="27">
        <v>0.178391214010092</v>
      </c>
      <c r="G1057" s="14">
        <v>86.6666666666666</v>
      </c>
      <c r="H1057" s="2">
        <v>514</v>
      </c>
      <c r="I1057" s="27">
        <v>0.15599393019726859</v>
      </c>
      <c r="J1057" s="14">
        <v>89.090909999999994</v>
      </c>
      <c r="K1057" s="27">
        <v>-0.22121212121212122</v>
      </c>
      <c r="L1057" s="2">
        <v>19672</v>
      </c>
      <c r="M1057" s="27">
        <v>0.15530853281121706</v>
      </c>
      <c r="N1057" s="2">
        <v>660</v>
      </c>
      <c r="O1057" s="2">
        <v>22406</v>
      </c>
      <c r="P1057" s="27">
        <v>0.16774724863367524</v>
      </c>
      <c r="Q1057" s="14">
        <v>505.45454545454498</v>
      </c>
      <c r="R1057" s="2">
        <v>22766</v>
      </c>
      <c r="S1057" s="27">
        <v>0.16373234371853515</v>
      </c>
      <c r="T1057" s="14">
        <v>926.66669999999999</v>
      </c>
      <c r="U1057" s="27">
        <v>0.15727938186254575</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491</v>
      </c>
      <c r="C1058" s="27">
        <v>0.14856278366111952</v>
      </c>
      <c r="D1058" s="2">
        <v>84.848484848484802</v>
      </c>
      <c r="E1058" s="2">
        <v>590</v>
      </c>
      <c r="F1058" s="27">
        <v>0.17512615019293559</v>
      </c>
      <c r="G1058" s="14">
        <v>81.212121212121204</v>
      </c>
      <c r="H1058" s="2">
        <v>513</v>
      </c>
      <c r="I1058" s="27">
        <v>0.15569044006069802</v>
      </c>
      <c r="J1058" s="14">
        <v>102.42424</v>
      </c>
      <c r="K1058" s="27">
        <v>4.4806517311608958E-2</v>
      </c>
      <c r="L1058" s="2">
        <v>22940</v>
      </c>
      <c r="M1058" s="27">
        <v>0.18110907598054696</v>
      </c>
      <c r="N1058" s="2">
        <v>655.15151515151501</v>
      </c>
      <c r="O1058" s="2">
        <v>26539</v>
      </c>
      <c r="P1058" s="27">
        <v>0.19868982555963166</v>
      </c>
      <c r="Q1058" s="14">
        <v>698.18181818181802</v>
      </c>
      <c r="R1058" s="2">
        <v>28006</v>
      </c>
      <c r="S1058" s="27">
        <v>0.20141825609159691</v>
      </c>
      <c r="T1058" s="14">
        <v>834.54549999999995</v>
      </c>
      <c r="U1058" s="27">
        <v>0.22083696599825631</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88</v>
      </c>
      <c r="C1059" s="27">
        <v>2.6626323751891074E-2</v>
      </c>
      <c r="D1059" s="2">
        <v>46.6666666666666</v>
      </c>
      <c r="E1059" s="2">
        <v>78</v>
      </c>
      <c r="F1059" s="27">
        <v>2.3152270703472842E-2</v>
      </c>
      <c r="G1059" s="14">
        <v>35.151515151515099</v>
      </c>
      <c r="H1059" s="2">
        <v>189</v>
      </c>
      <c r="I1059" s="27">
        <v>5.7359635811836118E-2</v>
      </c>
      <c r="J1059" s="14">
        <v>57.5757561</v>
      </c>
      <c r="K1059" s="27">
        <v>1.1477272727272727</v>
      </c>
      <c r="L1059" s="2">
        <v>6308</v>
      </c>
      <c r="M1059" s="27">
        <v>4.980104844312512E-2</v>
      </c>
      <c r="N1059" s="2">
        <v>329.09090909090901</v>
      </c>
      <c r="O1059" s="2">
        <v>6939</v>
      </c>
      <c r="P1059" s="27">
        <v>5.1950288238376878E-2</v>
      </c>
      <c r="Q1059" s="14">
        <v>365.45454545454498</v>
      </c>
      <c r="R1059" s="2">
        <v>6909</v>
      </c>
      <c r="S1059" s="27">
        <v>4.9689306981962542E-2</v>
      </c>
      <c r="T1059" s="14">
        <v>435.75756799999999</v>
      </c>
      <c r="U1059" s="27">
        <v>9.5275840202916934E-2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9</v>
      </c>
      <c r="C1060" s="27">
        <v>2.7231467473524964E-3</v>
      </c>
      <c r="D1060" s="2">
        <v>8.4848484848484809</v>
      </c>
      <c r="E1060" s="2">
        <v>36</v>
      </c>
      <c r="F1060" s="27">
        <v>1.068566340160285E-2</v>
      </c>
      <c r="G1060" s="14">
        <v>18.181818181818102</v>
      </c>
      <c r="H1060" s="2">
        <v>0</v>
      </c>
      <c r="I1060" s="27">
        <v>0</v>
      </c>
      <c r="J1060" s="14">
        <v>12.727273</v>
      </c>
      <c r="K1060" s="27">
        <v>-1</v>
      </c>
      <c r="L1060" s="2">
        <v>1911</v>
      </c>
      <c r="M1060" s="27">
        <v>1.508715972967852E-2</v>
      </c>
      <c r="N1060" s="2">
        <v>185.45454545454501</v>
      </c>
      <c r="O1060" s="2">
        <v>1367</v>
      </c>
      <c r="P1060" s="27">
        <v>1.0234334057048738E-2</v>
      </c>
      <c r="Q1060" s="14">
        <v>124.24242424242399</v>
      </c>
      <c r="R1060" s="2">
        <v>1470</v>
      </c>
      <c r="S1060" s="27">
        <v>1.0572192974885647E-2</v>
      </c>
      <c r="T1060" s="14">
        <v>176.363632</v>
      </c>
      <c r="U1060" s="27">
        <v>-0.23076923076923078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8</v>
      </c>
      <c r="C1061" s="27">
        <v>2.420574886535552E-3</v>
      </c>
      <c r="D1061" s="2">
        <v>8.4848484848484809</v>
      </c>
      <c r="E1061" s="2">
        <v>0</v>
      </c>
      <c r="F1061" s="27">
        <v>0</v>
      </c>
      <c r="G1061" s="14">
        <v>11.5151515151515</v>
      </c>
      <c r="H1061" s="2">
        <v>0</v>
      </c>
      <c r="I1061" s="27">
        <v>0</v>
      </c>
      <c r="J1061" s="14">
        <v>12.727273</v>
      </c>
      <c r="K1061" s="27">
        <v>-1</v>
      </c>
      <c r="L1061" s="2">
        <v>752</v>
      </c>
      <c r="M1061" s="27">
        <v>5.9369670940440855E-3</v>
      </c>
      <c r="N1061" s="2">
        <v>103.636363636363</v>
      </c>
      <c r="O1061" s="2">
        <v>634</v>
      </c>
      <c r="P1061" s="27">
        <v>4.7465748296773224E-3</v>
      </c>
      <c r="Q1061" s="14">
        <v>116.363636363636</v>
      </c>
      <c r="R1061" s="2">
        <v>540</v>
      </c>
      <c r="S1061" s="27">
        <v>3.8836627254681972E-3</v>
      </c>
      <c r="T1061" s="14">
        <v>124.242424</v>
      </c>
      <c r="U1061" s="27">
        <v>-0.28191489361702127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1918</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1700</v>
      </c>
      <c r="C1064" s="211"/>
      <c r="D1064" s="211" t="s">
        <v>1701</v>
      </c>
      <c r="E1064" s="211" t="s">
        <v>1700</v>
      </c>
      <c r="F1064" s="211"/>
      <c r="G1064" s="211" t="s">
        <v>1701</v>
      </c>
      <c r="H1064" s="211" t="s">
        <v>1700</v>
      </c>
      <c r="I1064" s="211"/>
      <c r="J1064" s="211" t="s">
        <v>1701</v>
      </c>
      <c r="K1064" t="s">
        <v>170</v>
      </c>
      <c r="L1064" s="211" t="s">
        <v>1700</v>
      </c>
      <c r="M1064" s="211"/>
      <c r="N1064" s="211" t="s">
        <v>1701</v>
      </c>
      <c r="O1064" s="211" t="s">
        <v>1700</v>
      </c>
      <c r="P1064" s="211"/>
      <c r="Q1064" s="211" t="s">
        <v>1701</v>
      </c>
      <c r="R1064" s="211" t="s">
        <v>1700</v>
      </c>
      <c r="S1064" s="211"/>
      <c r="T1064" s="211" t="s">
        <v>1701</v>
      </c>
      <c r="U1064" t="s">
        <v>170</v>
      </c>
      <c r="V1064" s="211" t="s">
        <v>1700</v>
      </c>
      <c r="W1064" s="211"/>
      <c r="X1064" s="211" t="s">
        <v>1701</v>
      </c>
      <c r="Y1064" s="211" t="s">
        <v>1700</v>
      </c>
      <c r="Z1064" s="211"/>
      <c r="AA1064" s="211" t="s">
        <v>1701</v>
      </c>
      <c r="AB1064" s="211" t="s">
        <v>1700</v>
      </c>
      <c r="AC1064" s="211"/>
      <c r="AD1064" s="211" t="s">
        <v>1701</v>
      </c>
      <c r="AE1064" t="s">
        <v>170</v>
      </c>
    </row>
    <row r="1065" spans="1:31" x14ac:dyDescent="0.3">
      <c r="A1065" t="s">
        <v>172</v>
      </c>
      <c r="B1065" s="2">
        <v>3305</v>
      </c>
      <c r="C1065" s="27" t="s">
        <v>170</v>
      </c>
      <c r="D1065" s="2">
        <v>119.39393939393899</v>
      </c>
      <c r="E1065" s="2">
        <v>3369</v>
      </c>
      <c r="F1065" s="27" t="s">
        <v>170</v>
      </c>
      <c r="G1065" s="14">
        <v>123.636363636363</v>
      </c>
      <c r="H1065" s="2">
        <v>3295</v>
      </c>
      <c r="I1065" s="27" t="s">
        <v>170</v>
      </c>
      <c r="J1065" s="14">
        <v>171.515152</v>
      </c>
      <c r="K1065" s="27">
        <v>-3.0257186081694403E-3</v>
      </c>
      <c r="L1065" s="2">
        <v>126664</v>
      </c>
      <c r="M1065" s="27" t="s">
        <v>170</v>
      </c>
      <c r="N1065" s="2">
        <v>501.21212121212102</v>
      </c>
      <c r="O1065" s="2">
        <v>133570</v>
      </c>
      <c r="P1065" s="27" t="s">
        <v>170</v>
      </c>
      <c r="Q1065" s="14">
        <v>473.33333333333297</v>
      </c>
      <c r="R1065" s="2">
        <v>139044</v>
      </c>
      <c r="S1065" s="27" t="s">
        <v>170</v>
      </c>
      <c r="T1065" s="14">
        <v>480.60604899999998</v>
      </c>
      <c r="U1065" s="27">
        <v>9.7738899766310866E-2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2049</v>
      </c>
      <c r="C1066" s="27">
        <v>0.61996974281391826</v>
      </c>
      <c r="D1066" s="2">
        <v>100.60606060606</v>
      </c>
      <c r="E1066" s="2">
        <v>2064</v>
      </c>
      <c r="F1066" s="27">
        <v>0.61264470169189666</v>
      </c>
      <c r="G1066" s="14">
        <v>112.72727272727199</v>
      </c>
      <c r="H1066" s="2">
        <v>2079</v>
      </c>
      <c r="I1066" s="27">
        <v>0.6309559939301973</v>
      </c>
      <c r="J1066" s="14">
        <v>184.84848</v>
      </c>
      <c r="K1066" s="27">
        <v>1.4641288433382138E-2</v>
      </c>
      <c r="L1066" s="2">
        <v>75081</v>
      </c>
      <c r="M1066" s="27">
        <v>0.59275721594138819</v>
      </c>
      <c r="N1066" s="2">
        <v>679.39393939393904</v>
      </c>
      <c r="O1066" s="2">
        <v>75685</v>
      </c>
      <c r="P1066" s="27">
        <v>0.56663172868159017</v>
      </c>
      <c r="Q1066" s="14">
        <v>752.12121212121201</v>
      </c>
      <c r="R1066" s="2">
        <v>79353</v>
      </c>
      <c r="S1066" s="27">
        <v>0.57070423750755161</v>
      </c>
      <c r="T1066" s="14">
        <v>812.72730000000001</v>
      </c>
      <c r="U1066" s="27">
        <v>5.6898549566468212E-2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169</v>
      </c>
      <c r="C1067" s="27">
        <v>5.113464447806354E-2</v>
      </c>
      <c r="D1067" s="2">
        <v>53.939393939393902</v>
      </c>
      <c r="E1067" s="2">
        <v>328</v>
      </c>
      <c r="F1067" s="27">
        <v>9.735826654793707E-2</v>
      </c>
      <c r="G1067" s="14">
        <v>63.030303030303003</v>
      </c>
      <c r="H1067" s="2">
        <v>174</v>
      </c>
      <c r="I1067" s="27">
        <v>5.2807283763277695E-2</v>
      </c>
      <c r="J1067" s="14">
        <v>57.5757561</v>
      </c>
      <c r="K1067" s="27">
        <v>2.9585798816568046E-2</v>
      </c>
      <c r="L1067" s="2">
        <v>9585</v>
      </c>
      <c r="M1067" s="27">
        <v>7.567264573991031E-2</v>
      </c>
      <c r="N1067" s="2">
        <v>363.636363636363</v>
      </c>
      <c r="O1067" s="2">
        <v>8875</v>
      </c>
      <c r="P1067" s="27">
        <v>6.6444560904394698E-2</v>
      </c>
      <c r="Q1067" s="14">
        <v>395.15151515151501</v>
      </c>
      <c r="R1067" s="2">
        <v>9903</v>
      </c>
      <c r="S1067" s="27">
        <v>7.1222059204280666E-2</v>
      </c>
      <c r="T1067" s="14">
        <v>469.69695999999999</v>
      </c>
      <c r="U1067" s="27">
        <v>3.317683881064163E-2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158</v>
      </c>
      <c r="C1068" s="27">
        <v>4.7806354009077158E-2</v>
      </c>
      <c r="D1068" s="2">
        <v>51.515151515151501</v>
      </c>
      <c r="E1068" s="2">
        <v>309</v>
      </c>
      <c r="F1068" s="27">
        <v>9.1718610863757793E-2</v>
      </c>
      <c r="G1068" s="14">
        <v>63.030303030303003</v>
      </c>
      <c r="H1068" s="2">
        <v>174</v>
      </c>
      <c r="I1068" s="27">
        <v>5.2807283763277695E-2</v>
      </c>
      <c r="J1068" s="14">
        <v>57.5757561</v>
      </c>
      <c r="K1068" s="27">
        <v>0.10126582278481013</v>
      </c>
      <c r="L1068" s="2">
        <v>8340</v>
      </c>
      <c r="M1068" s="27">
        <v>6.5843491441925098E-2</v>
      </c>
      <c r="N1068" s="2">
        <v>349.09090909090901</v>
      </c>
      <c r="O1068" s="2">
        <v>7871</v>
      </c>
      <c r="P1068" s="27">
        <v>5.8927902972224305E-2</v>
      </c>
      <c r="Q1068" s="14">
        <v>410.90909090909099</v>
      </c>
      <c r="R1068" s="2">
        <v>9014</v>
      </c>
      <c r="S1068" s="27">
        <v>6.4828399643278384E-2</v>
      </c>
      <c r="T1068" s="14">
        <v>488.48486300000002</v>
      </c>
      <c r="U1068" s="27">
        <v>8.0815347721822542E-2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11</v>
      </c>
      <c r="C1069" s="27">
        <v>3.3282904689863843E-3</v>
      </c>
      <c r="D1069" s="2">
        <v>10.303030303030299</v>
      </c>
      <c r="E1069" s="2">
        <v>19</v>
      </c>
      <c r="F1069" s="27">
        <v>5.6396556841792813E-3</v>
      </c>
      <c r="G1069" s="14">
        <v>17.5757575757575</v>
      </c>
      <c r="H1069" s="2">
        <v>0</v>
      </c>
      <c r="I1069" s="27">
        <v>0</v>
      </c>
      <c r="J1069" s="14">
        <v>12.727273</v>
      </c>
      <c r="K1069" s="27">
        <v>-1</v>
      </c>
      <c r="L1069" s="2">
        <v>988</v>
      </c>
      <c r="M1069" s="27">
        <v>7.8001642139834525E-3</v>
      </c>
      <c r="N1069" s="2">
        <v>129.09090909090901</v>
      </c>
      <c r="O1069" s="2">
        <v>783</v>
      </c>
      <c r="P1069" s="27">
        <v>5.8620947817623718E-3</v>
      </c>
      <c r="Q1069" s="14">
        <v>121.212121212121</v>
      </c>
      <c r="R1069" s="2">
        <v>700</v>
      </c>
      <c r="S1069" s="27">
        <v>5.0343776070884035E-3</v>
      </c>
      <c r="T1069" s="14">
        <v>166.66667200000001</v>
      </c>
      <c r="U1069" s="27">
        <v>-0.291497975708502</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0</v>
      </c>
      <c r="C1070" s="27">
        <v>0</v>
      </c>
      <c r="D1070" s="2">
        <v>80</v>
      </c>
      <c r="E1070" s="2">
        <v>0</v>
      </c>
      <c r="F1070" s="27">
        <v>0</v>
      </c>
      <c r="G1070" s="14">
        <v>11.5151515151515</v>
      </c>
      <c r="H1070" s="2">
        <v>0</v>
      </c>
      <c r="I1070" s="27">
        <v>0</v>
      </c>
      <c r="J1070" s="14">
        <v>12.727273</v>
      </c>
      <c r="K1070" s="27"/>
      <c r="L1070" s="2">
        <v>257</v>
      </c>
      <c r="M1070" s="27">
        <v>2.0289900840017683E-3</v>
      </c>
      <c r="N1070" s="2">
        <v>63.636363636363598</v>
      </c>
      <c r="O1070" s="2">
        <v>221</v>
      </c>
      <c r="P1070" s="27">
        <v>1.6545631504080258E-3</v>
      </c>
      <c r="Q1070" s="14">
        <v>70.303030303030297</v>
      </c>
      <c r="R1070" s="2">
        <v>189</v>
      </c>
      <c r="S1070" s="27">
        <v>1.3592819539138691E-3</v>
      </c>
      <c r="T1070" s="14">
        <v>78.181816100000006</v>
      </c>
      <c r="U1070" s="27">
        <v>-0.26459143968871596</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1392</v>
      </c>
      <c r="C1071" s="27">
        <v>0.42118003025718609</v>
      </c>
      <c r="D1071" s="2">
        <v>87.878787878787904</v>
      </c>
      <c r="E1071" s="2">
        <v>1094</v>
      </c>
      <c r="F1071" s="27">
        <v>0.3247254378153755</v>
      </c>
      <c r="G1071" s="14">
        <v>95.757575757575694</v>
      </c>
      <c r="H1071" s="2">
        <v>1160</v>
      </c>
      <c r="I1071" s="27">
        <v>0.35204855842185129</v>
      </c>
      <c r="J1071" s="14">
        <v>135.75756799999999</v>
      </c>
      <c r="K1071" s="27">
        <v>-0.16666666666666666</v>
      </c>
      <c r="L1071" s="2">
        <v>47867</v>
      </c>
      <c r="M1071" s="27">
        <v>0.37790532432261731</v>
      </c>
      <c r="N1071" s="2">
        <v>621.81818181818096</v>
      </c>
      <c r="O1071" s="2">
        <v>47382</v>
      </c>
      <c r="P1071" s="27">
        <v>0.35473534476304558</v>
      </c>
      <c r="Q1071" s="14">
        <v>723.63636363636294</v>
      </c>
      <c r="R1071" s="2">
        <v>46968</v>
      </c>
      <c r="S1071" s="27">
        <v>0.33779235349961162</v>
      </c>
      <c r="T1071" s="14">
        <v>715.15150000000006</v>
      </c>
      <c r="U1071" s="27">
        <v>-1.878120625900934E-2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1303</v>
      </c>
      <c r="C1072" s="27">
        <v>0.39425113464447809</v>
      </c>
      <c r="D1072" s="2">
        <v>95.151515151515099</v>
      </c>
      <c r="E1072" s="2">
        <v>1028</v>
      </c>
      <c r="F1072" s="27">
        <v>0.30513505491243692</v>
      </c>
      <c r="G1072" s="14">
        <v>102.424242424242</v>
      </c>
      <c r="H1072" s="2">
        <v>1137</v>
      </c>
      <c r="I1072" s="27">
        <v>0.34506828528072836</v>
      </c>
      <c r="J1072" s="14">
        <v>136.363632</v>
      </c>
      <c r="K1072" s="27">
        <v>-0.12739831158864159</v>
      </c>
      <c r="L1072" s="2">
        <v>44179</v>
      </c>
      <c r="M1072" s="27">
        <v>0.34878892187203941</v>
      </c>
      <c r="N1072" s="2">
        <v>603.63636363636294</v>
      </c>
      <c r="O1072" s="2">
        <v>43579</v>
      </c>
      <c r="P1072" s="27">
        <v>0.32626338249606945</v>
      </c>
      <c r="Q1072" s="14">
        <v>697.57575757575705</v>
      </c>
      <c r="R1072" s="2">
        <v>43294</v>
      </c>
      <c r="S1072" s="27">
        <v>0.31136906303040762</v>
      </c>
      <c r="T1072" s="14">
        <v>710.30304000000001</v>
      </c>
      <c r="U1072" s="27">
        <v>-2.0032141967903302E-2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62</v>
      </c>
      <c r="C1073" s="27">
        <v>1.8759455370650529E-2</v>
      </c>
      <c r="D1073" s="2">
        <v>31.515151515151501</v>
      </c>
      <c r="E1073" s="2">
        <v>66</v>
      </c>
      <c r="F1073" s="27">
        <v>1.9590382902938557E-2</v>
      </c>
      <c r="G1073" s="14">
        <v>32.727272727272698</v>
      </c>
      <c r="H1073" s="2">
        <v>15</v>
      </c>
      <c r="I1073" s="27">
        <v>4.552352048558422E-3</v>
      </c>
      <c r="J1073" s="14">
        <v>13.939394</v>
      </c>
      <c r="K1073" s="27">
        <v>-0.75806451612903225</v>
      </c>
      <c r="L1073" s="2">
        <v>3080</v>
      </c>
      <c r="M1073" s="27">
        <v>2.4316301395818859E-2</v>
      </c>
      <c r="N1073" s="2">
        <v>210.30303030303</v>
      </c>
      <c r="O1073" s="2">
        <v>3075</v>
      </c>
      <c r="P1073" s="27">
        <v>2.3021636595043797E-2</v>
      </c>
      <c r="Q1073" s="14">
        <v>209.69696969696901</v>
      </c>
      <c r="R1073" s="2">
        <v>2682</v>
      </c>
      <c r="S1073" s="27">
        <v>1.9288858203158711E-2</v>
      </c>
      <c r="T1073" s="14">
        <v>268.48486300000002</v>
      </c>
      <c r="U1073" s="27">
        <v>-0.12922077922077921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27</v>
      </c>
      <c r="C1074" s="27">
        <v>8.1694402420574887E-3</v>
      </c>
      <c r="D1074" s="2">
        <v>25.4545454545454</v>
      </c>
      <c r="E1074" s="2">
        <v>0</v>
      </c>
      <c r="F1074" s="27">
        <v>0</v>
      </c>
      <c r="G1074" s="14">
        <v>11.5151515151515</v>
      </c>
      <c r="H1074" s="2">
        <v>8</v>
      </c>
      <c r="I1074" s="27">
        <v>2.4279210925644916E-3</v>
      </c>
      <c r="J1074" s="14">
        <v>7.8787880000000001</v>
      </c>
      <c r="K1074" s="27">
        <v>-0.70370370370370372</v>
      </c>
      <c r="L1074" s="2">
        <v>608</v>
      </c>
      <c r="M1074" s="27">
        <v>4.8001010547590473E-3</v>
      </c>
      <c r="N1074" s="2">
        <v>90.909090909090907</v>
      </c>
      <c r="O1074" s="2">
        <v>728</v>
      </c>
      <c r="P1074" s="27">
        <v>5.4503256719323203E-3</v>
      </c>
      <c r="Q1074" s="14">
        <v>93.939393939393895</v>
      </c>
      <c r="R1074" s="2">
        <v>992</v>
      </c>
      <c r="S1074" s="27">
        <v>7.1344322660452809E-3</v>
      </c>
      <c r="T1074" s="14">
        <v>140.606064</v>
      </c>
      <c r="U1074" s="27">
        <v>0.63157894736842102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488</v>
      </c>
      <c r="C1075" s="27">
        <v>0.14765506807866868</v>
      </c>
      <c r="D1075" s="2">
        <v>54.545454545454497</v>
      </c>
      <c r="E1075" s="2">
        <v>642</v>
      </c>
      <c r="F1075" s="27">
        <v>0.19056099732858414</v>
      </c>
      <c r="G1075" s="14">
        <v>65.454545454545396</v>
      </c>
      <c r="H1075" s="2">
        <v>745</v>
      </c>
      <c r="I1075" s="27">
        <v>0.22610015174506828</v>
      </c>
      <c r="J1075" s="14">
        <v>101.818184</v>
      </c>
      <c r="K1075" s="27">
        <v>0.52663934426229508</v>
      </c>
      <c r="L1075" s="2">
        <v>17629</v>
      </c>
      <c r="M1075" s="27">
        <v>0.1391792458788606</v>
      </c>
      <c r="N1075" s="2">
        <v>370.90909090909003</v>
      </c>
      <c r="O1075" s="2">
        <v>19428</v>
      </c>
      <c r="P1075" s="27">
        <v>0.14545182301414988</v>
      </c>
      <c r="Q1075" s="14">
        <v>341.21212121212102</v>
      </c>
      <c r="R1075" s="2">
        <v>22482</v>
      </c>
      <c r="S1075" s="27">
        <v>0.16168982480365926</v>
      </c>
      <c r="T1075" s="14">
        <v>432.72726399999999</v>
      </c>
      <c r="U1075" s="27">
        <v>0.27528504169266549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488</v>
      </c>
      <c r="C1076" s="27">
        <v>0.14765506807866868</v>
      </c>
      <c r="D1076" s="2">
        <v>54.545454545454497</v>
      </c>
      <c r="E1076" s="2">
        <v>642</v>
      </c>
      <c r="F1076" s="27">
        <v>0.19056099732858414</v>
      </c>
      <c r="G1076" s="14">
        <v>65.454545454545396</v>
      </c>
      <c r="H1076" s="2">
        <v>737</v>
      </c>
      <c r="I1076" s="27">
        <v>0.2236722306525038</v>
      </c>
      <c r="J1076" s="14">
        <v>100</v>
      </c>
      <c r="K1076" s="27">
        <v>0.51024590163934425</v>
      </c>
      <c r="L1076" s="2">
        <v>17382</v>
      </c>
      <c r="M1076" s="27">
        <v>0.13722920482536474</v>
      </c>
      <c r="N1076" s="2">
        <v>362.42424242424198</v>
      </c>
      <c r="O1076" s="2">
        <v>19015</v>
      </c>
      <c r="P1076" s="27">
        <v>0.1423598113348806</v>
      </c>
      <c r="Q1076" s="14">
        <v>341.21212121212102</v>
      </c>
      <c r="R1076" s="2">
        <v>21763</v>
      </c>
      <c r="S1076" s="27">
        <v>0.15651879980437847</v>
      </c>
      <c r="T1076" s="14">
        <v>422.42425500000002</v>
      </c>
      <c r="U1076" s="27">
        <v>0.25204234265331954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0</v>
      </c>
      <c r="C1077" s="27">
        <v>0</v>
      </c>
      <c r="D1077" s="2">
        <v>80</v>
      </c>
      <c r="E1077" s="2">
        <v>0</v>
      </c>
      <c r="F1077" s="27">
        <v>0</v>
      </c>
      <c r="G1077" s="14">
        <v>11.5151515151515</v>
      </c>
      <c r="H1077" s="2">
        <v>8</v>
      </c>
      <c r="I1077" s="27">
        <v>2.4279210925644916E-3</v>
      </c>
      <c r="J1077" s="14">
        <v>6.6666665099999998</v>
      </c>
      <c r="K1077" s="27"/>
      <c r="L1077" s="2">
        <v>203</v>
      </c>
      <c r="M1077" s="27">
        <v>1.6026653192698793E-3</v>
      </c>
      <c r="N1077" s="2">
        <v>52.121212121212103</v>
      </c>
      <c r="O1077" s="2">
        <v>305</v>
      </c>
      <c r="P1077" s="27">
        <v>2.283446881784832E-3</v>
      </c>
      <c r="Q1077" s="14">
        <v>64.242424242424207</v>
      </c>
      <c r="R1077" s="2">
        <v>607</v>
      </c>
      <c r="S1077" s="27">
        <v>4.365524582146659E-3</v>
      </c>
      <c r="T1077" s="14">
        <v>144.24243200000001</v>
      </c>
      <c r="U1077" s="27">
        <v>1.9901477832512315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27">
        <v>0</v>
      </c>
      <c r="D1078" s="2">
        <v>80</v>
      </c>
      <c r="E1078" s="2">
        <v>0</v>
      </c>
      <c r="F1078" s="27">
        <v>0</v>
      </c>
      <c r="G1078" s="14">
        <v>11.5151515151515</v>
      </c>
      <c r="H1078" s="2">
        <v>0</v>
      </c>
      <c r="I1078" s="27">
        <v>0</v>
      </c>
      <c r="J1078" s="14">
        <v>12.727273</v>
      </c>
      <c r="K1078" s="27"/>
      <c r="L1078" s="2">
        <v>44</v>
      </c>
      <c r="M1078" s="27">
        <v>3.473757342259837E-4</v>
      </c>
      <c r="N1078" s="2">
        <v>16.363636363636299</v>
      </c>
      <c r="O1078" s="2">
        <v>108</v>
      </c>
      <c r="P1078" s="27">
        <v>8.0856479748446508E-4</v>
      </c>
      <c r="Q1078" s="14">
        <v>40</v>
      </c>
      <c r="R1078" s="2">
        <v>112</v>
      </c>
      <c r="S1078" s="27">
        <v>8.0550041713414462E-4</v>
      </c>
      <c r="T1078" s="14">
        <v>40.606059999999999</v>
      </c>
      <c r="U1078" s="27">
        <v>1.5454545454545454</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1256</v>
      </c>
      <c r="C1079" s="27">
        <v>0.38003025718608169</v>
      </c>
      <c r="D1079" s="2">
        <v>104.24242424242399</v>
      </c>
      <c r="E1079" s="2">
        <v>1305</v>
      </c>
      <c r="F1079" s="27">
        <v>0.38735529830810328</v>
      </c>
      <c r="G1079" s="14">
        <v>97.575757575757606</v>
      </c>
      <c r="H1079" s="2">
        <v>1216</v>
      </c>
      <c r="I1079" s="27">
        <v>0.36904400606980275</v>
      </c>
      <c r="J1079" s="14">
        <v>115.757576</v>
      </c>
      <c r="K1079" s="27">
        <v>-3.1847133757961783E-2</v>
      </c>
      <c r="L1079" s="2">
        <v>51583</v>
      </c>
      <c r="M1079" s="27">
        <v>0.40724278405861175</v>
      </c>
      <c r="N1079" s="2">
        <v>703.030303030303</v>
      </c>
      <c r="O1079" s="2">
        <v>57885</v>
      </c>
      <c r="P1079" s="27">
        <v>0.43336827131840983</v>
      </c>
      <c r="Q1079" s="14">
        <v>686.66666666666595</v>
      </c>
      <c r="R1079" s="2">
        <v>59691</v>
      </c>
      <c r="S1079" s="27">
        <v>0.42929576249244844</v>
      </c>
      <c r="T1079" s="14">
        <v>898.78790000000004</v>
      </c>
      <c r="U1079" s="27">
        <v>0.15718356822984317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473</v>
      </c>
      <c r="C1080" s="27">
        <v>0.14311649016641453</v>
      </c>
      <c r="D1080" s="2">
        <v>77.575757575757507</v>
      </c>
      <c r="E1080" s="2">
        <v>520</v>
      </c>
      <c r="F1080" s="27">
        <v>0.15434847135648561</v>
      </c>
      <c r="G1080" s="14">
        <v>83.636363636363598</v>
      </c>
      <c r="H1080" s="2">
        <v>472</v>
      </c>
      <c r="I1080" s="27">
        <v>0.14324734446130502</v>
      </c>
      <c r="J1080" s="14">
        <v>87.878784199999998</v>
      </c>
      <c r="K1080" s="27">
        <v>-2.1141649048625794E-3</v>
      </c>
      <c r="L1080" s="2">
        <v>20600</v>
      </c>
      <c r="M1080" s="27">
        <v>0.16263500284216509</v>
      </c>
      <c r="N1080" s="2">
        <v>514.54545454545405</v>
      </c>
      <c r="O1080" s="2">
        <v>20621</v>
      </c>
      <c r="P1080" s="27">
        <v>0.1543834693419181</v>
      </c>
      <c r="Q1080" s="14">
        <v>496.969696969697</v>
      </c>
      <c r="R1080" s="2">
        <v>19502</v>
      </c>
      <c r="S1080" s="27">
        <v>0.14025776013348293</v>
      </c>
      <c r="T1080" s="14">
        <v>658.78790000000004</v>
      </c>
      <c r="U1080" s="27">
        <v>-5.3300970873786407E-2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422</v>
      </c>
      <c r="C1081" s="27">
        <v>0.12768532526475038</v>
      </c>
      <c r="D1081" s="2">
        <v>79.393939393939405</v>
      </c>
      <c r="E1081" s="2">
        <v>469</v>
      </c>
      <c r="F1081" s="27">
        <v>0.13921044820421491</v>
      </c>
      <c r="G1081" s="14">
        <v>82.424242424242394</v>
      </c>
      <c r="H1081" s="2">
        <v>384</v>
      </c>
      <c r="I1081" s="27">
        <v>0.11654021244309561</v>
      </c>
      <c r="J1081" s="14">
        <v>83.636359999999996</v>
      </c>
      <c r="K1081" s="27">
        <v>-9.004739336492891E-2</v>
      </c>
      <c r="L1081" s="2">
        <v>16374</v>
      </c>
      <c r="M1081" s="27">
        <v>0.12927114255036948</v>
      </c>
      <c r="N1081" s="2">
        <v>521.21212121212102</v>
      </c>
      <c r="O1081" s="2">
        <v>16876</v>
      </c>
      <c r="P1081" s="27">
        <v>0.1263457363180355</v>
      </c>
      <c r="Q1081" s="14">
        <v>478.18181818181802</v>
      </c>
      <c r="R1081" s="2">
        <v>16368</v>
      </c>
      <c r="S1081" s="27">
        <v>0.11771813238974713</v>
      </c>
      <c r="T1081" s="14">
        <v>568.48486300000002</v>
      </c>
      <c r="U1081" s="27">
        <v>-3.6643459142543056E-4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34</v>
      </c>
      <c r="C1082" s="27">
        <v>1.0287443267776097E-2</v>
      </c>
      <c r="D1082" s="2">
        <v>24.2424242424242</v>
      </c>
      <c r="E1082" s="2">
        <v>31</v>
      </c>
      <c r="F1082" s="27">
        <v>9.2015434847135657E-3</v>
      </c>
      <c r="G1082" s="14">
        <v>20.606060606060598</v>
      </c>
      <c r="H1082" s="2">
        <v>88</v>
      </c>
      <c r="I1082" s="27">
        <v>2.6707132018209408E-2</v>
      </c>
      <c r="J1082" s="14">
        <v>43.030304000000001</v>
      </c>
      <c r="K1082" s="27">
        <v>1.588235294117647</v>
      </c>
      <c r="L1082" s="2">
        <v>3095</v>
      </c>
      <c r="M1082" s="27">
        <v>2.4434724941577717E-2</v>
      </c>
      <c r="N1082" s="2">
        <v>194.54545454545399</v>
      </c>
      <c r="O1082" s="2">
        <v>2873</v>
      </c>
      <c r="P1082" s="27">
        <v>2.1509320955304334E-2</v>
      </c>
      <c r="Q1082" s="14">
        <v>235.75757575757501</v>
      </c>
      <c r="R1082" s="2">
        <v>2496</v>
      </c>
      <c r="S1082" s="27">
        <v>1.7951152153275224E-2</v>
      </c>
      <c r="T1082" s="14">
        <v>278.78787199999999</v>
      </c>
      <c r="U1082" s="27">
        <v>-0.19353796445880453</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17</v>
      </c>
      <c r="C1083" s="27">
        <v>5.1437216338880484E-3</v>
      </c>
      <c r="D1083" s="2">
        <v>12.1212121212121</v>
      </c>
      <c r="E1083" s="2">
        <v>20</v>
      </c>
      <c r="F1083" s="27">
        <v>5.9364796675571386E-3</v>
      </c>
      <c r="G1083" s="14">
        <v>15.151515151515101</v>
      </c>
      <c r="H1083" s="2">
        <v>0</v>
      </c>
      <c r="I1083" s="27">
        <v>0</v>
      </c>
      <c r="J1083" s="14">
        <v>12.727273</v>
      </c>
      <c r="K1083" s="27">
        <v>-1</v>
      </c>
      <c r="L1083" s="2">
        <v>1131</v>
      </c>
      <c r="M1083" s="27">
        <v>8.9291353502178993E-3</v>
      </c>
      <c r="N1083" s="2">
        <v>133.333333333333</v>
      </c>
      <c r="O1083" s="2">
        <v>872</v>
      </c>
      <c r="P1083" s="27">
        <v>6.5284120685782732E-3</v>
      </c>
      <c r="Q1083" s="14">
        <v>115.151515151515</v>
      </c>
      <c r="R1083" s="2">
        <v>638</v>
      </c>
      <c r="S1083" s="27">
        <v>4.5884755904605735E-3</v>
      </c>
      <c r="T1083" s="14">
        <v>121.818184</v>
      </c>
      <c r="U1083" s="27">
        <v>-0.4358974358974359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597</v>
      </c>
      <c r="C1084" s="27">
        <v>0.18063540090771557</v>
      </c>
      <c r="D1084" s="2">
        <v>94.545454545454504</v>
      </c>
      <c r="E1084" s="2">
        <v>608</v>
      </c>
      <c r="F1084" s="27">
        <v>0.180468981893737</v>
      </c>
      <c r="G1084" s="14">
        <v>78.181818181818201</v>
      </c>
      <c r="H1084" s="2">
        <v>593</v>
      </c>
      <c r="I1084" s="27">
        <v>0.17996965098634293</v>
      </c>
      <c r="J1084" s="14">
        <v>100</v>
      </c>
      <c r="K1084" s="27">
        <v>-6.7001675041876048E-3</v>
      </c>
      <c r="L1084" s="2">
        <v>25702</v>
      </c>
      <c r="M1084" s="27">
        <v>0.20291479820627803</v>
      </c>
      <c r="N1084" s="2">
        <v>622.42424242424204</v>
      </c>
      <c r="O1084" s="2">
        <v>30875</v>
      </c>
      <c r="P1084" s="27">
        <v>0.23115220483641535</v>
      </c>
      <c r="Q1084" s="14">
        <v>635.15151515151501</v>
      </c>
      <c r="R1084" s="2">
        <v>32695</v>
      </c>
      <c r="S1084" s="27">
        <v>0.23514139409107909</v>
      </c>
      <c r="T1084" s="14">
        <v>840.60609999999997</v>
      </c>
      <c r="U1084" s="27">
        <v>0.27207999377480352</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543</v>
      </c>
      <c r="C1085" s="27">
        <v>0.1642965204236006</v>
      </c>
      <c r="D1085" s="2">
        <v>92.121212121212096</v>
      </c>
      <c r="E1085" s="2">
        <v>545</v>
      </c>
      <c r="F1085" s="27">
        <v>0.16176907094093201</v>
      </c>
      <c r="G1085" s="14">
        <v>80</v>
      </c>
      <c r="H1085" s="2">
        <v>509</v>
      </c>
      <c r="I1085" s="27">
        <v>0.15447647951441579</v>
      </c>
      <c r="J1085" s="14">
        <v>93.939390000000003</v>
      </c>
      <c r="K1085" s="27">
        <v>-6.2615101289134445E-2</v>
      </c>
      <c r="L1085" s="2">
        <v>21127</v>
      </c>
      <c r="M1085" s="27">
        <v>0.16679561674982632</v>
      </c>
      <c r="N1085" s="2">
        <v>553.93939393939399</v>
      </c>
      <c r="O1085" s="2">
        <v>25843</v>
      </c>
      <c r="P1085" s="27">
        <v>0.19347907464250955</v>
      </c>
      <c r="Q1085" s="14">
        <v>663.63636363636294</v>
      </c>
      <c r="R1085" s="2">
        <v>27219</v>
      </c>
      <c r="S1085" s="27">
        <v>0.19575817726762751</v>
      </c>
      <c r="T1085" s="14">
        <v>829.09090000000003</v>
      </c>
      <c r="U1085" s="27">
        <v>0.28835139868414822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54</v>
      </c>
      <c r="C1086" s="27">
        <v>1.6338880484114977E-2</v>
      </c>
      <c r="D1086" s="2">
        <v>38.787878787878697</v>
      </c>
      <c r="E1086" s="2">
        <v>47</v>
      </c>
      <c r="F1086" s="27">
        <v>1.3950727218759276E-2</v>
      </c>
      <c r="G1086" s="14">
        <v>26.6666666666666</v>
      </c>
      <c r="H1086" s="2">
        <v>84</v>
      </c>
      <c r="I1086" s="27">
        <v>2.5493171471927163E-2</v>
      </c>
      <c r="J1086" s="14">
        <v>38.787880000000001</v>
      </c>
      <c r="K1086" s="27">
        <v>0.55555555555555558</v>
      </c>
      <c r="L1086" s="2">
        <v>3168</v>
      </c>
      <c r="M1086" s="27">
        <v>2.5011052864270827E-2</v>
      </c>
      <c r="N1086" s="2">
        <v>263.636363636363</v>
      </c>
      <c r="O1086" s="2">
        <v>3958</v>
      </c>
      <c r="P1086" s="27">
        <v>2.9632402485588082E-2</v>
      </c>
      <c r="Q1086" s="14">
        <v>304.24242424242402</v>
      </c>
      <c r="R1086" s="2">
        <v>4220</v>
      </c>
      <c r="S1086" s="27">
        <v>3.0350105002732948E-2</v>
      </c>
      <c r="T1086" s="14">
        <v>307.878784</v>
      </c>
      <c r="U1086" s="27">
        <v>0.33207070707070707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0</v>
      </c>
      <c r="C1087" s="27">
        <v>0</v>
      </c>
      <c r="D1087" s="2">
        <v>80</v>
      </c>
      <c r="E1087" s="2">
        <v>16</v>
      </c>
      <c r="F1087" s="27">
        <v>4.7491837340457111E-3</v>
      </c>
      <c r="G1087" s="14">
        <v>10.909090909090899</v>
      </c>
      <c r="H1087" s="2">
        <v>0</v>
      </c>
      <c r="I1087" s="27">
        <v>0</v>
      </c>
      <c r="J1087" s="14">
        <v>12.727273</v>
      </c>
      <c r="K1087" s="27"/>
      <c r="L1087" s="2">
        <v>1407</v>
      </c>
      <c r="M1087" s="27">
        <v>1.1108128592180888E-2</v>
      </c>
      <c r="N1087" s="2">
        <v>164.84848484848399</v>
      </c>
      <c r="O1087" s="2">
        <v>1074</v>
      </c>
      <c r="P1087" s="27">
        <v>8.0407277083177353E-3</v>
      </c>
      <c r="Q1087" s="14">
        <v>147.272727272727</v>
      </c>
      <c r="R1087" s="2">
        <v>1256</v>
      </c>
      <c r="S1087" s="27">
        <v>9.0331118207186215E-3</v>
      </c>
      <c r="T1087" s="14">
        <v>162.42424</v>
      </c>
      <c r="U1087" s="27">
        <v>-0.10732054015636106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186</v>
      </c>
      <c r="C1088" s="27">
        <v>5.627836611195159E-2</v>
      </c>
      <c r="D1088" s="2">
        <v>44.2424242424242</v>
      </c>
      <c r="E1088" s="2">
        <v>177</v>
      </c>
      <c r="F1088" s="27">
        <v>5.2537845057880679E-2</v>
      </c>
      <c r="G1088" s="14">
        <v>41.818181818181799</v>
      </c>
      <c r="H1088" s="2">
        <v>151</v>
      </c>
      <c r="I1088" s="27">
        <v>4.582701062215478E-2</v>
      </c>
      <c r="J1088" s="14">
        <v>43.636364</v>
      </c>
      <c r="K1088" s="27">
        <v>-0.18817204301075269</v>
      </c>
      <c r="L1088" s="2">
        <v>5281</v>
      </c>
      <c r="M1088" s="27">
        <v>4.1692983010168633E-2</v>
      </c>
      <c r="N1088" s="2">
        <v>216.363636363636</v>
      </c>
      <c r="O1088" s="2">
        <v>6389</v>
      </c>
      <c r="P1088" s="27">
        <v>4.7832597140076365E-2</v>
      </c>
      <c r="Q1088" s="14">
        <v>257.575757575757</v>
      </c>
      <c r="R1088" s="2">
        <v>7494</v>
      </c>
      <c r="S1088" s="27">
        <v>5.3896608267886427E-2</v>
      </c>
      <c r="T1088" s="14">
        <v>434.54544099999998</v>
      </c>
      <c r="U1088" s="27">
        <v>0.4190494224578678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186</v>
      </c>
      <c r="C1089" s="27">
        <v>5.627836611195159E-2</v>
      </c>
      <c r="D1089" s="2">
        <v>44.2424242424242</v>
      </c>
      <c r="E1089" s="2">
        <v>177</v>
      </c>
      <c r="F1089" s="27">
        <v>5.2537845057880679E-2</v>
      </c>
      <c r="G1089" s="14">
        <v>41.818181818181799</v>
      </c>
      <c r="H1089" s="2">
        <v>134</v>
      </c>
      <c r="I1089" s="27">
        <v>4.0667678300455236E-2</v>
      </c>
      <c r="J1089" s="14">
        <v>41.818179999999998</v>
      </c>
      <c r="K1089" s="27">
        <v>-0.27956989247311825</v>
      </c>
      <c r="L1089" s="2">
        <v>5111</v>
      </c>
      <c r="M1089" s="27">
        <v>4.0350849491568246E-2</v>
      </c>
      <c r="N1089" s="2">
        <v>221.81818181818099</v>
      </c>
      <c r="O1089" s="2">
        <v>6226</v>
      </c>
      <c r="P1089" s="27">
        <v>4.6612263232761846E-2</v>
      </c>
      <c r="Q1089" s="14">
        <v>252.72727272727201</v>
      </c>
      <c r="R1089" s="2">
        <v>7185</v>
      </c>
      <c r="S1089" s="27">
        <v>5.1674290152757402E-2</v>
      </c>
      <c r="T1089" s="14">
        <v>402.42425500000002</v>
      </c>
      <c r="U1089" s="27">
        <v>0.40579143024848369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0</v>
      </c>
      <c r="C1090" s="27">
        <v>0</v>
      </c>
      <c r="D1090" s="2">
        <v>80</v>
      </c>
      <c r="E1090" s="2">
        <v>0</v>
      </c>
      <c r="F1090" s="27">
        <v>0</v>
      </c>
      <c r="G1090" s="14">
        <v>11.5151515151515</v>
      </c>
      <c r="H1090" s="2">
        <v>17</v>
      </c>
      <c r="I1090" s="27">
        <v>5.1593323216995446E-3</v>
      </c>
      <c r="J1090" s="14">
        <v>13.939394</v>
      </c>
      <c r="K1090" s="27"/>
      <c r="L1090" s="2">
        <v>45</v>
      </c>
      <c r="M1090" s="27">
        <v>3.5527063727657426E-4</v>
      </c>
      <c r="N1090" s="2">
        <v>20</v>
      </c>
      <c r="O1090" s="2">
        <v>108</v>
      </c>
      <c r="P1090" s="27">
        <v>8.0856479748446508E-4</v>
      </c>
      <c r="Q1090" s="14">
        <v>38.787878787878697</v>
      </c>
      <c r="R1090" s="2">
        <v>193</v>
      </c>
      <c r="S1090" s="27">
        <v>1.3880498259543743E-3</v>
      </c>
      <c r="T1090" s="14">
        <v>81.818183899999994</v>
      </c>
      <c r="U1090" s="27">
        <v>3.2888888888888888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0</v>
      </c>
      <c r="C1091" s="27">
        <v>0</v>
      </c>
      <c r="D1091" s="2">
        <v>80</v>
      </c>
      <c r="E1091" s="2">
        <v>0</v>
      </c>
      <c r="F1091" s="27">
        <v>0</v>
      </c>
      <c r="G1091" s="14">
        <v>11.5151515151515</v>
      </c>
      <c r="H1091" s="2">
        <v>0</v>
      </c>
      <c r="I1091" s="27">
        <v>0</v>
      </c>
      <c r="J1091" s="14">
        <v>12.727273</v>
      </c>
      <c r="K1091" s="27"/>
      <c r="L1091" s="2">
        <v>125</v>
      </c>
      <c r="M1091" s="27">
        <v>9.8686288132381734E-4</v>
      </c>
      <c r="N1091" s="2">
        <v>43.636363636363598</v>
      </c>
      <c r="O1091" s="2">
        <v>55</v>
      </c>
      <c r="P1091" s="27">
        <v>4.1176910983005166E-4</v>
      </c>
      <c r="Q1091" s="14">
        <v>24.2424242424242</v>
      </c>
      <c r="R1091" s="2">
        <v>116</v>
      </c>
      <c r="S1091" s="27">
        <v>8.3426828917464971E-4</v>
      </c>
      <c r="T1091" s="14">
        <v>64.848489999999998</v>
      </c>
      <c r="U1091" s="27">
        <v>-7.1999999999999995E-2</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1925</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1700</v>
      </c>
      <c r="C1094" s="211"/>
      <c r="D1094" s="211" t="s">
        <v>1701</v>
      </c>
      <c r="E1094" s="211" t="s">
        <v>1700</v>
      </c>
      <c r="F1094" s="211"/>
      <c r="G1094" s="211" t="s">
        <v>1701</v>
      </c>
      <c r="H1094" s="211" t="s">
        <v>1700</v>
      </c>
      <c r="I1094" s="211"/>
      <c r="J1094" s="211" t="s">
        <v>1701</v>
      </c>
      <c r="K1094" t="s">
        <v>170</v>
      </c>
      <c r="L1094" s="211" t="s">
        <v>1700</v>
      </c>
      <c r="M1094" s="211"/>
      <c r="N1094" s="211" t="s">
        <v>1701</v>
      </c>
      <c r="O1094" s="211" t="s">
        <v>1700</v>
      </c>
      <c r="P1094" s="211"/>
      <c r="Q1094" s="211" t="s">
        <v>1701</v>
      </c>
      <c r="R1094" s="211" t="s">
        <v>1700</v>
      </c>
      <c r="S1094" s="211"/>
      <c r="T1094" s="211" t="s">
        <v>1701</v>
      </c>
      <c r="U1094" t="s">
        <v>170</v>
      </c>
      <c r="V1094" s="211" t="s">
        <v>1700</v>
      </c>
      <c r="W1094" s="211"/>
      <c r="X1094" s="211" t="s">
        <v>1701</v>
      </c>
      <c r="Y1094" s="211" t="s">
        <v>1700</v>
      </c>
      <c r="Z1094" s="211"/>
      <c r="AA1094" s="211" t="s">
        <v>1701</v>
      </c>
      <c r="AB1094" s="211" t="s">
        <v>1700</v>
      </c>
      <c r="AC1094" s="211"/>
      <c r="AD1094" s="211" t="s">
        <v>1701</v>
      </c>
      <c r="AE1094" t="s">
        <v>170</v>
      </c>
    </row>
    <row r="1095" spans="1:31" x14ac:dyDescent="0.3">
      <c r="A1095" t="s">
        <v>172</v>
      </c>
      <c r="B1095" s="2">
        <v>3516</v>
      </c>
      <c r="C1095" s="27" t="s">
        <v>170</v>
      </c>
      <c r="D1095" s="2">
        <v>130.30303030303</v>
      </c>
      <c r="E1095" s="2">
        <v>3609</v>
      </c>
      <c r="F1095" s="27" t="s">
        <v>170</v>
      </c>
      <c r="G1095" s="14">
        <v>122.424242424242</v>
      </c>
      <c r="H1095" s="2">
        <v>3620</v>
      </c>
      <c r="I1095" s="27" t="s">
        <v>170</v>
      </c>
      <c r="J1095" s="14">
        <v>192.72728000000001</v>
      </c>
      <c r="K1095" s="27">
        <v>2.9579067121729238E-2</v>
      </c>
      <c r="L1095" s="2">
        <v>138647</v>
      </c>
      <c r="M1095" s="27" t="s">
        <v>170</v>
      </c>
      <c r="N1095" s="2">
        <v>231.51515151515099</v>
      </c>
      <c r="O1095" s="2">
        <v>144792</v>
      </c>
      <c r="P1095" s="27" t="s">
        <v>170</v>
      </c>
      <c r="Q1095" s="14">
        <v>103.636363636363</v>
      </c>
      <c r="R1095" s="2">
        <v>150079</v>
      </c>
      <c r="S1095" s="27" t="s">
        <v>170</v>
      </c>
      <c r="T1095" s="14">
        <v>106.060608</v>
      </c>
      <c r="U1095" s="27">
        <v>8.2454001889691084E-2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2710</v>
      </c>
      <c r="C1096" s="27">
        <v>0.77076222980659836</v>
      </c>
      <c r="D1096" s="2">
        <v>147.87878787878699</v>
      </c>
      <c r="E1096" s="2">
        <v>2969</v>
      </c>
      <c r="F1096" s="27">
        <v>0.8226655583264062</v>
      </c>
      <c r="G1096" s="14">
        <v>118.787878787878</v>
      </c>
      <c r="H1096" s="2">
        <v>2887</v>
      </c>
      <c r="I1096" s="27">
        <v>0.79751381215469608</v>
      </c>
      <c r="J1096" s="14">
        <v>165.454544</v>
      </c>
      <c r="K1096" s="27">
        <v>6.5313653136531369E-2</v>
      </c>
      <c r="L1096" s="2">
        <v>104516</v>
      </c>
      <c r="M1096" s="27">
        <v>0.75382806696142002</v>
      </c>
      <c r="N1096" s="2">
        <v>655.75757575757495</v>
      </c>
      <c r="O1096" s="2">
        <v>110070</v>
      </c>
      <c r="P1096" s="27">
        <v>0.76019393336648433</v>
      </c>
      <c r="Q1096" s="14">
        <v>647.27272727272702</v>
      </c>
      <c r="R1096" s="2">
        <v>112528</v>
      </c>
      <c r="S1096" s="27">
        <v>0.74979177633113225</v>
      </c>
      <c r="T1096" s="14">
        <v>910.30304000000001</v>
      </c>
      <c r="U1096" s="27">
        <v>7.6658119331011521E-2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207</v>
      </c>
      <c r="C1097" s="27">
        <v>5.8873720136518773E-2</v>
      </c>
      <c r="D1097" s="2">
        <v>66.060606060606005</v>
      </c>
      <c r="E1097" s="2">
        <v>41</v>
      </c>
      <c r="F1097" s="27">
        <v>1.1360487669714602E-2</v>
      </c>
      <c r="G1097" s="14">
        <v>18.181818181818102</v>
      </c>
      <c r="H1097" s="2">
        <v>156</v>
      </c>
      <c r="I1097" s="27">
        <v>4.3093922651933701E-2</v>
      </c>
      <c r="J1097" s="14">
        <v>60.606059999999999</v>
      </c>
      <c r="K1097" s="27">
        <v>-0.24637681159420291</v>
      </c>
      <c r="L1097" s="2">
        <v>3792</v>
      </c>
      <c r="M1097" s="27">
        <v>2.7350032817154354E-2</v>
      </c>
      <c r="N1097" s="2">
        <v>256.969696969697</v>
      </c>
      <c r="O1097" s="2">
        <v>3590</v>
      </c>
      <c r="P1097" s="27">
        <v>2.4794187524172607E-2</v>
      </c>
      <c r="Q1097" s="14">
        <v>231.51515151515099</v>
      </c>
      <c r="R1097" s="2">
        <v>4416</v>
      </c>
      <c r="S1097" s="27">
        <v>2.9424503095036615E-2</v>
      </c>
      <c r="T1097" s="14">
        <v>296.96969999999999</v>
      </c>
      <c r="U1097" s="27">
        <v>0.16455696202531644</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74</v>
      </c>
      <c r="C1098" s="27">
        <v>2.104664391353811E-2</v>
      </c>
      <c r="D1098" s="2">
        <v>34.545454545454497</v>
      </c>
      <c r="E1098" s="2">
        <v>154</v>
      </c>
      <c r="F1098" s="27">
        <v>4.2671100027708506E-2</v>
      </c>
      <c r="G1098" s="14">
        <v>47.272727272727202</v>
      </c>
      <c r="H1098" s="2">
        <v>88</v>
      </c>
      <c r="I1098" s="27">
        <v>2.430939226519337E-2</v>
      </c>
      <c r="J1098" s="14">
        <v>39.393940000000001</v>
      </c>
      <c r="K1098" s="27">
        <v>0.1891891891891892</v>
      </c>
      <c r="L1098" s="2">
        <v>4240</v>
      </c>
      <c r="M1098" s="27">
        <v>3.0581260322978501E-2</v>
      </c>
      <c r="N1098" s="2">
        <v>344.24242424242402</v>
      </c>
      <c r="O1098" s="2">
        <v>3961</v>
      </c>
      <c r="P1098" s="27">
        <v>2.7356483783634453E-2</v>
      </c>
      <c r="Q1098" s="14">
        <v>302.42424242424198</v>
      </c>
      <c r="R1098" s="2">
        <v>3704</v>
      </c>
      <c r="S1098" s="27">
        <v>2.468033502355426E-2</v>
      </c>
      <c r="T1098" s="14">
        <v>415.15152</v>
      </c>
      <c r="U1098" s="27">
        <v>-0.12641509433962264</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208</v>
      </c>
      <c r="C1099" s="27">
        <v>5.9158134243458477E-2</v>
      </c>
      <c r="D1099" s="2">
        <v>61.818181818181799</v>
      </c>
      <c r="E1099" s="2">
        <v>142</v>
      </c>
      <c r="F1099" s="27">
        <v>3.9346079246328623E-2</v>
      </c>
      <c r="G1099" s="14">
        <v>46.6666666666666</v>
      </c>
      <c r="H1099" s="2">
        <v>170</v>
      </c>
      <c r="I1099" s="27">
        <v>4.6961325966850827E-2</v>
      </c>
      <c r="J1099" s="14">
        <v>58.787880000000001</v>
      </c>
      <c r="K1099" s="27">
        <v>-0.18269230769230768</v>
      </c>
      <c r="L1099" s="2">
        <v>7404</v>
      </c>
      <c r="M1099" s="27">
        <v>5.3401804582861513E-2</v>
      </c>
      <c r="N1099" s="2">
        <v>393.33333333333297</v>
      </c>
      <c r="O1099" s="2">
        <v>7560</v>
      </c>
      <c r="P1099" s="27">
        <v>5.2212829438090504E-2</v>
      </c>
      <c r="Q1099" s="14">
        <v>365.45454545454498</v>
      </c>
      <c r="R1099" s="2">
        <v>7936</v>
      </c>
      <c r="S1099" s="27">
        <v>5.2878817156297685E-2</v>
      </c>
      <c r="T1099" s="14">
        <v>459.39395100000002</v>
      </c>
      <c r="U1099" s="27">
        <v>7.1853052404105888E-2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53</v>
      </c>
      <c r="C1100" s="27">
        <v>1.5073947667804323E-2</v>
      </c>
      <c r="D1100" s="2">
        <v>27.878787878787801</v>
      </c>
      <c r="E1100" s="2">
        <v>48</v>
      </c>
      <c r="F1100" s="27">
        <v>1.3300083125519535E-2</v>
      </c>
      <c r="G1100" s="14">
        <v>24.2424242424242</v>
      </c>
      <c r="H1100" s="2">
        <v>109</v>
      </c>
      <c r="I1100" s="27">
        <v>3.0110497237569062E-2</v>
      </c>
      <c r="J1100" s="14">
        <v>52.727271999999999</v>
      </c>
      <c r="K1100" s="27">
        <v>1.0566037735849056</v>
      </c>
      <c r="L1100" s="2">
        <v>3942</v>
      </c>
      <c r="M1100" s="27">
        <v>2.843191702669369E-2</v>
      </c>
      <c r="N1100" s="2">
        <v>260</v>
      </c>
      <c r="O1100" s="2">
        <v>4124</v>
      </c>
      <c r="P1100" s="27">
        <v>2.8482236587656775E-2</v>
      </c>
      <c r="Q1100" s="14">
        <v>272.12121212121201</v>
      </c>
      <c r="R1100" s="2">
        <v>4077</v>
      </c>
      <c r="S1100" s="27">
        <v>2.7165692735159484E-2</v>
      </c>
      <c r="T1100" s="14">
        <v>326.66665599999999</v>
      </c>
      <c r="U1100" s="27">
        <v>3.4246575342465752E-2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48</v>
      </c>
      <c r="C1101" s="27">
        <v>1.3651877133105802E-2</v>
      </c>
      <c r="D1101" s="2">
        <v>35.757575757575701</v>
      </c>
      <c r="E1101" s="2">
        <v>17</v>
      </c>
      <c r="F1101" s="27">
        <v>4.7104461069548348E-3</v>
      </c>
      <c r="G1101" s="14">
        <v>7.8787878787878798</v>
      </c>
      <c r="H1101" s="2">
        <v>30</v>
      </c>
      <c r="I1101" s="27">
        <v>8.2872928176795577E-3</v>
      </c>
      <c r="J1101" s="14">
        <v>30.909089999999999</v>
      </c>
      <c r="K1101" s="27">
        <v>-0.375</v>
      </c>
      <c r="L1101" s="2">
        <v>1571</v>
      </c>
      <c r="M1101" s="27">
        <v>1.1330933954575288E-2</v>
      </c>
      <c r="N1101" s="2">
        <v>184.24242424242399</v>
      </c>
      <c r="O1101" s="2">
        <v>1729</v>
      </c>
      <c r="P1101" s="27">
        <v>1.1941267473341068E-2</v>
      </c>
      <c r="Q1101" s="14">
        <v>181.81818181818099</v>
      </c>
      <c r="R1101" s="2">
        <v>2262</v>
      </c>
      <c r="S1101" s="27">
        <v>1.5072062047321744E-2</v>
      </c>
      <c r="T1101" s="14">
        <v>312.121216</v>
      </c>
      <c r="U1101" s="27">
        <v>0.43984723106301721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57</v>
      </c>
      <c r="C1102" s="27">
        <v>1.6211604095563138E-2</v>
      </c>
      <c r="D1102" s="2">
        <v>21.818181818181799</v>
      </c>
      <c r="E1102" s="2">
        <v>32</v>
      </c>
      <c r="F1102" s="27">
        <v>8.8667220836796904E-3</v>
      </c>
      <c r="G1102" s="14">
        <v>15.151515151515101</v>
      </c>
      <c r="H1102" s="2">
        <v>44</v>
      </c>
      <c r="I1102" s="27">
        <v>1.2154696132596685E-2</v>
      </c>
      <c r="J1102" s="14">
        <v>21.212122000000001</v>
      </c>
      <c r="K1102" s="27">
        <v>-0.22807017543859648</v>
      </c>
      <c r="L1102" s="2">
        <v>1306</v>
      </c>
      <c r="M1102" s="27">
        <v>9.4196051843891317E-3</v>
      </c>
      <c r="N1102" s="2">
        <v>118.787878787878</v>
      </c>
      <c r="O1102" s="2">
        <v>1390</v>
      </c>
      <c r="P1102" s="27">
        <v>9.5999778993314539E-3</v>
      </c>
      <c r="Q1102" s="14">
        <v>141.81818181818099</v>
      </c>
      <c r="R1102" s="2">
        <v>2362</v>
      </c>
      <c r="S1102" s="27">
        <v>1.5738377787698477E-2</v>
      </c>
      <c r="T1102" s="14">
        <v>276.36364700000001</v>
      </c>
      <c r="U1102" s="27">
        <v>0.80857580398162332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0</v>
      </c>
      <c r="C1103" s="27">
        <v>0</v>
      </c>
      <c r="D1103" s="2">
        <v>80</v>
      </c>
      <c r="E1103" s="2">
        <v>6</v>
      </c>
      <c r="F1103" s="27">
        <v>1.6625103906899418E-3</v>
      </c>
      <c r="G1103" s="14">
        <v>6.0606060606060597</v>
      </c>
      <c r="H1103" s="2">
        <v>35</v>
      </c>
      <c r="I1103" s="27">
        <v>9.6685082872928173E-3</v>
      </c>
      <c r="J1103" s="14">
        <v>25.454546000000001</v>
      </c>
      <c r="K1103" s="27"/>
      <c r="L1103" s="2">
        <v>1671</v>
      </c>
      <c r="M1103" s="27">
        <v>1.2052190094268177E-2</v>
      </c>
      <c r="N1103" s="2">
        <v>140.60606060606</v>
      </c>
      <c r="O1103" s="2">
        <v>2046</v>
      </c>
      <c r="P1103" s="27">
        <v>1.4130614951102271E-2</v>
      </c>
      <c r="Q1103" s="14">
        <v>173.939393939393</v>
      </c>
      <c r="R1103" s="2">
        <v>3535</v>
      </c>
      <c r="S1103" s="27">
        <v>2.355426142231758E-2</v>
      </c>
      <c r="T1103" s="14">
        <v>388.48486300000002</v>
      </c>
      <c r="U1103" s="27">
        <v>1.1154997007779772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159</v>
      </c>
      <c r="C1104" s="27">
        <v>4.5221843003412969E-2</v>
      </c>
      <c r="D1104" s="2">
        <v>29.696969696969699</v>
      </c>
      <c r="E1104" s="2">
        <v>200</v>
      </c>
      <c r="F1104" s="27">
        <v>5.5417013022998063E-2</v>
      </c>
      <c r="G1104" s="14">
        <v>39.393939393939398</v>
      </c>
      <c r="H1104" s="2">
        <v>101</v>
      </c>
      <c r="I1104" s="27">
        <v>2.7900552486187846E-2</v>
      </c>
      <c r="J1104" s="14">
        <v>29.090910000000001</v>
      </c>
      <c r="K1104" s="27">
        <v>-0.36477987421383645</v>
      </c>
      <c r="L1104" s="2">
        <v>10056</v>
      </c>
      <c r="M1104" s="27">
        <v>7.2529517407516925E-2</v>
      </c>
      <c r="N1104" s="2">
        <v>342.42424242424198</v>
      </c>
      <c r="O1104" s="2">
        <v>10139</v>
      </c>
      <c r="P1104" s="27">
        <v>7.0024586993756563E-2</v>
      </c>
      <c r="Q1104" s="14">
        <v>309.09090909090901</v>
      </c>
      <c r="R1104" s="2">
        <v>9096</v>
      </c>
      <c r="S1104" s="27">
        <v>6.0608079744667809E-2</v>
      </c>
      <c r="T1104" s="14">
        <v>379.39395100000002</v>
      </c>
      <c r="U1104" s="27">
        <v>-9.5465393794749401E-2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27">
        <v>0</v>
      </c>
      <c r="D1105" s="2">
        <v>80</v>
      </c>
      <c r="E1105" s="2">
        <v>0</v>
      </c>
      <c r="F1105" s="27">
        <v>0</v>
      </c>
      <c r="G1105" s="14">
        <v>11.5151515151515</v>
      </c>
      <c r="H1105" s="2">
        <v>0</v>
      </c>
      <c r="I1105" s="27">
        <v>0</v>
      </c>
      <c r="J1105" s="14">
        <v>12.727273</v>
      </c>
      <c r="K1105" s="27"/>
      <c r="L1105" s="2">
        <v>149</v>
      </c>
      <c r="M1105" s="27">
        <v>1.0746716481424049E-3</v>
      </c>
      <c r="N1105" s="2">
        <v>38.787878787878697</v>
      </c>
      <c r="O1105" s="2">
        <v>183</v>
      </c>
      <c r="P1105" s="27">
        <v>1.2638819824299684E-3</v>
      </c>
      <c r="Q1105" s="14">
        <v>40</v>
      </c>
      <c r="R1105" s="2">
        <v>163</v>
      </c>
      <c r="S1105" s="27">
        <v>1.0860946568140779E-3</v>
      </c>
      <c r="T1105" s="14">
        <v>56.363636</v>
      </c>
      <c r="U1105" s="27">
        <v>9.3959731543624164E-2</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1926</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1700</v>
      </c>
      <c r="C1108" s="211"/>
      <c r="D1108" s="211" t="s">
        <v>1701</v>
      </c>
      <c r="E1108" s="211" t="s">
        <v>1700</v>
      </c>
      <c r="F1108" s="211"/>
      <c r="G1108" s="211" t="s">
        <v>1701</v>
      </c>
      <c r="H1108" s="211" t="s">
        <v>1700</v>
      </c>
      <c r="I1108" s="211"/>
      <c r="J1108" s="211" t="s">
        <v>1701</v>
      </c>
      <c r="K1108" t="s">
        <v>170</v>
      </c>
      <c r="L1108" s="211" t="s">
        <v>1700</v>
      </c>
      <c r="M1108" s="211"/>
      <c r="N1108" s="211" t="s">
        <v>1701</v>
      </c>
      <c r="O1108" s="211" t="s">
        <v>1700</v>
      </c>
      <c r="P1108" s="211"/>
      <c r="Q1108" s="211" t="s">
        <v>1701</v>
      </c>
      <c r="R1108" s="211" t="s">
        <v>1700</v>
      </c>
      <c r="S1108" s="211"/>
      <c r="T1108" s="211" t="s">
        <v>1701</v>
      </c>
      <c r="U1108" t="s">
        <v>170</v>
      </c>
      <c r="V1108" s="211" t="s">
        <v>1700</v>
      </c>
      <c r="W1108" s="211"/>
      <c r="X1108" s="211" t="s">
        <v>1701</v>
      </c>
      <c r="Y1108" s="211" t="s">
        <v>1700</v>
      </c>
      <c r="Z1108" s="211"/>
      <c r="AA1108" s="211" t="s">
        <v>1701</v>
      </c>
      <c r="AB1108" s="211" t="s">
        <v>1700</v>
      </c>
      <c r="AC1108" s="211"/>
      <c r="AD1108" s="211" t="s">
        <v>1701</v>
      </c>
      <c r="AE1108" t="s">
        <v>170</v>
      </c>
    </row>
    <row r="1109" spans="1:31" x14ac:dyDescent="0.3">
      <c r="A1109" t="s">
        <v>172</v>
      </c>
      <c r="B1109" s="2">
        <v>3305</v>
      </c>
      <c r="C1109" s="27" t="s">
        <v>170</v>
      </c>
      <c r="D1109" s="2">
        <v>119.39393939393899</v>
      </c>
      <c r="E1109" s="2">
        <v>3369</v>
      </c>
      <c r="F1109" s="27" t="s">
        <v>170</v>
      </c>
      <c r="G1109" s="14">
        <v>123.636363636363</v>
      </c>
      <c r="H1109" s="2">
        <v>3295</v>
      </c>
      <c r="I1109" s="27" t="s">
        <v>170</v>
      </c>
      <c r="J1109" s="14">
        <v>171.515152</v>
      </c>
      <c r="K1109" s="27">
        <v>-3.0257186081694403E-3</v>
      </c>
      <c r="L1109" s="2">
        <v>126664</v>
      </c>
      <c r="M1109" s="27" t="s">
        <v>170</v>
      </c>
      <c r="N1109" s="2">
        <v>501.21212121212102</v>
      </c>
      <c r="O1109" s="2">
        <v>133570</v>
      </c>
      <c r="P1109" s="27" t="s">
        <v>170</v>
      </c>
      <c r="Q1109" s="14">
        <v>473.33333333333297</v>
      </c>
      <c r="R1109" s="2">
        <v>139044</v>
      </c>
      <c r="S1109" s="27" t="s">
        <v>170</v>
      </c>
      <c r="T1109" s="14">
        <v>480.60604899999998</v>
      </c>
      <c r="U1109" s="27">
        <v>9.7738899766310866E-2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2049</v>
      </c>
      <c r="C1110" s="27">
        <v>0.61996974281391826</v>
      </c>
      <c r="D1110" s="2">
        <v>100.60606060606</v>
      </c>
      <c r="E1110" s="2">
        <v>2064</v>
      </c>
      <c r="F1110" s="27">
        <v>0.61264470169189666</v>
      </c>
      <c r="G1110" s="14">
        <v>112.72727272727199</v>
      </c>
      <c r="H1110" s="2">
        <v>2079</v>
      </c>
      <c r="I1110" s="27">
        <v>0.6309559939301973</v>
      </c>
      <c r="J1110" s="14">
        <v>184.84848</v>
      </c>
      <c r="K1110" s="27">
        <v>1.4641288433382138E-2</v>
      </c>
      <c r="L1110" s="2">
        <v>75081</v>
      </c>
      <c r="M1110" s="27">
        <v>0.59275721594138819</v>
      </c>
      <c r="N1110" s="2">
        <v>679.39393939393904</v>
      </c>
      <c r="O1110" s="2">
        <v>75685</v>
      </c>
      <c r="P1110" s="27">
        <v>0.56663172868159017</v>
      </c>
      <c r="Q1110" s="14">
        <v>752.12121212121201</v>
      </c>
      <c r="R1110" s="2">
        <v>79353</v>
      </c>
      <c r="S1110" s="27">
        <v>0.57070423750755161</v>
      </c>
      <c r="T1110" s="14">
        <v>812.72730000000001</v>
      </c>
      <c r="U1110" s="27">
        <v>5.6898549566468212E-2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1882</v>
      </c>
      <c r="C1111" s="27">
        <v>0.56944024205748867</v>
      </c>
      <c r="D1111" s="2">
        <v>106.06060606060601</v>
      </c>
      <c r="E1111" s="2">
        <v>1902</v>
      </c>
      <c r="F1111" s="27">
        <v>0.56455921638468387</v>
      </c>
      <c r="G1111" s="14">
        <v>109.09090909090899</v>
      </c>
      <c r="H1111" s="2">
        <v>2004</v>
      </c>
      <c r="I1111" s="27">
        <v>0.60819423368740511</v>
      </c>
      <c r="J1111" s="14">
        <v>183.636368</v>
      </c>
      <c r="K1111" s="27">
        <v>6.482465462274177E-2</v>
      </c>
      <c r="L1111" s="2">
        <v>68570</v>
      </c>
      <c r="M1111" s="27">
        <v>0.54135350217899325</v>
      </c>
      <c r="N1111" s="2">
        <v>664.84848484848396</v>
      </c>
      <c r="O1111" s="2">
        <v>69922</v>
      </c>
      <c r="P1111" s="27">
        <v>0.52348581268248862</v>
      </c>
      <c r="Q1111" s="14">
        <v>716.36363636363603</v>
      </c>
      <c r="R1111" s="2">
        <v>73076</v>
      </c>
      <c r="S1111" s="27">
        <v>0.52556025430798881</v>
      </c>
      <c r="T1111" s="14">
        <v>853.33330000000001</v>
      </c>
      <c r="U1111" s="27">
        <v>6.5713869038938305E-2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9</v>
      </c>
      <c r="C1112" s="27">
        <v>2.7231467473524964E-3</v>
      </c>
      <c r="D1112" s="2">
        <v>9.0909090909090899</v>
      </c>
      <c r="E1112" s="2">
        <v>0</v>
      </c>
      <c r="F1112" s="27">
        <v>0</v>
      </c>
      <c r="G1112" s="14">
        <v>11.5151515151515</v>
      </c>
      <c r="H1112" s="2">
        <v>7</v>
      </c>
      <c r="I1112" s="27">
        <v>2.1244309559939304E-3</v>
      </c>
      <c r="J1112" s="14">
        <v>8.4848479999999995</v>
      </c>
      <c r="K1112" s="27">
        <v>-0.22222222222222221</v>
      </c>
      <c r="L1112" s="2">
        <v>1308</v>
      </c>
      <c r="M1112" s="27">
        <v>1.0326533190172425E-2</v>
      </c>
      <c r="N1112" s="2">
        <v>118.181818181818</v>
      </c>
      <c r="O1112" s="2">
        <v>1306</v>
      </c>
      <c r="P1112" s="27">
        <v>9.7776446806917723E-3</v>
      </c>
      <c r="Q1112" s="14">
        <v>142.42424242424201</v>
      </c>
      <c r="R1112" s="2">
        <v>1276</v>
      </c>
      <c r="S1112" s="27">
        <v>9.176951180921147E-3</v>
      </c>
      <c r="T1112" s="14">
        <v>171.515152</v>
      </c>
      <c r="U1112" s="27">
        <v>-2.4464831804281346E-2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0</v>
      </c>
      <c r="C1113" s="27">
        <v>0</v>
      </c>
      <c r="D1113" s="2">
        <v>80</v>
      </c>
      <c r="E1113" s="2">
        <v>8</v>
      </c>
      <c r="F1113" s="27">
        <v>2.3745918670228555E-3</v>
      </c>
      <c r="G1113" s="14">
        <v>7.8787878787878798</v>
      </c>
      <c r="H1113" s="2">
        <v>0</v>
      </c>
      <c r="I1113" s="27">
        <v>0</v>
      </c>
      <c r="J1113" s="14">
        <v>12.727273</v>
      </c>
      <c r="K1113" s="27"/>
      <c r="L1113" s="2">
        <v>235</v>
      </c>
      <c r="M1113" s="27">
        <v>1.8553022168887765E-3</v>
      </c>
      <c r="N1113" s="2">
        <v>66.060606060606005</v>
      </c>
      <c r="O1113" s="2">
        <v>112</v>
      </c>
      <c r="P1113" s="27">
        <v>8.3851164183574157E-4</v>
      </c>
      <c r="Q1113" s="14">
        <v>35.757575757575701</v>
      </c>
      <c r="R1113" s="2">
        <v>158</v>
      </c>
      <c r="S1113" s="27">
        <v>1.1363309455999539E-3</v>
      </c>
      <c r="T1113" s="14">
        <v>53.3333321</v>
      </c>
      <c r="U1113" s="27">
        <v>-0.32765957446808508</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33</v>
      </c>
      <c r="C1114" s="27">
        <v>9.9848714069591532E-3</v>
      </c>
      <c r="D1114" s="2">
        <v>24.848484848484802</v>
      </c>
      <c r="E1114" s="2">
        <v>0</v>
      </c>
      <c r="F1114" s="27">
        <v>0</v>
      </c>
      <c r="G1114" s="14">
        <v>11.5151515151515</v>
      </c>
      <c r="H1114" s="2">
        <v>0</v>
      </c>
      <c r="I1114" s="27">
        <v>0</v>
      </c>
      <c r="J1114" s="14">
        <v>12.727273</v>
      </c>
      <c r="K1114" s="27">
        <v>-1</v>
      </c>
      <c r="L1114" s="2">
        <v>136</v>
      </c>
      <c r="M1114" s="27">
        <v>1.0737068148803132E-3</v>
      </c>
      <c r="N1114" s="2">
        <v>44.2424242424242</v>
      </c>
      <c r="O1114" s="2">
        <v>112</v>
      </c>
      <c r="P1114" s="27">
        <v>8.3851164183574157E-4</v>
      </c>
      <c r="Q1114" s="14">
        <v>39.393939393939398</v>
      </c>
      <c r="R1114" s="2">
        <v>123</v>
      </c>
      <c r="S1114" s="27">
        <v>8.8461206524553381E-4</v>
      </c>
      <c r="T1114" s="14">
        <v>36.969695999999999</v>
      </c>
      <c r="U1114" s="27">
        <v>-9.5588235294117641E-2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0</v>
      </c>
      <c r="C1115" s="27">
        <v>0</v>
      </c>
      <c r="D1115" s="2">
        <v>80</v>
      </c>
      <c r="E1115" s="2">
        <v>0</v>
      </c>
      <c r="F1115" s="27">
        <v>0</v>
      </c>
      <c r="G1115" s="14">
        <v>11.5151515151515</v>
      </c>
      <c r="H1115" s="2">
        <v>0</v>
      </c>
      <c r="I1115" s="27">
        <v>0</v>
      </c>
      <c r="J1115" s="14">
        <v>12.727273</v>
      </c>
      <c r="K1115" s="27"/>
      <c r="L1115" s="2">
        <v>59</v>
      </c>
      <c r="M1115" s="27">
        <v>4.6579927998484177E-4</v>
      </c>
      <c r="N1115" s="2">
        <v>33.939393939393902</v>
      </c>
      <c r="O1115" s="2">
        <v>44</v>
      </c>
      <c r="P1115" s="27">
        <v>3.2941528786404131E-4</v>
      </c>
      <c r="Q1115" s="14">
        <v>23.636363636363601</v>
      </c>
      <c r="R1115" s="2">
        <v>70</v>
      </c>
      <c r="S1115" s="27">
        <v>5.0343776070884035E-4</v>
      </c>
      <c r="T1115" s="14">
        <v>44.848483999999999</v>
      </c>
      <c r="U1115" s="27">
        <v>0.1864406779661017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0</v>
      </c>
      <c r="C1116" s="27">
        <v>0</v>
      </c>
      <c r="D1116" s="2">
        <v>80</v>
      </c>
      <c r="E1116" s="2">
        <v>0</v>
      </c>
      <c r="F1116" s="27">
        <v>0</v>
      </c>
      <c r="G1116" s="14">
        <v>11.5151515151515</v>
      </c>
      <c r="H1116" s="2">
        <v>30</v>
      </c>
      <c r="I1116" s="27">
        <v>9.104704097116844E-3</v>
      </c>
      <c r="J1116" s="14">
        <v>30.909089999999999</v>
      </c>
      <c r="K1116" s="27"/>
      <c r="L1116" s="2">
        <v>46</v>
      </c>
      <c r="M1116" s="27">
        <v>3.6316554032716478E-4</v>
      </c>
      <c r="N1116" s="2">
        <v>24.2424242424242</v>
      </c>
      <c r="O1116" s="2">
        <v>25</v>
      </c>
      <c r="P1116" s="27">
        <v>1.8716777719547802E-4</v>
      </c>
      <c r="Q1116" s="14">
        <v>18.181818181818102</v>
      </c>
      <c r="R1116" s="2">
        <v>40</v>
      </c>
      <c r="S1116" s="27">
        <v>2.8767872040505162E-4</v>
      </c>
      <c r="T1116" s="14">
        <v>32.121212</v>
      </c>
      <c r="U1116" s="27">
        <v>-0.13043478260869565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0</v>
      </c>
      <c r="C1117" s="27">
        <v>0</v>
      </c>
      <c r="D1117" s="2">
        <v>80</v>
      </c>
      <c r="E1117" s="2">
        <v>0</v>
      </c>
      <c r="F1117" s="27">
        <v>0</v>
      </c>
      <c r="G1117" s="14">
        <v>11.5151515151515</v>
      </c>
      <c r="H1117" s="2">
        <v>0</v>
      </c>
      <c r="I1117" s="27">
        <v>0</v>
      </c>
      <c r="J1117" s="14">
        <v>12.727273</v>
      </c>
      <c r="K1117" s="27"/>
      <c r="L1117" s="2">
        <v>15</v>
      </c>
      <c r="M1117" s="27">
        <v>1.1842354575885808E-4</v>
      </c>
      <c r="N1117" s="2">
        <v>11.5151515151515</v>
      </c>
      <c r="O1117" s="2">
        <v>17</v>
      </c>
      <c r="P1117" s="27">
        <v>1.2727408849292507E-4</v>
      </c>
      <c r="Q1117" s="14">
        <v>9.6969696969696901</v>
      </c>
      <c r="R1117" s="2">
        <v>244</v>
      </c>
      <c r="S1117" s="27">
        <v>1.754840194470815E-3</v>
      </c>
      <c r="T1117" s="14">
        <v>106.666664</v>
      </c>
      <c r="U1117" s="27">
        <v>15.266666666666667</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0</v>
      </c>
      <c r="C1118" s="27">
        <v>0</v>
      </c>
      <c r="D1118" s="2">
        <v>80</v>
      </c>
      <c r="E1118" s="2">
        <v>0</v>
      </c>
      <c r="F1118" s="27">
        <v>0</v>
      </c>
      <c r="G1118" s="14">
        <v>11.5151515151515</v>
      </c>
      <c r="H1118" s="2">
        <v>0</v>
      </c>
      <c r="I1118" s="27">
        <v>0</v>
      </c>
      <c r="J1118" s="14">
        <v>12.727273</v>
      </c>
      <c r="K1118" s="27"/>
      <c r="L1118" s="2">
        <v>7</v>
      </c>
      <c r="M1118" s="27">
        <v>5.5264321354133772E-5</v>
      </c>
      <c r="N1118" s="2">
        <v>7.2727272727272698</v>
      </c>
      <c r="O1118" s="2">
        <v>36</v>
      </c>
      <c r="P1118" s="27">
        <v>2.6952159916148838E-4</v>
      </c>
      <c r="Q1118" s="14">
        <v>16.969696969696901</v>
      </c>
      <c r="R1118" s="2">
        <v>43</v>
      </c>
      <c r="S1118" s="27">
        <v>3.0925462443543052E-4</v>
      </c>
      <c r="T1118" s="14">
        <v>26.060606</v>
      </c>
      <c r="U1118" s="27">
        <v>5.1428571428571432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125</v>
      </c>
      <c r="C1119" s="27">
        <v>3.7821482602118005E-2</v>
      </c>
      <c r="D1119" s="2">
        <v>24.848484848484802</v>
      </c>
      <c r="E1119" s="2">
        <v>154</v>
      </c>
      <c r="F1119" s="27">
        <v>4.571089344018997E-2</v>
      </c>
      <c r="G1119" s="14">
        <v>32.727272727272698</v>
      </c>
      <c r="H1119" s="2">
        <v>38</v>
      </c>
      <c r="I1119" s="27">
        <v>1.1532625189681336E-2</v>
      </c>
      <c r="J1119" s="14">
        <v>16.969695999999999</v>
      </c>
      <c r="K1119" s="27">
        <v>-0.69599999999999995</v>
      </c>
      <c r="L1119" s="2">
        <v>4635</v>
      </c>
      <c r="M1119" s="27">
        <v>3.6592875639487148E-2</v>
      </c>
      <c r="N1119" s="2">
        <v>220.60606060606</v>
      </c>
      <c r="O1119" s="2">
        <v>4020</v>
      </c>
      <c r="P1119" s="27">
        <v>3.0096578573032867E-2</v>
      </c>
      <c r="Q1119" s="14">
        <v>203.030303030303</v>
      </c>
      <c r="R1119" s="2">
        <v>4210</v>
      </c>
      <c r="S1119" s="27">
        <v>3.0278185322631684E-2</v>
      </c>
      <c r="T1119" s="14">
        <v>253.939392</v>
      </c>
      <c r="U1119" s="27">
        <v>-9.1693635382955774E-2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27">
        <v>0</v>
      </c>
      <c r="D1120" s="2">
        <v>80</v>
      </c>
      <c r="E1120" s="2">
        <v>0</v>
      </c>
      <c r="F1120" s="27">
        <v>0</v>
      </c>
      <c r="G1120" s="14">
        <v>11.5151515151515</v>
      </c>
      <c r="H1120" s="2">
        <v>0</v>
      </c>
      <c r="I1120" s="27">
        <v>0</v>
      </c>
      <c r="J1120" s="14">
        <v>12.727273</v>
      </c>
      <c r="K1120" s="27"/>
      <c r="L1120" s="2">
        <v>70</v>
      </c>
      <c r="M1120" s="27">
        <v>5.5264321354133773E-4</v>
      </c>
      <c r="N1120" s="2">
        <v>23.636363636363601</v>
      </c>
      <c r="O1120" s="2">
        <v>91</v>
      </c>
      <c r="P1120" s="27">
        <v>6.8129070899154004E-4</v>
      </c>
      <c r="Q1120" s="14">
        <v>26.060606060605998</v>
      </c>
      <c r="R1120" s="2">
        <v>113</v>
      </c>
      <c r="S1120" s="27">
        <v>8.1269238514427092E-4</v>
      </c>
      <c r="T1120" s="14">
        <v>55.151516000000001</v>
      </c>
      <c r="U1120" s="27">
        <v>0.61428571428571432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1256</v>
      </c>
      <c r="C1121" s="27">
        <v>0.38003025718608169</v>
      </c>
      <c r="D1121" s="2">
        <v>104.24242424242399</v>
      </c>
      <c r="E1121" s="2">
        <v>1305</v>
      </c>
      <c r="F1121" s="27">
        <v>0.38735529830810328</v>
      </c>
      <c r="G1121" s="14">
        <v>97.575757575757606</v>
      </c>
      <c r="H1121" s="2">
        <v>1216</v>
      </c>
      <c r="I1121" s="27">
        <v>0.36904400606980275</v>
      </c>
      <c r="J1121" s="14">
        <v>115.757576</v>
      </c>
      <c r="K1121" s="27">
        <v>-3.1847133757961783E-2</v>
      </c>
      <c r="L1121" s="2">
        <v>51583</v>
      </c>
      <c r="M1121" s="27">
        <v>0.40724278405861175</v>
      </c>
      <c r="N1121" s="2">
        <v>703.030303030303</v>
      </c>
      <c r="O1121" s="2">
        <v>57885</v>
      </c>
      <c r="P1121" s="27">
        <v>0.43336827131840983</v>
      </c>
      <c r="Q1121" s="14">
        <v>686.66666666666595</v>
      </c>
      <c r="R1121" s="2">
        <v>59691</v>
      </c>
      <c r="S1121" s="27">
        <v>0.42929576249244844</v>
      </c>
      <c r="T1121" s="14">
        <v>898.78790000000004</v>
      </c>
      <c r="U1121" s="27">
        <v>0.15718356822984317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686</v>
      </c>
      <c r="C1122" s="27">
        <v>0.2075642965204236</v>
      </c>
      <c r="D1122" s="2">
        <v>90.303030303030297</v>
      </c>
      <c r="E1122" s="2">
        <v>869</v>
      </c>
      <c r="F1122" s="27">
        <v>0.25794004155535766</v>
      </c>
      <c r="G1122" s="14">
        <v>90.909090909090907</v>
      </c>
      <c r="H1122" s="2">
        <v>758</v>
      </c>
      <c r="I1122" s="27">
        <v>0.23004552352048557</v>
      </c>
      <c r="J1122" s="14">
        <v>107.878784</v>
      </c>
      <c r="K1122" s="27">
        <v>0.10495626822157435</v>
      </c>
      <c r="L1122" s="2">
        <v>27426</v>
      </c>
      <c r="M1122" s="27">
        <v>0.21652561106549612</v>
      </c>
      <c r="N1122" s="2">
        <v>690.30303030303003</v>
      </c>
      <c r="O1122" s="2">
        <v>32185</v>
      </c>
      <c r="P1122" s="27">
        <v>0.24095979636145842</v>
      </c>
      <c r="Q1122" s="14">
        <v>692.72727272727195</v>
      </c>
      <c r="R1122" s="2">
        <v>31704</v>
      </c>
      <c r="S1122" s="27">
        <v>0.22801415379304393</v>
      </c>
      <c r="T1122" s="14">
        <v>970.90909999999997</v>
      </c>
      <c r="U1122" s="27">
        <v>0.15598337344126012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198</v>
      </c>
      <c r="C1123" s="27">
        <v>5.9909228441754919E-2</v>
      </c>
      <c r="D1123" s="2">
        <v>65.454545454545396</v>
      </c>
      <c r="E1123" s="2">
        <v>41</v>
      </c>
      <c r="F1123" s="27">
        <v>1.2169783318492134E-2</v>
      </c>
      <c r="G1123" s="14">
        <v>18.181818181818102</v>
      </c>
      <c r="H1123" s="2">
        <v>68</v>
      </c>
      <c r="I1123" s="27">
        <v>2.0637329286798178E-2</v>
      </c>
      <c r="J1123" s="14">
        <v>24.848483999999999</v>
      </c>
      <c r="K1123" s="27">
        <v>-0.65656565656565657</v>
      </c>
      <c r="L1123" s="2">
        <v>2183</v>
      </c>
      <c r="M1123" s="27">
        <v>1.7234573359439145E-2</v>
      </c>
      <c r="N1123" s="2">
        <v>204.24242424242399</v>
      </c>
      <c r="O1123" s="2">
        <v>2144</v>
      </c>
      <c r="P1123" s="27">
        <v>1.6051508572284195E-2</v>
      </c>
      <c r="Q1123" s="14">
        <v>190.30303030303</v>
      </c>
      <c r="R1123" s="2">
        <v>2591</v>
      </c>
      <c r="S1123" s="27">
        <v>1.8634389114237222E-2</v>
      </c>
      <c r="T1123" s="14">
        <v>203.636368</v>
      </c>
      <c r="U1123" s="27">
        <v>0.18689876316994961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74</v>
      </c>
      <c r="C1124" s="27">
        <v>2.2390317700453858E-2</v>
      </c>
      <c r="D1124" s="2">
        <v>34.545454545454497</v>
      </c>
      <c r="E1124" s="2">
        <v>146</v>
      </c>
      <c r="F1124" s="27">
        <v>4.3336301573167112E-2</v>
      </c>
      <c r="G1124" s="14">
        <v>46.6666666666666</v>
      </c>
      <c r="H1124" s="2">
        <v>60</v>
      </c>
      <c r="I1124" s="27">
        <v>1.8209408194233688E-2</v>
      </c>
      <c r="J1124" s="14">
        <v>27.878788</v>
      </c>
      <c r="K1124" s="27">
        <v>-0.1891891891891892</v>
      </c>
      <c r="L1124" s="2">
        <v>3595</v>
      </c>
      <c r="M1124" s="27">
        <v>2.8382176466872987E-2</v>
      </c>
      <c r="N1124" s="2">
        <v>287.27272727272702</v>
      </c>
      <c r="O1124" s="2">
        <v>3341</v>
      </c>
      <c r="P1124" s="27">
        <v>2.5013101744403684E-2</v>
      </c>
      <c r="Q1124" s="14">
        <v>257.575757575757</v>
      </c>
      <c r="R1124" s="2">
        <v>3344</v>
      </c>
      <c r="S1124" s="27">
        <v>2.4049941025862318E-2</v>
      </c>
      <c r="T1124" s="14">
        <v>402.42425500000002</v>
      </c>
      <c r="U1124" s="27">
        <v>-6.9819193324061196E-2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140</v>
      </c>
      <c r="C1125" s="27">
        <v>4.2360060514372161E-2</v>
      </c>
      <c r="D1125" s="2">
        <v>49.696969696969703</v>
      </c>
      <c r="E1125" s="2">
        <v>120</v>
      </c>
      <c r="F1125" s="27">
        <v>3.561887800534283E-2</v>
      </c>
      <c r="G1125" s="14">
        <v>41.818181818181799</v>
      </c>
      <c r="H1125" s="2">
        <v>150</v>
      </c>
      <c r="I1125" s="27">
        <v>4.5523520485584217E-2</v>
      </c>
      <c r="J1125" s="14">
        <v>55.757576</v>
      </c>
      <c r="K1125" s="27">
        <v>7.1428571428571425E-2</v>
      </c>
      <c r="L1125" s="2">
        <v>6702</v>
      </c>
      <c r="M1125" s="27">
        <v>5.2911640245057789E-2</v>
      </c>
      <c r="N1125" s="2">
        <v>361.81818181818102</v>
      </c>
      <c r="O1125" s="2">
        <v>6810</v>
      </c>
      <c r="P1125" s="27">
        <v>5.0984502508048216E-2</v>
      </c>
      <c r="Q1125" s="14">
        <v>344.24242424242402</v>
      </c>
      <c r="R1125" s="2">
        <v>7400</v>
      </c>
      <c r="S1125" s="27">
        <v>5.3220563274934553E-2</v>
      </c>
      <c r="T1125" s="14">
        <v>461.21212800000001</v>
      </c>
      <c r="U1125" s="27">
        <v>0.10414801551775589</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53</v>
      </c>
      <c r="C1126" s="27">
        <v>1.6036308623298034E-2</v>
      </c>
      <c r="D1126" s="2">
        <v>27.878787878787801</v>
      </c>
      <c r="E1126" s="2">
        <v>28</v>
      </c>
      <c r="F1126" s="27">
        <v>8.3110715345799946E-3</v>
      </c>
      <c r="G1126" s="14">
        <v>13.9393939393939</v>
      </c>
      <c r="H1126" s="2">
        <v>62</v>
      </c>
      <c r="I1126" s="27">
        <v>1.8816388467374809E-2</v>
      </c>
      <c r="J1126" s="14">
        <v>27.272728000000001</v>
      </c>
      <c r="K1126" s="27">
        <v>0.16981132075471697</v>
      </c>
      <c r="L1126" s="2">
        <v>3387</v>
      </c>
      <c r="M1126" s="27">
        <v>2.6740036632350153E-2</v>
      </c>
      <c r="N1126" s="2">
        <v>229.09090909090901</v>
      </c>
      <c r="O1126" s="2">
        <v>3743</v>
      </c>
      <c r="P1126" s="27">
        <v>2.802275960170697E-2</v>
      </c>
      <c r="Q1126" s="14">
        <v>256.969696969697</v>
      </c>
      <c r="R1126" s="2">
        <v>3714</v>
      </c>
      <c r="S1126" s="27">
        <v>2.6710969189609045E-2</v>
      </c>
      <c r="T1126" s="14">
        <v>334.54544099999998</v>
      </c>
      <c r="U1126" s="27">
        <v>9.6545615589016823E-2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48</v>
      </c>
      <c r="C1127" s="27">
        <v>1.4523449319213313E-2</v>
      </c>
      <c r="D1127" s="2">
        <v>35.757575757575701</v>
      </c>
      <c r="E1127" s="2">
        <v>17</v>
      </c>
      <c r="F1127" s="27">
        <v>5.0460077174235675E-3</v>
      </c>
      <c r="G1127" s="14">
        <v>7.8787878787878798</v>
      </c>
      <c r="H1127" s="2">
        <v>0</v>
      </c>
      <c r="I1127" s="27">
        <v>0</v>
      </c>
      <c r="J1127" s="14">
        <v>12.727273</v>
      </c>
      <c r="K1127" s="27">
        <v>-1</v>
      </c>
      <c r="L1127" s="2">
        <v>1369</v>
      </c>
      <c r="M1127" s="27">
        <v>1.0808122276258448E-2</v>
      </c>
      <c r="N1127" s="2">
        <v>159.39393939393901</v>
      </c>
      <c r="O1127" s="2">
        <v>1607</v>
      </c>
      <c r="P1127" s="27">
        <v>1.2031144718125327E-2</v>
      </c>
      <c r="Q1127" s="14">
        <v>171.51515151515099</v>
      </c>
      <c r="R1127" s="2">
        <v>2067</v>
      </c>
      <c r="S1127" s="27">
        <v>1.4865797876931043E-2</v>
      </c>
      <c r="T1127" s="14">
        <v>293.93939999999998</v>
      </c>
      <c r="U1127" s="27">
        <v>0.50986121256391526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57</v>
      </c>
      <c r="C1128" s="27">
        <v>1.7246596066565808E-2</v>
      </c>
      <c r="D1128" s="2">
        <v>21.818181818181799</v>
      </c>
      <c r="E1128" s="2">
        <v>32</v>
      </c>
      <c r="F1128" s="27">
        <v>9.4983674680914221E-3</v>
      </c>
      <c r="G1128" s="14">
        <v>15.151515151515101</v>
      </c>
      <c r="H1128" s="2">
        <v>44</v>
      </c>
      <c r="I1128" s="27">
        <v>1.3353566009104704E-2</v>
      </c>
      <c r="J1128" s="14">
        <v>21.212122000000001</v>
      </c>
      <c r="K1128" s="27">
        <v>-0.22807017543859648</v>
      </c>
      <c r="L1128" s="2">
        <v>1262</v>
      </c>
      <c r="M1128" s="27">
        <v>9.96336764984526E-3</v>
      </c>
      <c r="N1128" s="2">
        <v>118.181818181818</v>
      </c>
      <c r="O1128" s="2">
        <v>1335</v>
      </c>
      <c r="P1128" s="27">
        <v>9.9947593022385265E-3</v>
      </c>
      <c r="Q1128" s="14">
        <v>142.42424242424201</v>
      </c>
      <c r="R1128" s="2">
        <v>1811</v>
      </c>
      <c r="S1128" s="27">
        <v>1.3024654066338712E-2</v>
      </c>
      <c r="T1128" s="14">
        <v>209.69697600000001</v>
      </c>
      <c r="U1128" s="27">
        <v>0.43502377179080826</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0</v>
      </c>
      <c r="C1129" s="27">
        <v>0</v>
      </c>
      <c r="D1129" s="2">
        <v>80</v>
      </c>
      <c r="E1129" s="2">
        <v>6</v>
      </c>
      <c r="F1129" s="27">
        <v>1.7809439002671415E-3</v>
      </c>
      <c r="G1129" s="14">
        <v>6.0606060606060597</v>
      </c>
      <c r="H1129" s="2">
        <v>35</v>
      </c>
      <c r="I1129" s="27">
        <v>1.0622154779969651E-2</v>
      </c>
      <c r="J1129" s="14">
        <v>25.454546000000001</v>
      </c>
      <c r="K1129" s="27"/>
      <c r="L1129" s="2">
        <v>1497</v>
      </c>
      <c r="M1129" s="27">
        <v>1.1818669866734037E-2</v>
      </c>
      <c r="N1129" s="2">
        <v>127.87878787878699</v>
      </c>
      <c r="O1129" s="2">
        <v>1823</v>
      </c>
      <c r="P1129" s="27">
        <v>1.3648274313094257E-2</v>
      </c>
      <c r="Q1129" s="14">
        <v>156.969696969696</v>
      </c>
      <c r="R1129" s="2">
        <v>3309</v>
      </c>
      <c r="S1129" s="27">
        <v>2.3798222145507898E-2</v>
      </c>
      <c r="T1129" s="14">
        <v>389.69695999999999</v>
      </c>
      <c r="U1129" s="27">
        <v>1.2104208416833668</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0</v>
      </c>
      <c r="C1130" s="27">
        <v>0</v>
      </c>
      <c r="D1130" s="2">
        <v>80</v>
      </c>
      <c r="E1130" s="2">
        <v>46</v>
      </c>
      <c r="F1130" s="27">
        <v>1.3653903235381419E-2</v>
      </c>
      <c r="G1130" s="14">
        <v>31.515151515151501</v>
      </c>
      <c r="H1130" s="2">
        <v>39</v>
      </c>
      <c r="I1130" s="27">
        <v>1.1836115326251897E-2</v>
      </c>
      <c r="J1130" s="14">
        <v>22.424242</v>
      </c>
      <c r="K1130" s="27"/>
      <c r="L1130" s="2">
        <v>4083</v>
      </c>
      <c r="M1130" s="27">
        <v>3.2234889155561171E-2</v>
      </c>
      <c r="N1130" s="2">
        <v>270.90909090909003</v>
      </c>
      <c r="O1130" s="2">
        <v>4805</v>
      </c>
      <c r="P1130" s="27">
        <v>3.5973646776970875E-2</v>
      </c>
      <c r="Q1130" s="14">
        <v>255.15151515151501</v>
      </c>
      <c r="R1130" s="2">
        <v>3701</v>
      </c>
      <c r="S1130" s="27">
        <v>2.6617473605477403E-2</v>
      </c>
      <c r="T1130" s="14">
        <v>260</v>
      </c>
      <c r="U1130" s="27">
        <v>-9.3558657849620377E-2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27">
        <v>0</v>
      </c>
      <c r="D1131" s="2">
        <v>80</v>
      </c>
      <c r="E1131" s="2">
        <v>0</v>
      </c>
      <c r="F1131" s="27">
        <v>0</v>
      </c>
      <c r="G1131" s="14">
        <v>11.5151515151515</v>
      </c>
      <c r="H1131" s="2">
        <v>0</v>
      </c>
      <c r="I1131" s="27">
        <v>0</v>
      </c>
      <c r="J1131" s="14">
        <v>12.727273</v>
      </c>
      <c r="K1131" s="197"/>
      <c r="L1131" s="2">
        <v>79</v>
      </c>
      <c r="M1131" s="27">
        <v>6.2369734099665256E-4</v>
      </c>
      <c r="N1131" s="2">
        <v>32.727272727272698</v>
      </c>
      <c r="O1131" s="2">
        <v>92</v>
      </c>
      <c r="P1131" s="27">
        <v>6.8877742007935911E-4</v>
      </c>
      <c r="Q1131" s="14">
        <v>31.515151515151501</v>
      </c>
      <c r="R1131" s="2">
        <v>50</v>
      </c>
      <c r="S1131" s="27">
        <v>3.5959840050631456E-4</v>
      </c>
      <c r="T1131" s="14">
        <v>18.787877999999999</v>
      </c>
      <c r="U1131" s="27">
        <v>-0.36708860759493672</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1938</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1700</v>
      </c>
      <c r="C1134" s="211"/>
      <c r="D1134" s="211" t="s">
        <v>1701</v>
      </c>
      <c r="E1134" s="211" t="s">
        <v>1700</v>
      </c>
      <c r="F1134" s="211"/>
      <c r="G1134" s="211" t="s">
        <v>1701</v>
      </c>
      <c r="H1134" s="211" t="s">
        <v>1700</v>
      </c>
      <c r="I1134" s="211"/>
      <c r="J1134" s="211" t="s">
        <v>1701</v>
      </c>
      <c r="K1134" t="s">
        <v>170</v>
      </c>
      <c r="L1134" s="211" t="s">
        <v>1700</v>
      </c>
      <c r="M1134" s="211"/>
      <c r="N1134" s="211" t="s">
        <v>1701</v>
      </c>
      <c r="O1134" s="211" t="s">
        <v>1700</v>
      </c>
      <c r="P1134" s="211"/>
      <c r="Q1134" s="211" t="s">
        <v>1701</v>
      </c>
      <c r="R1134" s="211" t="s">
        <v>1700</v>
      </c>
      <c r="S1134" s="211"/>
      <c r="T1134" s="211" t="s">
        <v>1701</v>
      </c>
      <c r="U1134" t="s">
        <v>170</v>
      </c>
      <c r="V1134" s="211" t="s">
        <v>1700</v>
      </c>
      <c r="W1134" s="211"/>
      <c r="X1134" s="211" t="s">
        <v>1701</v>
      </c>
      <c r="Y1134" s="211" t="s">
        <v>1700</v>
      </c>
      <c r="Z1134" s="211"/>
      <c r="AA1134" s="211" t="s">
        <v>1701</v>
      </c>
      <c r="AB1134" s="211" t="s">
        <v>1700</v>
      </c>
      <c r="AC1134" s="211"/>
      <c r="AD1134" s="211" t="s">
        <v>1701</v>
      </c>
      <c r="AE1134" t="s">
        <v>170</v>
      </c>
    </row>
    <row r="1135" spans="1:31" x14ac:dyDescent="0.3">
      <c r="A1135" t="s">
        <v>172</v>
      </c>
      <c r="B1135" s="2">
        <v>3516</v>
      </c>
      <c r="C1135" s="27" t="s">
        <v>170</v>
      </c>
      <c r="D1135" s="2">
        <v>130.30303030303</v>
      </c>
      <c r="E1135" s="2">
        <v>3609</v>
      </c>
      <c r="F1135" s="27" t="s">
        <v>170</v>
      </c>
      <c r="G1135" s="14">
        <v>122.424242424242</v>
      </c>
      <c r="H1135" s="2">
        <v>3620</v>
      </c>
      <c r="I1135" s="27" t="s">
        <v>170</v>
      </c>
      <c r="J1135" s="14">
        <v>192.72728000000001</v>
      </c>
      <c r="K1135" s="27">
        <v>2.9579067121729238E-2</v>
      </c>
      <c r="L1135" s="2">
        <v>138647</v>
      </c>
      <c r="M1135" s="27" t="s">
        <v>170</v>
      </c>
      <c r="N1135" s="2">
        <v>231.51515151515099</v>
      </c>
      <c r="O1135" s="2">
        <v>144792</v>
      </c>
      <c r="P1135" s="27" t="s">
        <v>170</v>
      </c>
      <c r="Q1135" s="14">
        <v>103.636363636363</v>
      </c>
      <c r="R1135" s="2">
        <v>150079</v>
      </c>
      <c r="S1135" s="27" t="s">
        <v>170</v>
      </c>
      <c r="T1135" s="14">
        <v>106.060608</v>
      </c>
      <c r="U1135" s="27">
        <v>8.2454001889691084E-2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0</v>
      </c>
      <c r="C1136" s="27">
        <v>0</v>
      </c>
      <c r="D1136" s="2">
        <v>80</v>
      </c>
      <c r="E1136" s="2">
        <v>21</v>
      </c>
      <c r="F1136" s="27">
        <v>5.8187863674147968E-3</v>
      </c>
      <c r="G1136" s="14">
        <v>21.2121212121212</v>
      </c>
      <c r="H1136" s="2">
        <v>0</v>
      </c>
      <c r="I1136" s="27">
        <v>0</v>
      </c>
      <c r="J1136" s="14">
        <v>12.727273</v>
      </c>
      <c r="K1136" s="27"/>
      <c r="L1136" s="2">
        <v>2293</v>
      </c>
      <c r="M1136" s="27">
        <v>1.6538403283157949E-2</v>
      </c>
      <c r="N1136" s="2">
        <v>196.969696969697</v>
      </c>
      <c r="O1136" s="2">
        <v>2398</v>
      </c>
      <c r="P1136" s="27">
        <v>1.6561688491076854E-2</v>
      </c>
      <c r="Q1136" s="14">
        <v>210.90909090909</v>
      </c>
      <c r="R1136" s="2">
        <v>2774</v>
      </c>
      <c r="S1136" s="27">
        <v>1.8483598638050627E-2</v>
      </c>
      <c r="T1136" s="14">
        <v>258.18182400000001</v>
      </c>
      <c r="U1136" s="27">
        <v>0.20976886175316178</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318</v>
      </c>
      <c r="C1137" s="27">
        <v>9.0443686006825938E-2</v>
      </c>
      <c r="D1137" s="2">
        <v>66.060606060606005</v>
      </c>
      <c r="E1137" s="2">
        <v>264</v>
      </c>
      <c r="F1137" s="27">
        <v>7.315045719035744E-2</v>
      </c>
      <c r="G1137" s="14">
        <v>58.181818181818201</v>
      </c>
      <c r="H1137" s="2">
        <v>268</v>
      </c>
      <c r="I1137" s="27">
        <v>7.4033149171270712E-2</v>
      </c>
      <c r="J1137" s="14">
        <v>74.545455899999993</v>
      </c>
      <c r="K1137" s="27">
        <v>-0.15723270440251572</v>
      </c>
      <c r="L1137" s="2">
        <v>8913</v>
      </c>
      <c r="M1137" s="27">
        <v>6.428555973082721E-2</v>
      </c>
      <c r="N1137" s="2">
        <v>396.36363636363598</v>
      </c>
      <c r="O1137" s="2">
        <v>8936</v>
      </c>
      <c r="P1137" s="27">
        <v>6.1716116912536603E-2</v>
      </c>
      <c r="Q1137" s="14">
        <v>377.575757575757</v>
      </c>
      <c r="R1137" s="2">
        <v>8769</v>
      </c>
      <c r="S1137" s="27">
        <v>5.8429227273635885E-2</v>
      </c>
      <c r="T1137" s="14">
        <v>400.60604899999998</v>
      </c>
      <c r="U1137" s="27">
        <v>-1.6156176371592057E-2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925</v>
      </c>
      <c r="C1138" s="27">
        <v>0.2630830489192264</v>
      </c>
      <c r="D1138" s="2">
        <v>98.787878787878796</v>
      </c>
      <c r="E1138" s="2">
        <v>847</v>
      </c>
      <c r="F1138" s="27">
        <v>0.23469105015239677</v>
      </c>
      <c r="G1138" s="14">
        <v>92.727272727272705</v>
      </c>
      <c r="H1138" s="2">
        <v>1068</v>
      </c>
      <c r="I1138" s="27">
        <v>0.29502762430939228</v>
      </c>
      <c r="J1138" s="14">
        <v>150.30302399999999</v>
      </c>
      <c r="K1138" s="27">
        <v>0.1545945945945946</v>
      </c>
      <c r="L1138" s="2">
        <v>36340</v>
      </c>
      <c r="M1138" s="27">
        <v>0.26210448116439589</v>
      </c>
      <c r="N1138" s="2">
        <v>663.030303030303</v>
      </c>
      <c r="O1138" s="2">
        <v>34775</v>
      </c>
      <c r="P1138" s="27">
        <v>0.24017210895629593</v>
      </c>
      <c r="Q1138" s="14">
        <v>676.969696969697</v>
      </c>
      <c r="R1138" s="2">
        <v>38028</v>
      </c>
      <c r="S1138" s="27">
        <v>0.25338654975046476</v>
      </c>
      <c r="T1138" s="14">
        <v>910.30304000000001</v>
      </c>
      <c r="U1138" s="27">
        <v>4.6450192625206381E-2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1569</v>
      </c>
      <c r="C1139" s="27">
        <v>0.44624573378839588</v>
      </c>
      <c r="D1139" s="2">
        <v>144.24242424242399</v>
      </c>
      <c r="E1139" s="2">
        <v>1968</v>
      </c>
      <c r="F1139" s="27">
        <v>0.54530340814630096</v>
      </c>
      <c r="G1139" s="14">
        <v>147.87878787878699</v>
      </c>
      <c r="H1139" s="2">
        <v>1544</v>
      </c>
      <c r="I1139" s="27">
        <v>0.42651933701657457</v>
      </c>
      <c r="J1139" s="14">
        <v>158.18182400000001</v>
      </c>
      <c r="K1139" s="27">
        <v>-1.5933715742511154E-2</v>
      </c>
      <c r="L1139" s="2">
        <v>68205</v>
      </c>
      <c r="M1139" s="27">
        <v>0.49193275007753501</v>
      </c>
      <c r="N1139" s="2">
        <v>684.84848484848396</v>
      </c>
      <c r="O1139" s="2">
        <v>72251</v>
      </c>
      <c r="P1139" s="27">
        <v>0.49899856345654459</v>
      </c>
      <c r="Q1139" s="14">
        <v>775.75757575757495</v>
      </c>
      <c r="R1139" s="2">
        <v>71002</v>
      </c>
      <c r="S1139" s="27">
        <v>0.47309750198228934</v>
      </c>
      <c r="T1139" s="14">
        <v>966.66669999999999</v>
      </c>
      <c r="U1139" s="27">
        <v>4.1008723700608457E-2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678</v>
      </c>
      <c r="C1140" s="27">
        <v>0.19283276450511946</v>
      </c>
      <c r="D1140" s="2">
        <v>84.848484848484802</v>
      </c>
      <c r="E1140" s="2">
        <v>447</v>
      </c>
      <c r="F1140" s="27">
        <v>0.12385702410640066</v>
      </c>
      <c r="G1140" s="14">
        <v>64.242424242424207</v>
      </c>
      <c r="H1140" s="2">
        <v>668</v>
      </c>
      <c r="I1140" s="27">
        <v>0.18453038674033148</v>
      </c>
      <c r="J1140" s="14">
        <v>105.454544</v>
      </c>
      <c r="K1140" s="27">
        <v>-1.4749262536873156E-2</v>
      </c>
      <c r="L1140" s="2">
        <v>19928</v>
      </c>
      <c r="M1140" s="27">
        <v>0.14373192351799896</v>
      </c>
      <c r="N1140" s="2">
        <v>504.24242424242402</v>
      </c>
      <c r="O1140" s="2">
        <v>22818</v>
      </c>
      <c r="P1140" s="27">
        <v>0.15759157964528428</v>
      </c>
      <c r="Q1140" s="14">
        <v>650.90909090909099</v>
      </c>
      <c r="R1140" s="2">
        <v>26686</v>
      </c>
      <c r="S1140" s="27">
        <v>0.17781301847693548</v>
      </c>
      <c r="T1140" s="14">
        <v>770.30304000000001</v>
      </c>
      <c r="U1140" s="27">
        <v>0.33912083500602169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26</v>
      </c>
      <c r="C1141" s="27">
        <v>7.3947667804323096E-3</v>
      </c>
      <c r="D1141" s="2">
        <v>15.757575757575699</v>
      </c>
      <c r="E1141" s="2">
        <v>62</v>
      </c>
      <c r="F1141" s="27">
        <v>1.7179274037129398E-2</v>
      </c>
      <c r="G1141" s="14">
        <v>21.2121212121212</v>
      </c>
      <c r="H1141" s="2">
        <v>72</v>
      </c>
      <c r="I1141" s="27">
        <v>1.9889502762430938E-2</v>
      </c>
      <c r="J1141" s="14">
        <v>23.030304000000001</v>
      </c>
      <c r="K1141" s="27">
        <v>1.7692307692307692</v>
      </c>
      <c r="L1141" s="2">
        <v>2968</v>
      </c>
      <c r="M1141" s="27">
        <v>2.1406882226084948E-2</v>
      </c>
      <c r="N1141" s="2">
        <v>199.39393939393901</v>
      </c>
      <c r="O1141" s="2">
        <v>3614</v>
      </c>
      <c r="P1141" s="27">
        <v>2.4959942538261781E-2</v>
      </c>
      <c r="Q1141" s="14">
        <v>310.90909090909003</v>
      </c>
      <c r="R1141" s="2">
        <v>2820</v>
      </c>
      <c r="S1141" s="27">
        <v>1.8790103878623926E-2</v>
      </c>
      <c r="T1141" s="14">
        <v>255.75756799999999</v>
      </c>
      <c r="U1141" s="27">
        <v>-4.9865229110512131E-2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1945</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1700</v>
      </c>
      <c r="C1144" s="211"/>
      <c r="D1144" s="211" t="s">
        <v>1701</v>
      </c>
      <c r="E1144" s="211" t="s">
        <v>1700</v>
      </c>
      <c r="F1144" s="211"/>
      <c r="G1144" s="211" t="s">
        <v>1701</v>
      </c>
      <c r="H1144" s="211" t="s">
        <v>1700</v>
      </c>
      <c r="I1144" s="211"/>
      <c r="J1144" s="211" t="s">
        <v>1701</v>
      </c>
      <c r="K1144" t="s">
        <v>170</v>
      </c>
      <c r="L1144" s="211" t="s">
        <v>1700</v>
      </c>
      <c r="M1144" s="211"/>
      <c r="N1144" s="211" t="s">
        <v>1701</v>
      </c>
      <c r="O1144" s="211" t="s">
        <v>1700</v>
      </c>
      <c r="P1144" s="211"/>
      <c r="Q1144" s="211" t="s">
        <v>1701</v>
      </c>
      <c r="R1144" s="211" t="s">
        <v>1700</v>
      </c>
      <c r="S1144" s="211"/>
      <c r="T1144" s="211" t="s">
        <v>1701</v>
      </c>
      <c r="U1144" t="s">
        <v>170</v>
      </c>
      <c r="V1144" s="211" t="s">
        <v>1700</v>
      </c>
      <c r="W1144" s="211"/>
      <c r="X1144" s="211" t="s">
        <v>1701</v>
      </c>
      <c r="Y1144" s="211" t="s">
        <v>1700</v>
      </c>
      <c r="Z1144" s="211"/>
      <c r="AA1144" s="211" t="s">
        <v>1701</v>
      </c>
      <c r="AB1144" s="211" t="s">
        <v>1700</v>
      </c>
      <c r="AC1144" s="211"/>
      <c r="AD1144" s="211" t="s">
        <v>1701</v>
      </c>
      <c r="AE1144" t="s">
        <v>170</v>
      </c>
    </row>
    <row r="1145" spans="1:31" x14ac:dyDescent="0.3">
      <c r="A1145" t="s">
        <v>172</v>
      </c>
      <c r="B1145" s="2">
        <v>3305</v>
      </c>
      <c r="C1145" s="27" t="s">
        <v>170</v>
      </c>
      <c r="D1145" s="2">
        <v>119.39393939393899</v>
      </c>
      <c r="E1145" s="2">
        <v>3369</v>
      </c>
      <c r="F1145" s="27" t="s">
        <v>170</v>
      </c>
      <c r="G1145" s="14">
        <v>123.636363636363</v>
      </c>
      <c r="H1145" s="2">
        <v>3295</v>
      </c>
      <c r="I1145" s="27" t="s">
        <v>170</v>
      </c>
      <c r="J1145" s="14">
        <v>171.515152</v>
      </c>
      <c r="K1145" s="27">
        <v>-3.0257186081694403E-3</v>
      </c>
      <c r="L1145" s="2">
        <v>126664</v>
      </c>
      <c r="M1145" s="27" t="s">
        <v>170</v>
      </c>
      <c r="N1145" s="2">
        <v>501.21212121212102</v>
      </c>
      <c r="O1145" s="2">
        <v>133570</v>
      </c>
      <c r="P1145" s="27" t="s">
        <v>170</v>
      </c>
      <c r="Q1145" s="14">
        <v>473.33333333333297</v>
      </c>
      <c r="R1145" s="2">
        <v>139044</v>
      </c>
      <c r="S1145" s="27" t="s">
        <v>170</v>
      </c>
      <c r="T1145" s="14">
        <v>480.60604899999998</v>
      </c>
      <c r="U1145" s="27">
        <v>9.7738899766310866E-2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2049</v>
      </c>
      <c r="C1146" s="27">
        <v>0.61996974281391826</v>
      </c>
      <c r="D1146" s="2">
        <v>100.60606060606</v>
      </c>
      <c r="E1146" s="2">
        <v>2064</v>
      </c>
      <c r="F1146" s="27">
        <v>0.61264470169189666</v>
      </c>
      <c r="G1146" s="14">
        <v>112.72727272727199</v>
      </c>
      <c r="H1146" s="2">
        <v>2079</v>
      </c>
      <c r="I1146" s="27">
        <v>0.6309559939301973</v>
      </c>
      <c r="J1146" s="14">
        <v>184.84848</v>
      </c>
      <c r="K1146" s="27">
        <v>1.4641288433382138E-2</v>
      </c>
      <c r="L1146" s="2">
        <v>75081</v>
      </c>
      <c r="M1146" s="27">
        <v>0.59275721594138819</v>
      </c>
      <c r="N1146" s="2">
        <v>679.39393939393904</v>
      </c>
      <c r="O1146" s="2">
        <v>75685</v>
      </c>
      <c r="P1146" s="27">
        <v>0.56663172868159017</v>
      </c>
      <c r="Q1146" s="14">
        <v>752.12121212121201</v>
      </c>
      <c r="R1146" s="2">
        <v>79353</v>
      </c>
      <c r="S1146" s="27">
        <v>0.57070423750755161</v>
      </c>
      <c r="T1146" s="14">
        <v>812.72730000000001</v>
      </c>
      <c r="U1146" s="27">
        <v>5.6898549566468212E-2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0</v>
      </c>
      <c r="C1147" s="27">
        <v>0</v>
      </c>
      <c r="D1147" s="2">
        <v>80</v>
      </c>
      <c r="E1147" s="2">
        <v>0</v>
      </c>
      <c r="F1147" s="27">
        <v>0</v>
      </c>
      <c r="G1147" s="14">
        <v>11.5151515151515</v>
      </c>
      <c r="H1147" s="2">
        <v>0</v>
      </c>
      <c r="I1147" s="27">
        <v>0</v>
      </c>
      <c r="J1147" s="14">
        <v>12.727273</v>
      </c>
      <c r="K1147" s="27"/>
      <c r="L1147" s="2">
        <v>294</v>
      </c>
      <c r="M1147" s="27">
        <v>2.3211014968736185E-3</v>
      </c>
      <c r="N1147" s="2">
        <v>58.787878787878803</v>
      </c>
      <c r="O1147" s="2">
        <v>613</v>
      </c>
      <c r="P1147" s="27">
        <v>4.5893538968331208E-3</v>
      </c>
      <c r="Q1147" s="14">
        <v>92.727272727272705</v>
      </c>
      <c r="R1147" s="2">
        <v>565</v>
      </c>
      <c r="S1147" s="27">
        <v>4.0634619257213546E-3</v>
      </c>
      <c r="T1147" s="14">
        <v>99.393936199999999</v>
      </c>
      <c r="U1147" s="27">
        <v>0.92176870748299322</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68</v>
      </c>
      <c r="C1148" s="27">
        <v>2.0574886535552193E-2</v>
      </c>
      <c r="D1148" s="2">
        <v>23.030303030302999</v>
      </c>
      <c r="E1148" s="2">
        <v>9</v>
      </c>
      <c r="F1148" s="27">
        <v>2.6714158504007124E-3</v>
      </c>
      <c r="G1148" s="14">
        <v>7.8787878787878798</v>
      </c>
      <c r="H1148" s="2">
        <v>28</v>
      </c>
      <c r="I1148" s="27">
        <v>8.4977238239757214E-3</v>
      </c>
      <c r="J1148" s="14">
        <v>15.151515</v>
      </c>
      <c r="K1148" s="27">
        <v>-0.58823529411764708</v>
      </c>
      <c r="L1148" s="2">
        <v>991</v>
      </c>
      <c r="M1148" s="27">
        <v>7.8238489231352241E-3</v>
      </c>
      <c r="N1148" s="2">
        <v>112.72727272727199</v>
      </c>
      <c r="O1148" s="2">
        <v>1020</v>
      </c>
      <c r="P1148" s="27">
        <v>7.6364453095755036E-3</v>
      </c>
      <c r="Q1148" s="14">
        <v>113.333333333333</v>
      </c>
      <c r="R1148" s="2">
        <v>1164</v>
      </c>
      <c r="S1148" s="27">
        <v>8.3714507637870032E-3</v>
      </c>
      <c r="T1148" s="14">
        <v>185.454544</v>
      </c>
      <c r="U1148" s="27">
        <v>0.17457114026236126</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285</v>
      </c>
      <c r="C1149" s="27">
        <v>8.6232980332829043E-2</v>
      </c>
      <c r="D1149" s="2">
        <v>41.818181818181799</v>
      </c>
      <c r="E1149" s="2">
        <v>296</v>
      </c>
      <c r="F1149" s="27">
        <v>8.7859899079845649E-2</v>
      </c>
      <c r="G1149" s="14">
        <v>55.151515151515099</v>
      </c>
      <c r="H1149" s="2">
        <v>390</v>
      </c>
      <c r="I1149" s="27">
        <v>0.11836115326251896</v>
      </c>
      <c r="J1149" s="14">
        <v>95.757576</v>
      </c>
      <c r="K1149" s="27">
        <v>0.36842105263157893</v>
      </c>
      <c r="L1149" s="2">
        <v>10344</v>
      </c>
      <c r="M1149" s="27">
        <v>8.1664877155308527E-2</v>
      </c>
      <c r="N1149" s="2">
        <v>391.51515151515099</v>
      </c>
      <c r="O1149" s="2">
        <v>9335</v>
      </c>
      <c r="P1149" s="27">
        <v>6.9888448004791492E-2</v>
      </c>
      <c r="Q1149" s="14">
        <v>356.36363636363598</v>
      </c>
      <c r="R1149" s="2">
        <v>10111</v>
      </c>
      <c r="S1149" s="27">
        <v>7.2717988550386928E-2</v>
      </c>
      <c r="T1149" s="14">
        <v>377.57574499999998</v>
      </c>
      <c r="U1149" s="27">
        <v>-2.2525135344160865E-2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1151</v>
      </c>
      <c r="C1150" s="27">
        <v>0.34826021180030259</v>
      </c>
      <c r="D1150" s="2">
        <v>120.60606060606</v>
      </c>
      <c r="E1150" s="2">
        <v>1411</v>
      </c>
      <c r="F1150" s="27">
        <v>0.41881864054615614</v>
      </c>
      <c r="G1150" s="14">
        <v>120.60606060606</v>
      </c>
      <c r="H1150" s="2">
        <v>1050</v>
      </c>
      <c r="I1150" s="27">
        <v>0.31866464339908951</v>
      </c>
      <c r="J1150" s="14">
        <v>133.939392</v>
      </c>
      <c r="K1150" s="27">
        <v>-8.774978279756733E-2</v>
      </c>
      <c r="L1150" s="2">
        <v>45317</v>
      </c>
      <c r="M1150" s="27">
        <v>0.35777332154361147</v>
      </c>
      <c r="N1150" s="2">
        <v>640</v>
      </c>
      <c r="O1150" s="2">
        <v>45241</v>
      </c>
      <c r="P1150" s="27">
        <v>0.33870629632402488</v>
      </c>
      <c r="Q1150" s="14">
        <v>820</v>
      </c>
      <c r="R1150" s="2">
        <v>44751</v>
      </c>
      <c r="S1150" s="27">
        <v>0.32184776042116164</v>
      </c>
      <c r="T1150" s="14">
        <v>827.27269999999999</v>
      </c>
      <c r="U1150" s="27">
        <v>-1.2489794116998037E-2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519</v>
      </c>
      <c r="C1151" s="27">
        <v>0.15703479576399396</v>
      </c>
      <c r="D1151" s="2">
        <v>75.757575757575694</v>
      </c>
      <c r="E1151" s="2">
        <v>312</v>
      </c>
      <c r="F1151" s="27">
        <v>9.2609082813891366E-2</v>
      </c>
      <c r="G1151" s="14">
        <v>56.969696969696898</v>
      </c>
      <c r="H1151" s="2">
        <v>580</v>
      </c>
      <c r="I1151" s="27">
        <v>0.17602427921092564</v>
      </c>
      <c r="J1151" s="14">
        <v>101.21212</v>
      </c>
      <c r="K1151" s="27">
        <v>0.11753371868978806</v>
      </c>
      <c r="L1151" s="2">
        <v>15684</v>
      </c>
      <c r="M1151" s="27">
        <v>0.123823659445462</v>
      </c>
      <c r="N1151" s="2">
        <v>446.666666666666</v>
      </c>
      <c r="O1151" s="2">
        <v>16678</v>
      </c>
      <c r="P1151" s="27">
        <v>0.1248633675226473</v>
      </c>
      <c r="Q1151" s="14">
        <v>544.84848484848396</v>
      </c>
      <c r="R1151" s="2">
        <v>20441</v>
      </c>
      <c r="S1151" s="27">
        <v>0.14701101809499151</v>
      </c>
      <c r="T1151" s="14">
        <v>676.36364700000001</v>
      </c>
      <c r="U1151" s="27">
        <v>0.30330272889568988</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26</v>
      </c>
      <c r="C1152" s="27">
        <v>7.8668683812405452E-3</v>
      </c>
      <c r="D1152" s="2">
        <v>15.757575757575699</v>
      </c>
      <c r="E1152" s="2">
        <v>36</v>
      </c>
      <c r="F1152" s="27">
        <v>1.068566340160285E-2</v>
      </c>
      <c r="G1152" s="14">
        <v>17.5757575757575</v>
      </c>
      <c r="H1152" s="2">
        <v>31</v>
      </c>
      <c r="I1152" s="27">
        <v>9.4081942336874044E-3</v>
      </c>
      <c r="J1152" s="14">
        <v>15.151515</v>
      </c>
      <c r="K1152" s="27">
        <v>0.19230769230769232</v>
      </c>
      <c r="L1152" s="2">
        <v>2451</v>
      </c>
      <c r="M1152" s="27">
        <v>1.9350407376997409E-2</v>
      </c>
      <c r="N1152" s="2">
        <v>212.72727272727201</v>
      </c>
      <c r="O1152" s="2">
        <v>2798</v>
      </c>
      <c r="P1152" s="27">
        <v>2.0947817623717901E-2</v>
      </c>
      <c r="Q1152" s="14">
        <v>268.48484848484799</v>
      </c>
      <c r="R1152" s="2">
        <v>2321</v>
      </c>
      <c r="S1152" s="27">
        <v>1.669255775150312E-2</v>
      </c>
      <c r="T1152" s="14">
        <v>237.57576</v>
      </c>
      <c r="U1152" s="27">
        <v>-5.3039575683394534E-2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1256</v>
      </c>
      <c r="C1153" s="27">
        <v>0.38003025718608169</v>
      </c>
      <c r="D1153" s="2">
        <v>104.24242424242399</v>
      </c>
      <c r="E1153" s="2">
        <v>1305</v>
      </c>
      <c r="F1153" s="27">
        <v>0.38735529830810328</v>
      </c>
      <c r="G1153" s="14">
        <v>97.575757575757606</v>
      </c>
      <c r="H1153" s="2">
        <v>1216</v>
      </c>
      <c r="I1153" s="27">
        <v>0.36904400606980275</v>
      </c>
      <c r="J1153" s="14">
        <v>115.757576</v>
      </c>
      <c r="K1153" s="27">
        <v>-3.1847133757961783E-2</v>
      </c>
      <c r="L1153" s="2">
        <v>51583</v>
      </c>
      <c r="M1153" s="27">
        <v>0.40724278405861175</v>
      </c>
      <c r="N1153" s="2">
        <v>703.030303030303</v>
      </c>
      <c r="O1153" s="2">
        <v>57885</v>
      </c>
      <c r="P1153" s="27">
        <v>0.43336827131840983</v>
      </c>
      <c r="Q1153" s="14">
        <v>686.66666666666595</v>
      </c>
      <c r="R1153" s="2">
        <v>59691</v>
      </c>
      <c r="S1153" s="27">
        <v>0.42929576249244844</v>
      </c>
      <c r="T1153" s="14">
        <v>898.78790000000004</v>
      </c>
      <c r="U1153" s="27">
        <v>0.15718356822984317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0</v>
      </c>
      <c r="C1154" s="27">
        <v>0</v>
      </c>
      <c r="D1154" s="2">
        <v>80</v>
      </c>
      <c r="E1154" s="2">
        <v>0</v>
      </c>
      <c r="F1154" s="27">
        <v>0</v>
      </c>
      <c r="G1154" s="14">
        <v>11.5151515151515</v>
      </c>
      <c r="H1154" s="2">
        <v>0</v>
      </c>
      <c r="I1154" s="27">
        <v>0</v>
      </c>
      <c r="J1154" s="14">
        <v>12.727273</v>
      </c>
      <c r="K1154" s="27"/>
      <c r="L1154" s="2">
        <v>1289</v>
      </c>
      <c r="M1154" s="27">
        <v>1.0176530032211204E-2</v>
      </c>
      <c r="N1154" s="2">
        <v>149.69696969696901</v>
      </c>
      <c r="O1154" s="2">
        <v>1339</v>
      </c>
      <c r="P1154" s="27">
        <v>1.0024706146589802E-2</v>
      </c>
      <c r="Q1154" s="14">
        <v>164.24242424242399</v>
      </c>
      <c r="R1154" s="2">
        <v>1757</v>
      </c>
      <c r="S1154" s="27">
        <v>1.2636287793791893E-2</v>
      </c>
      <c r="T1154" s="14">
        <v>209.090912</v>
      </c>
      <c r="U1154" s="27">
        <v>0.36307214895267648</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201</v>
      </c>
      <c r="C1155" s="27">
        <v>6.0816944024205746E-2</v>
      </c>
      <c r="D1155" s="2">
        <v>46.060606060605998</v>
      </c>
      <c r="E1155" s="2">
        <v>209</v>
      </c>
      <c r="F1155" s="27">
        <v>6.20362125259721E-2</v>
      </c>
      <c r="G1155" s="14">
        <v>52.727272727272698</v>
      </c>
      <c r="H1155" s="2">
        <v>149</v>
      </c>
      <c r="I1155" s="27">
        <v>4.522003034901366E-2</v>
      </c>
      <c r="J1155" s="14">
        <v>51.515152</v>
      </c>
      <c r="K1155" s="27">
        <v>-0.25870646766169153</v>
      </c>
      <c r="L1155" s="2">
        <v>6761</v>
      </c>
      <c r="M1155" s="27">
        <v>5.3377439525042633E-2</v>
      </c>
      <c r="N1155" s="2">
        <v>358.18181818181802</v>
      </c>
      <c r="O1155" s="2">
        <v>6645</v>
      </c>
      <c r="P1155" s="27">
        <v>4.974919517855806E-2</v>
      </c>
      <c r="Q1155" s="14">
        <v>340.60606060606</v>
      </c>
      <c r="R1155" s="2">
        <v>6298</v>
      </c>
      <c r="S1155" s="27">
        <v>4.529501452777538E-2</v>
      </c>
      <c r="T1155" s="14">
        <v>349.09089999999998</v>
      </c>
      <c r="U1155" s="27">
        <v>-6.848099393580831E-2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583</v>
      </c>
      <c r="C1156" s="27">
        <v>0.17639939485627837</v>
      </c>
      <c r="D1156" s="2">
        <v>97.575757575757606</v>
      </c>
      <c r="E1156" s="2">
        <v>457</v>
      </c>
      <c r="F1156" s="27">
        <v>0.13564856040368062</v>
      </c>
      <c r="G1156" s="14">
        <v>61.212121212121197</v>
      </c>
      <c r="H1156" s="2">
        <v>541</v>
      </c>
      <c r="I1156" s="27">
        <v>0.16418816388467375</v>
      </c>
      <c r="J1156" s="14">
        <v>107.272728</v>
      </c>
      <c r="K1156" s="27">
        <v>-7.2041166380789029E-2</v>
      </c>
      <c r="L1156" s="2">
        <v>21871</v>
      </c>
      <c r="M1156" s="27">
        <v>0.17266942461946566</v>
      </c>
      <c r="N1156" s="2">
        <v>586.66666666666595</v>
      </c>
      <c r="O1156" s="2">
        <v>21539</v>
      </c>
      <c r="P1156" s="27">
        <v>0.16125627012053606</v>
      </c>
      <c r="Q1156" s="14">
        <v>557.57575757575705</v>
      </c>
      <c r="R1156" s="2">
        <v>23756</v>
      </c>
      <c r="S1156" s="27">
        <v>0.17085239204856018</v>
      </c>
      <c r="T1156" s="14">
        <v>780.60609999999997</v>
      </c>
      <c r="U1156" s="27">
        <v>8.6187188514471214E-2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383</v>
      </c>
      <c r="C1157" s="27">
        <v>0.11588502269288956</v>
      </c>
      <c r="D1157" s="2">
        <v>75.151515151515099</v>
      </c>
      <c r="E1157" s="2">
        <v>500</v>
      </c>
      <c r="F1157" s="27">
        <v>0.14841199168892846</v>
      </c>
      <c r="G1157" s="14">
        <v>73.3333333333333</v>
      </c>
      <c r="H1157" s="2">
        <v>409</v>
      </c>
      <c r="I1157" s="27">
        <v>0.12412746585735963</v>
      </c>
      <c r="J1157" s="14">
        <v>76.969695999999999</v>
      </c>
      <c r="K1157" s="27">
        <v>6.7885117493472591E-2</v>
      </c>
      <c r="L1157" s="2">
        <v>18118</v>
      </c>
      <c r="M1157" s="27">
        <v>0.14303985347059939</v>
      </c>
      <c r="N1157" s="2">
        <v>494.54545454545399</v>
      </c>
      <c r="O1157" s="2">
        <v>22595</v>
      </c>
      <c r="P1157" s="27">
        <v>0.16916223702927305</v>
      </c>
      <c r="Q1157" s="14">
        <v>532.12121212121201</v>
      </c>
      <c r="R1157" s="2">
        <v>22343</v>
      </c>
      <c r="S1157" s="27">
        <v>0.16069014125025172</v>
      </c>
      <c r="T1157" s="14">
        <v>718.78790000000004</v>
      </c>
      <c r="U1157" s="27">
        <v>0.23319350921735291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89</v>
      </c>
      <c r="C1158" s="27">
        <v>2.6928895612708018E-2</v>
      </c>
      <c r="D1158" s="2">
        <v>41.818181818181799</v>
      </c>
      <c r="E1158" s="2">
        <v>113</v>
      </c>
      <c r="F1158" s="27">
        <v>3.3541110121697831E-2</v>
      </c>
      <c r="G1158" s="14">
        <v>36.363636363636303</v>
      </c>
      <c r="H1158" s="2">
        <v>88</v>
      </c>
      <c r="I1158" s="27">
        <v>2.6707132018209408E-2</v>
      </c>
      <c r="J1158" s="14">
        <v>53.939392099999999</v>
      </c>
      <c r="K1158" s="27">
        <v>-1.1235955056179775E-2</v>
      </c>
      <c r="L1158" s="2">
        <v>3159</v>
      </c>
      <c r="M1158" s="27">
        <v>2.4939998736815513E-2</v>
      </c>
      <c r="N1158" s="2">
        <v>249.69696969696901</v>
      </c>
      <c r="O1158" s="2">
        <v>5218</v>
      </c>
      <c r="P1158" s="27">
        <v>3.9065658456240174E-2</v>
      </c>
      <c r="Q1158" s="14">
        <v>386.06060606060601</v>
      </c>
      <c r="R1158" s="2">
        <v>5092</v>
      </c>
      <c r="S1158" s="27">
        <v>3.662150110756307E-2</v>
      </c>
      <c r="T1158" s="14">
        <v>389.09089999999998</v>
      </c>
      <c r="U1158" s="27">
        <v>0.61190250079138964</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0</v>
      </c>
      <c r="C1159" s="27">
        <v>0</v>
      </c>
      <c r="D1159" s="2">
        <v>80</v>
      </c>
      <c r="E1159" s="2">
        <v>26</v>
      </c>
      <c r="F1159" s="27">
        <v>7.7174235678242799E-3</v>
      </c>
      <c r="G1159" s="14">
        <v>10.909090909090899</v>
      </c>
      <c r="H1159" s="2">
        <v>29</v>
      </c>
      <c r="I1159" s="27">
        <v>8.8012139605462818E-3</v>
      </c>
      <c r="J1159" s="14">
        <v>13.333333</v>
      </c>
      <c r="K1159" s="27"/>
      <c r="L1159" s="2">
        <v>385</v>
      </c>
      <c r="M1159" s="27">
        <v>3.0395376744773574E-3</v>
      </c>
      <c r="N1159" s="2">
        <v>80</v>
      </c>
      <c r="O1159" s="2">
        <v>549</v>
      </c>
      <c r="P1159" s="27">
        <v>4.1102043872126978E-3</v>
      </c>
      <c r="Q1159" s="14">
        <v>98.181818181818201</v>
      </c>
      <c r="R1159" s="2">
        <v>445</v>
      </c>
      <c r="S1159" s="27">
        <v>3.2004257645061995E-3</v>
      </c>
      <c r="T1159" s="14">
        <v>109.696968</v>
      </c>
      <c r="U1159" s="27">
        <v>0.15584415584415584</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1952</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1700</v>
      </c>
      <c r="C1162" s="211"/>
      <c r="D1162" s="211" t="s">
        <v>1701</v>
      </c>
      <c r="E1162" s="211" t="s">
        <v>1700</v>
      </c>
      <c r="F1162" s="211"/>
      <c r="G1162" s="211" t="s">
        <v>1701</v>
      </c>
      <c r="H1162" s="211" t="s">
        <v>1700</v>
      </c>
      <c r="I1162" s="211"/>
      <c r="J1162" s="211" t="s">
        <v>1701</v>
      </c>
      <c r="K1162" t="s">
        <v>170</v>
      </c>
      <c r="L1162" s="211" t="s">
        <v>1700</v>
      </c>
      <c r="M1162" s="211"/>
      <c r="N1162" s="211" t="s">
        <v>1701</v>
      </c>
      <c r="O1162" s="211" t="s">
        <v>1700</v>
      </c>
      <c r="P1162" s="211"/>
      <c r="Q1162" s="211" t="s">
        <v>1701</v>
      </c>
      <c r="R1162" s="211" t="s">
        <v>1700</v>
      </c>
      <c r="S1162" s="211"/>
      <c r="T1162" s="211" t="s">
        <v>1701</v>
      </c>
      <c r="U1162" t="s">
        <v>170</v>
      </c>
      <c r="V1162" s="211" t="s">
        <v>1700</v>
      </c>
      <c r="W1162" s="211"/>
      <c r="X1162" s="211" t="s">
        <v>1701</v>
      </c>
      <c r="Y1162" s="211" t="s">
        <v>1700</v>
      </c>
      <c r="Z1162" s="211"/>
      <c r="AA1162" s="211" t="s">
        <v>1701</v>
      </c>
      <c r="AB1162" s="211" t="s">
        <v>1700</v>
      </c>
      <c r="AC1162" s="211"/>
      <c r="AD1162" s="211" t="s">
        <v>1701</v>
      </c>
      <c r="AE1162" t="s">
        <v>170</v>
      </c>
    </row>
    <row r="1163" spans="1:31" x14ac:dyDescent="0.3">
      <c r="A1163" t="s">
        <v>172</v>
      </c>
      <c r="B1163" s="2">
        <v>3305</v>
      </c>
      <c r="C1163" s="27" t="s">
        <v>170</v>
      </c>
      <c r="D1163" s="2">
        <v>119.39393939393899</v>
      </c>
      <c r="E1163" s="2">
        <v>3369</v>
      </c>
      <c r="F1163" s="27" t="s">
        <v>170</v>
      </c>
      <c r="G1163" s="14">
        <v>123.636363636363</v>
      </c>
      <c r="H1163" s="2">
        <v>3295</v>
      </c>
      <c r="I1163" s="27" t="s">
        <v>170</v>
      </c>
      <c r="J1163" s="14">
        <v>171.515152</v>
      </c>
      <c r="K1163" s="27">
        <v>-3.0257186081694403E-3</v>
      </c>
      <c r="L1163" s="2">
        <v>126664</v>
      </c>
      <c r="M1163" s="27" t="s">
        <v>170</v>
      </c>
      <c r="N1163" s="2">
        <v>501.21212121212102</v>
      </c>
      <c r="O1163" s="2">
        <v>133570</v>
      </c>
      <c r="P1163" s="27" t="s">
        <v>170</v>
      </c>
      <c r="Q1163" s="14">
        <v>473.33333333333297</v>
      </c>
      <c r="R1163" s="2">
        <v>139044</v>
      </c>
      <c r="S1163" s="27" t="s">
        <v>170</v>
      </c>
      <c r="T1163" s="14">
        <v>480.60604899999998</v>
      </c>
      <c r="U1163" s="27">
        <v>9.7738899766310866E-2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2049</v>
      </c>
      <c r="C1164" s="27">
        <v>0.61996974281391826</v>
      </c>
      <c r="D1164" s="2">
        <v>100.60606060606</v>
      </c>
      <c r="E1164" s="2">
        <v>2064</v>
      </c>
      <c r="F1164" s="27">
        <v>0.61264470169189666</v>
      </c>
      <c r="G1164" s="14">
        <v>112.72727272727199</v>
      </c>
      <c r="H1164" s="2">
        <v>2079</v>
      </c>
      <c r="I1164" s="27">
        <v>0.6309559939301973</v>
      </c>
      <c r="J1164" s="14">
        <v>184.84848</v>
      </c>
      <c r="K1164" s="27">
        <v>1.4641288433382138E-2</v>
      </c>
      <c r="L1164" s="2">
        <v>75081</v>
      </c>
      <c r="M1164" s="27">
        <v>0.59275721594138819</v>
      </c>
      <c r="N1164" s="2">
        <v>679.39393939393904</v>
      </c>
      <c r="O1164" s="2">
        <v>75685</v>
      </c>
      <c r="P1164" s="27">
        <v>0.56663172868159017</v>
      </c>
      <c r="Q1164" s="14">
        <v>752.12121212121201</v>
      </c>
      <c r="R1164" s="2">
        <v>79353</v>
      </c>
      <c r="S1164" s="27">
        <v>0.57070423750755161</v>
      </c>
      <c r="T1164" s="14">
        <v>812.72730000000001</v>
      </c>
      <c r="U1164" s="27">
        <v>5.6898549566468212E-2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2049</v>
      </c>
      <c r="C1165" s="27">
        <v>0.61996974281391826</v>
      </c>
      <c r="D1165" s="2">
        <v>100.60606060606</v>
      </c>
      <c r="E1165" s="2">
        <v>2064</v>
      </c>
      <c r="F1165" s="27">
        <v>0.61264470169189666</v>
      </c>
      <c r="G1165" s="14">
        <v>112.72727272727199</v>
      </c>
      <c r="H1165" s="2">
        <v>2079</v>
      </c>
      <c r="I1165" s="27">
        <v>0.6309559939301973</v>
      </c>
      <c r="J1165" s="14">
        <v>184.84848</v>
      </c>
      <c r="K1165" s="27">
        <v>1.4641288433382138E-2</v>
      </c>
      <c r="L1165" s="2">
        <v>74736</v>
      </c>
      <c r="M1165" s="27">
        <v>0.5900334743889345</v>
      </c>
      <c r="N1165" s="2">
        <v>672.12121212121201</v>
      </c>
      <c r="O1165" s="2">
        <v>75461</v>
      </c>
      <c r="P1165" s="27">
        <v>0.5649547053979187</v>
      </c>
      <c r="Q1165" s="14">
        <v>745.45454545454504</v>
      </c>
      <c r="R1165" s="2">
        <v>79215</v>
      </c>
      <c r="S1165" s="27">
        <v>0.56971174592215412</v>
      </c>
      <c r="T1165" s="14">
        <v>820.60609999999997</v>
      </c>
      <c r="U1165" s="27">
        <v>5.9930956968529223E-2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0</v>
      </c>
      <c r="C1166" s="27">
        <v>0</v>
      </c>
      <c r="D1166" s="2">
        <v>80</v>
      </c>
      <c r="E1166" s="2">
        <v>0</v>
      </c>
      <c r="F1166" s="27">
        <v>0</v>
      </c>
      <c r="G1166" s="14">
        <v>11.5151515151515</v>
      </c>
      <c r="H1166" s="2">
        <v>0</v>
      </c>
      <c r="I1166" s="27">
        <v>0</v>
      </c>
      <c r="J1166" s="14">
        <v>12.727273</v>
      </c>
      <c r="K1166" s="27"/>
      <c r="L1166" s="2">
        <v>345</v>
      </c>
      <c r="M1166" s="27">
        <v>2.723741552453736E-3</v>
      </c>
      <c r="N1166" s="2">
        <v>90.303030303030297</v>
      </c>
      <c r="O1166" s="2">
        <v>224</v>
      </c>
      <c r="P1166" s="27">
        <v>1.6770232836714831E-3</v>
      </c>
      <c r="Q1166" s="14">
        <v>58.181818181818201</v>
      </c>
      <c r="R1166" s="2">
        <v>138</v>
      </c>
      <c r="S1166" s="27">
        <v>9.9249158539742809E-4</v>
      </c>
      <c r="T1166" s="14">
        <v>47.272728000000001</v>
      </c>
      <c r="U1166" s="27">
        <v>-0.6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1256</v>
      </c>
      <c r="C1167" s="27">
        <v>0.38003025718608169</v>
      </c>
      <c r="D1167" s="2">
        <v>104.24242424242399</v>
      </c>
      <c r="E1167" s="2">
        <v>1305</v>
      </c>
      <c r="F1167" s="27">
        <v>0.38735529830810328</v>
      </c>
      <c r="G1167" s="14">
        <v>97.575757575757606</v>
      </c>
      <c r="H1167" s="2">
        <v>1216</v>
      </c>
      <c r="I1167" s="27">
        <v>0.36904400606980275</v>
      </c>
      <c r="J1167" s="14">
        <v>115.757576</v>
      </c>
      <c r="K1167" s="27">
        <v>-3.1847133757961783E-2</v>
      </c>
      <c r="L1167" s="2">
        <v>51583</v>
      </c>
      <c r="M1167" s="27">
        <v>0.40724278405861175</v>
      </c>
      <c r="N1167" s="2">
        <v>703.030303030303</v>
      </c>
      <c r="O1167" s="2">
        <v>57885</v>
      </c>
      <c r="P1167" s="27">
        <v>0.43336827131840983</v>
      </c>
      <c r="Q1167" s="14">
        <v>686.66666666666595</v>
      </c>
      <c r="R1167" s="2">
        <v>59691</v>
      </c>
      <c r="S1167" s="27">
        <v>0.42929576249244844</v>
      </c>
      <c r="T1167" s="14">
        <v>898.78790000000004</v>
      </c>
      <c r="U1167" s="27">
        <v>0.15718356822984317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1256</v>
      </c>
      <c r="C1168" s="27">
        <v>0.38003025718608169</v>
      </c>
      <c r="D1168" s="2">
        <v>104.24242424242399</v>
      </c>
      <c r="E1168" s="2">
        <v>1305</v>
      </c>
      <c r="F1168" s="27">
        <v>0.38735529830810328</v>
      </c>
      <c r="G1168" s="14">
        <v>97.575757575757606</v>
      </c>
      <c r="H1168" s="2">
        <v>1216</v>
      </c>
      <c r="I1168" s="27">
        <v>0.36904400606980275</v>
      </c>
      <c r="J1168" s="14">
        <v>115.757576</v>
      </c>
      <c r="K1168" s="27">
        <v>-3.1847133757961783E-2</v>
      </c>
      <c r="L1168" s="2">
        <v>51048</v>
      </c>
      <c r="M1168" s="27">
        <v>0.4030190109265458</v>
      </c>
      <c r="N1168" s="2">
        <v>707.87878787878697</v>
      </c>
      <c r="O1168" s="2">
        <v>57646</v>
      </c>
      <c r="P1168" s="27">
        <v>0.43157894736842106</v>
      </c>
      <c r="Q1168" s="14">
        <v>683.030303030303</v>
      </c>
      <c r="R1168" s="2">
        <v>59348</v>
      </c>
      <c r="S1168" s="27">
        <v>0.42682891746497509</v>
      </c>
      <c r="T1168" s="14">
        <v>893.93939999999998</v>
      </c>
      <c r="U1168" s="27">
        <v>0.16259207020843128</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0</v>
      </c>
      <c r="C1169" s="27">
        <v>0</v>
      </c>
      <c r="D1169" s="2">
        <v>80</v>
      </c>
      <c r="E1169" s="2">
        <v>0</v>
      </c>
      <c r="F1169" s="27">
        <v>0</v>
      </c>
      <c r="G1169" s="14">
        <v>11.5151515151515</v>
      </c>
      <c r="H1169" s="2">
        <v>0</v>
      </c>
      <c r="I1169" s="27">
        <v>0</v>
      </c>
      <c r="J1169" s="14">
        <v>12.727273</v>
      </c>
      <c r="K1169" s="27"/>
      <c r="L1169" s="2">
        <v>535</v>
      </c>
      <c r="M1169" s="27">
        <v>4.2237731320659382E-3</v>
      </c>
      <c r="N1169" s="2">
        <v>107.272727272727</v>
      </c>
      <c r="O1169" s="2">
        <v>239</v>
      </c>
      <c r="P1169" s="27">
        <v>1.7893239499887699E-3</v>
      </c>
      <c r="Q1169" s="14">
        <v>57.5757575757575</v>
      </c>
      <c r="R1169" s="2">
        <v>343</v>
      </c>
      <c r="S1169" s="27">
        <v>2.466845027473318E-3</v>
      </c>
      <c r="T1169" s="14">
        <v>129.69697600000001</v>
      </c>
      <c r="U1169" s="27">
        <v>-0.35887850467289717</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1954</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1700</v>
      </c>
      <c r="C1172" s="211"/>
      <c r="D1172" s="211" t="s">
        <v>1701</v>
      </c>
      <c r="E1172" s="211" t="s">
        <v>1700</v>
      </c>
      <c r="F1172" s="211"/>
      <c r="G1172" s="211" t="s">
        <v>1701</v>
      </c>
      <c r="H1172" s="211" t="s">
        <v>1700</v>
      </c>
      <c r="I1172" s="211"/>
      <c r="J1172" s="211" t="s">
        <v>1701</v>
      </c>
      <c r="K1172" t="s">
        <v>170</v>
      </c>
      <c r="L1172" s="211" t="s">
        <v>1700</v>
      </c>
      <c r="M1172" s="211"/>
      <c r="N1172" s="211" t="s">
        <v>1701</v>
      </c>
      <c r="O1172" s="211" t="s">
        <v>1700</v>
      </c>
      <c r="P1172" s="211"/>
      <c r="Q1172" s="211" t="s">
        <v>1701</v>
      </c>
      <c r="R1172" s="211" t="s">
        <v>1700</v>
      </c>
      <c r="S1172" s="211"/>
      <c r="T1172" s="211" t="s">
        <v>1701</v>
      </c>
      <c r="U1172" t="s">
        <v>170</v>
      </c>
      <c r="V1172" s="211" t="s">
        <v>1700</v>
      </c>
      <c r="W1172" s="211"/>
      <c r="X1172" s="211" t="s">
        <v>1701</v>
      </c>
      <c r="Y1172" s="211" t="s">
        <v>1700</v>
      </c>
      <c r="Z1172" s="211"/>
      <c r="AA1172" s="211" t="s">
        <v>1701</v>
      </c>
      <c r="AB1172" s="211" t="s">
        <v>1700</v>
      </c>
      <c r="AC1172" s="211"/>
      <c r="AD1172" s="211" t="s">
        <v>1701</v>
      </c>
      <c r="AE1172" t="s">
        <v>170</v>
      </c>
    </row>
    <row r="1173" spans="1:31" x14ac:dyDescent="0.3">
      <c r="A1173" t="s">
        <v>172</v>
      </c>
      <c r="B1173" s="2">
        <v>3305</v>
      </c>
      <c r="C1173" s="27" t="s">
        <v>170</v>
      </c>
      <c r="D1173" s="2">
        <v>119.39393939393899</v>
      </c>
      <c r="E1173" s="2">
        <v>3369</v>
      </c>
      <c r="F1173" s="27" t="s">
        <v>170</v>
      </c>
      <c r="G1173" s="14">
        <v>123.636363636363</v>
      </c>
      <c r="H1173" s="2">
        <v>3295</v>
      </c>
      <c r="I1173" s="27" t="s">
        <v>170</v>
      </c>
      <c r="J1173" s="14">
        <v>171.515152</v>
      </c>
      <c r="K1173" s="27">
        <v>-3.0257186081694403E-3</v>
      </c>
      <c r="L1173" s="2">
        <v>126664</v>
      </c>
      <c r="M1173" s="27" t="s">
        <v>170</v>
      </c>
      <c r="N1173" s="2">
        <v>501.21212121212102</v>
      </c>
      <c r="O1173" s="2">
        <v>133570</v>
      </c>
      <c r="P1173" s="27" t="s">
        <v>170</v>
      </c>
      <c r="Q1173" s="14">
        <v>473.33333333333297</v>
      </c>
      <c r="R1173" s="2">
        <v>139044</v>
      </c>
      <c r="S1173" s="27" t="s">
        <v>170</v>
      </c>
      <c r="T1173" s="14">
        <v>480.60604899999998</v>
      </c>
      <c r="U1173" s="27">
        <v>9.7738899766310866E-2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2049</v>
      </c>
      <c r="C1174" s="27">
        <v>0.61996974281391826</v>
      </c>
      <c r="D1174" s="2">
        <v>100.60606060606</v>
      </c>
      <c r="E1174" s="2">
        <v>2064</v>
      </c>
      <c r="F1174" s="27">
        <v>0.61264470169189666</v>
      </c>
      <c r="G1174" s="14">
        <v>112.72727272727199</v>
      </c>
      <c r="H1174" s="2">
        <v>2079</v>
      </c>
      <c r="I1174" s="27">
        <v>0.6309559939301973</v>
      </c>
      <c r="J1174" s="14">
        <v>184.84848</v>
      </c>
      <c r="K1174" s="27">
        <v>1.4641288433382138E-2</v>
      </c>
      <c r="L1174" s="2">
        <v>75081</v>
      </c>
      <c r="M1174" s="27">
        <v>0.59275721594138819</v>
      </c>
      <c r="N1174" s="2">
        <v>679.39393939393904</v>
      </c>
      <c r="O1174" s="2">
        <v>75685</v>
      </c>
      <c r="P1174" s="27">
        <v>0.56663172868159017</v>
      </c>
      <c r="Q1174" s="14">
        <v>752.12121212121201</v>
      </c>
      <c r="R1174" s="2">
        <v>79353</v>
      </c>
      <c r="S1174" s="27">
        <v>0.57070423750755161</v>
      </c>
      <c r="T1174" s="14">
        <v>812.72730000000001</v>
      </c>
      <c r="U1174" s="27">
        <v>5.6898549566468212E-2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2049</v>
      </c>
      <c r="C1175" s="27">
        <v>0.61996974281391826</v>
      </c>
      <c r="D1175" s="2">
        <v>100.60606060606</v>
      </c>
      <c r="E1175" s="2">
        <v>2050</v>
      </c>
      <c r="F1175" s="27">
        <v>0.60848916592460667</v>
      </c>
      <c r="G1175" s="14">
        <v>112.121212121212</v>
      </c>
      <c r="H1175" s="2">
        <v>2068</v>
      </c>
      <c r="I1175" s="27">
        <v>0.62761760242792108</v>
      </c>
      <c r="J1175" s="14">
        <v>184.84848</v>
      </c>
      <c r="K1175" s="27">
        <v>9.2728160078086874E-3</v>
      </c>
      <c r="L1175" s="2">
        <v>74718</v>
      </c>
      <c r="M1175" s="27">
        <v>0.58989136613402382</v>
      </c>
      <c r="N1175" s="2">
        <v>689.69696969696895</v>
      </c>
      <c r="O1175" s="2">
        <v>75372</v>
      </c>
      <c r="P1175" s="27">
        <v>0.56428838811110282</v>
      </c>
      <c r="Q1175" s="14">
        <v>739.39393939393904</v>
      </c>
      <c r="R1175" s="2">
        <v>79072</v>
      </c>
      <c r="S1175" s="27">
        <v>0.56868329449670607</v>
      </c>
      <c r="T1175" s="14">
        <v>811.51513699999998</v>
      </c>
      <c r="U1175" s="27">
        <v>5.8272437699081879E-2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0</v>
      </c>
      <c r="C1176" s="27">
        <v>0</v>
      </c>
      <c r="D1176" s="2">
        <v>80</v>
      </c>
      <c r="E1176" s="2">
        <v>14</v>
      </c>
      <c r="F1176" s="27">
        <v>4.1555357672899973E-3</v>
      </c>
      <c r="G1176" s="14">
        <v>9.0909090909090899</v>
      </c>
      <c r="H1176" s="2">
        <v>11</v>
      </c>
      <c r="I1176" s="27">
        <v>3.338391502276176E-3</v>
      </c>
      <c r="J1176" s="14">
        <v>10.30303</v>
      </c>
      <c r="K1176" s="27"/>
      <c r="L1176" s="2">
        <v>363</v>
      </c>
      <c r="M1176" s="27">
        <v>2.8658498073643656E-3</v>
      </c>
      <c r="N1176" s="2">
        <v>93.3333333333333</v>
      </c>
      <c r="O1176" s="2">
        <v>313</v>
      </c>
      <c r="P1176" s="27">
        <v>2.3433405704873849E-3</v>
      </c>
      <c r="Q1176" s="14">
        <v>75.151515151515099</v>
      </c>
      <c r="R1176" s="2">
        <v>281</v>
      </c>
      <c r="S1176" s="27">
        <v>2.0209430108454876E-3</v>
      </c>
      <c r="T1176" s="14">
        <v>73.939390000000003</v>
      </c>
      <c r="U1176" s="27">
        <v>-0.22589531680440772</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1256</v>
      </c>
      <c r="C1177" s="27">
        <v>0.38003025718608169</v>
      </c>
      <c r="D1177" s="2">
        <v>104.24242424242399</v>
      </c>
      <c r="E1177" s="2">
        <v>1305</v>
      </c>
      <c r="F1177" s="27">
        <v>0.38735529830810328</v>
      </c>
      <c r="G1177" s="14">
        <v>97.575757575757606</v>
      </c>
      <c r="H1177" s="2">
        <v>1216</v>
      </c>
      <c r="I1177" s="27">
        <v>0.36904400606980275</v>
      </c>
      <c r="J1177" s="14">
        <v>115.757576</v>
      </c>
      <c r="K1177" s="27">
        <v>-3.1847133757961783E-2</v>
      </c>
      <c r="L1177" s="2">
        <v>51583</v>
      </c>
      <c r="M1177" s="27">
        <v>0.40724278405861175</v>
      </c>
      <c r="N1177" s="2">
        <v>703.030303030303</v>
      </c>
      <c r="O1177" s="2">
        <v>57885</v>
      </c>
      <c r="P1177" s="27">
        <v>0.43336827131840983</v>
      </c>
      <c r="Q1177" s="14">
        <v>686.66666666666595</v>
      </c>
      <c r="R1177" s="2">
        <v>59691</v>
      </c>
      <c r="S1177" s="27">
        <v>0.42929576249244844</v>
      </c>
      <c r="T1177" s="14">
        <v>898.78790000000004</v>
      </c>
      <c r="U1177" s="27">
        <v>0.15718356822984317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1256</v>
      </c>
      <c r="C1178" s="27">
        <v>0.38003025718608169</v>
      </c>
      <c r="D1178" s="2">
        <v>104.24242424242399</v>
      </c>
      <c r="E1178" s="2">
        <v>1288</v>
      </c>
      <c r="F1178" s="27">
        <v>0.38230929059067975</v>
      </c>
      <c r="G1178" s="14">
        <v>95.757575757575694</v>
      </c>
      <c r="H1178" s="2">
        <v>1207</v>
      </c>
      <c r="I1178" s="27">
        <v>0.36631259484066769</v>
      </c>
      <c r="J1178" s="14">
        <v>117.57576</v>
      </c>
      <c r="K1178" s="27">
        <v>-3.9012738853503183E-2</v>
      </c>
      <c r="L1178" s="2">
        <v>50738</v>
      </c>
      <c r="M1178" s="27">
        <v>0.40057159098086276</v>
      </c>
      <c r="N1178" s="2">
        <v>725.45454545454504</v>
      </c>
      <c r="O1178" s="2">
        <v>57272</v>
      </c>
      <c r="P1178" s="27">
        <v>0.4287789174215767</v>
      </c>
      <c r="Q1178" s="14">
        <v>694.54545454545405</v>
      </c>
      <c r="R1178" s="2">
        <v>59001</v>
      </c>
      <c r="S1178" s="27">
        <v>0.42433330456546131</v>
      </c>
      <c r="T1178" s="14">
        <v>893.93939999999998</v>
      </c>
      <c r="U1178" s="27">
        <v>0.16285624186999881</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0</v>
      </c>
      <c r="C1179" s="27">
        <v>0</v>
      </c>
      <c r="D1179" s="2">
        <v>80</v>
      </c>
      <c r="E1179" s="2">
        <v>17</v>
      </c>
      <c r="F1179" s="27">
        <v>5.0460077174235675E-3</v>
      </c>
      <c r="G1179" s="14">
        <v>11.5151515151515</v>
      </c>
      <c r="H1179" s="2">
        <v>9</v>
      </c>
      <c r="I1179" s="27">
        <v>2.7314112291350529E-3</v>
      </c>
      <c r="J1179" s="14">
        <v>9.6969700000000003</v>
      </c>
      <c r="K1179" s="27"/>
      <c r="L1179" s="2">
        <v>845</v>
      </c>
      <c r="M1179" s="27">
        <v>6.6711930777490049E-3</v>
      </c>
      <c r="N1179" s="2">
        <v>123.636363636363</v>
      </c>
      <c r="O1179" s="2">
        <v>613</v>
      </c>
      <c r="P1179" s="27">
        <v>4.5893538968331208E-3</v>
      </c>
      <c r="Q1179" s="14">
        <v>90.909090909090907</v>
      </c>
      <c r="R1179" s="2">
        <v>690</v>
      </c>
      <c r="S1179" s="27">
        <v>4.9624579269871407E-3</v>
      </c>
      <c r="T1179" s="14">
        <v>140</v>
      </c>
      <c r="U1179" s="27">
        <v>-0.18343195266272189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1956</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1700</v>
      </c>
      <c r="C1182" s="211"/>
      <c r="D1182" s="211" t="s">
        <v>1701</v>
      </c>
      <c r="E1182" s="211" t="s">
        <v>1700</v>
      </c>
      <c r="F1182" s="211"/>
      <c r="G1182" s="211" t="s">
        <v>1701</v>
      </c>
      <c r="H1182" s="211" t="s">
        <v>1700</v>
      </c>
      <c r="I1182" s="211"/>
      <c r="J1182" s="211" t="s">
        <v>1701</v>
      </c>
      <c r="K1182" t="s">
        <v>170</v>
      </c>
      <c r="L1182" s="211" t="s">
        <v>1700</v>
      </c>
      <c r="M1182" s="211"/>
      <c r="N1182" s="211" t="s">
        <v>1701</v>
      </c>
      <c r="O1182" s="211" t="s">
        <v>1700</v>
      </c>
      <c r="P1182" s="211"/>
      <c r="Q1182" s="211" t="s">
        <v>1701</v>
      </c>
      <c r="R1182" s="211" t="s">
        <v>1700</v>
      </c>
      <c r="S1182" s="211"/>
      <c r="T1182" s="211" t="s">
        <v>1701</v>
      </c>
      <c r="U1182" t="s">
        <v>170</v>
      </c>
      <c r="V1182" s="211" t="s">
        <v>1700</v>
      </c>
      <c r="W1182" s="211"/>
      <c r="X1182" s="211" t="s">
        <v>1701</v>
      </c>
      <c r="Y1182" s="211" t="s">
        <v>1700</v>
      </c>
      <c r="Z1182" s="211"/>
      <c r="AA1182" s="211" t="s">
        <v>1701</v>
      </c>
      <c r="AB1182" s="211" t="s">
        <v>1700</v>
      </c>
      <c r="AC1182" s="211"/>
      <c r="AD1182" s="211" t="s">
        <v>1701</v>
      </c>
      <c r="AE1182" t="s">
        <v>170</v>
      </c>
    </row>
    <row r="1183" spans="1:31" x14ac:dyDescent="0.3">
      <c r="A1183" t="s">
        <v>1413</v>
      </c>
      <c r="B1183" s="2">
        <v>774</v>
      </c>
      <c r="C1183" s="27" t="s">
        <v>170</v>
      </c>
      <c r="D1183" s="2">
        <v>33.939393939393902</v>
      </c>
      <c r="E1183" s="2">
        <v>843</v>
      </c>
      <c r="F1183" s="27" t="s">
        <v>170</v>
      </c>
      <c r="G1183" s="14">
        <v>30.303030303030301</v>
      </c>
      <c r="H1183" s="2">
        <v>967</v>
      </c>
      <c r="I1183" s="27" t="s">
        <v>170</v>
      </c>
      <c r="J1183" s="14">
        <v>50.9090919</v>
      </c>
      <c r="K1183" s="27">
        <v>0.24935400516795866</v>
      </c>
      <c r="L1183" s="2">
        <v>755</v>
      </c>
      <c r="M1183" s="27" t="s">
        <v>170</v>
      </c>
      <c r="N1183" s="2">
        <v>9.0909090909090899</v>
      </c>
      <c r="O1183" s="2">
        <v>830</v>
      </c>
      <c r="P1183" s="27" t="s">
        <v>170</v>
      </c>
      <c r="Q1183" s="14">
        <v>6.0606060606060597</v>
      </c>
      <c r="R1183" s="2">
        <v>974</v>
      </c>
      <c r="S1183" s="27" t="s">
        <v>170</v>
      </c>
      <c r="T1183" s="14">
        <v>11.515152</v>
      </c>
      <c r="U1183" s="27">
        <v>0.29006622516556291</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1957</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1700</v>
      </c>
      <c r="C1186" s="211"/>
      <c r="D1186" s="211" t="s">
        <v>1701</v>
      </c>
      <c r="E1186" s="211" t="s">
        <v>1700</v>
      </c>
      <c r="F1186" s="211"/>
      <c r="G1186" s="211" t="s">
        <v>1701</v>
      </c>
      <c r="H1186" s="211" t="s">
        <v>1700</v>
      </c>
      <c r="I1186" s="211"/>
      <c r="J1186" s="211" t="s">
        <v>1701</v>
      </c>
      <c r="K1186" t="s">
        <v>170</v>
      </c>
      <c r="L1186" s="211" t="s">
        <v>1700</v>
      </c>
      <c r="M1186" s="211"/>
      <c r="N1186" s="211" t="s">
        <v>1701</v>
      </c>
      <c r="O1186" s="211" t="s">
        <v>1700</v>
      </c>
      <c r="P1186" s="211"/>
      <c r="Q1186" s="211" t="s">
        <v>1701</v>
      </c>
      <c r="R1186" s="211" t="s">
        <v>1700</v>
      </c>
      <c r="S1186" s="211"/>
      <c r="T1186" s="211" t="s">
        <v>1701</v>
      </c>
      <c r="U1186" t="s">
        <v>170</v>
      </c>
      <c r="V1186" s="211" t="s">
        <v>1700</v>
      </c>
      <c r="W1186" s="211"/>
      <c r="X1186" s="211" t="s">
        <v>1701</v>
      </c>
      <c r="Y1186" s="211" t="s">
        <v>1700</v>
      </c>
      <c r="Z1186" s="211"/>
      <c r="AA1186" s="211" t="s">
        <v>1701</v>
      </c>
      <c r="AB1186" s="211" t="s">
        <v>1700</v>
      </c>
      <c r="AC1186" s="211"/>
      <c r="AD1186" s="211" t="s">
        <v>1701</v>
      </c>
      <c r="AE1186" t="s">
        <v>170</v>
      </c>
    </row>
    <row r="1187" spans="1:31" x14ac:dyDescent="0.3">
      <c r="A1187" t="s">
        <v>172</v>
      </c>
      <c r="B1187" s="2">
        <v>1256</v>
      </c>
      <c r="C1187" s="27" t="s">
        <v>170</v>
      </c>
      <c r="D1187" s="2">
        <v>104.24242424242399</v>
      </c>
      <c r="E1187" s="2">
        <v>1305</v>
      </c>
      <c r="F1187" s="27" t="s">
        <v>170</v>
      </c>
      <c r="G1187" s="14">
        <v>97.575757575757606</v>
      </c>
      <c r="H1187" s="2">
        <v>1216</v>
      </c>
      <c r="I1187" s="27" t="s">
        <v>170</v>
      </c>
      <c r="J1187" s="14">
        <v>115.757576</v>
      </c>
      <c r="K1187" s="27">
        <v>-3.1847133757961783E-2</v>
      </c>
      <c r="L1187" s="2">
        <v>51583</v>
      </c>
      <c r="M1187" s="27" t="s">
        <v>170</v>
      </c>
      <c r="N1187" s="2">
        <v>703.030303030303</v>
      </c>
      <c r="O1187" s="2">
        <v>57885</v>
      </c>
      <c r="P1187" s="27" t="s">
        <v>170</v>
      </c>
      <c r="Q1187" s="14">
        <v>686.66666666666595</v>
      </c>
      <c r="R1187" s="2">
        <v>59691</v>
      </c>
      <c r="S1187" s="27" t="s">
        <v>170</v>
      </c>
      <c r="T1187" s="14">
        <v>898.78790000000004</v>
      </c>
      <c r="U1187" s="27">
        <v>0.15718356822984317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39</v>
      </c>
      <c r="C1188" s="27">
        <v>3.1050955414012739E-2</v>
      </c>
      <c r="D1188" s="2">
        <v>28.484848484848399</v>
      </c>
      <c r="E1188" s="2">
        <v>69</v>
      </c>
      <c r="F1188" s="27">
        <v>5.2873563218390804E-2</v>
      </c>
      <c r="G1188" s="14">
        <v>33.939393939393902</v>
      </c>
      <c r="H1188" s="2">
        <v>68</v>
      </c>
      <c r="I1188" s="27">
        <v>5.5921052631578948E-2</v>
      </c>
      <c r="J1188" s="14">
        <v>32.121212</v>
      </c>
      <c r="K1188" s="27">
        <v>0.74358974358974361</v>
      </c>
      <c r="L1188" s="2">
        <v>2235</v>
      </c>
      <c r="M1188" s="27">
        <v>4.3328228292266832E-2</v>
      </c>
      <c r="N1188" s="2">
        <v>239.39393939393901</v>
      </c>
      <c r="O1188" s="2">
        <v>1722</v>
      </c>
      <c r="P1188" s="27">
        <v>2.9748639543923296E-2</v>
      </c>
      <c r="Q1188" s="14">
        <v>178.18181818181799</v>
      </c>
      <c r="R1188" s="2">
        <v>2206</v>
      </c>
      <c r="S1188" s="27">
        <v>3.6956995191904977E-2</v>
      </c>
      <c r="T1188" s="14">
        <v>286.06060000000002</v>
      </c>
      <c r="U1188" s="27">
        <v>-1.2975391498881432E-2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106</v>
      </c>
      <c r="C1189" s="27">
        <v>8.4394904458598721E-2</v>
      </c>
      <c r="D1189" s="2">
        <v>40</v>
      </c>
      <c r="E1189" s="2">
        <v>57</v>
      </c>
      <c r="F1189" s="27">
        <v>4.3678160919540229E-2</v>
      </c>
      <c r="G1189" s="14">
        <v>23.636363636363601</v>
      </c>
      <c r="H1189" s="2">
        <v>85</v>
      </c>
      <c r="I1189" s="27">
        <v>6.9901315789473686E-2</v>
      </c>
      <c r="J1189" s="14">
        <v>35.151516000000001</v>
      </c>
      <c r="K1189" s="27">
        <v>-0.19811320754716982</v>
      </c>
      <c r="L1189" s="2">
        <v>3765</v>
      </c>
      <c r="M1189" s="27">
        <v>7.2989163096368964E-2</v>
      </c>
      <c r="N1189" s="2">
        <v>265.45454545454498</v>
      </c>
      <c r="O1189" s="2">
        <v>3371</v>
      </c>
      <c r="P1189" s="27">
        <v>5.8236157899283061E-2</v>
      </c>
      <c r="Q1189" s="14">
        <v>257.575757575757</v>
      </c>
      <c r="R1189" s="2">
        <v>5743</v>
      </c>
      <c r="S1189" s="27">
        <v>9.6212159286994683E-2</v>
      </c>
      <c r="T1189" s="14">
        <v>498.18182400000001</v>
      </c>
      <c r="U1189" s="27">
        <v>0.52536520584329349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228</v>
      </c>
      <c r="C1190" s="27">
        <v>0.18152866242038215</v>
      </c>
      <c r="D1190" s="2">
        <v>60</v>
      </c>
      <c r="E1190" s="2">
        <v>95</v>
      </c>
      <c r="F1190" s="27">
        <v>7.2796934865900387E-2</v>
      </c>
      <c r="G1190" s="14">
        <v>35.757575757575701</v>
      </c>
      <c r="H1190" s="2">
        <v>147</v>
      </c>
      <c r="I1190" s="27">
        <v>0.12088815789473684</v>
      </c>
      <c r="J1190" s="14">
        <v>60</v>
      </c>
      <c r="K1190" s="27">
        <v>-0.35526315789473684</v>
      </c>
      <c r="L1190" s="2">
        <v>5585</v>
      </c>
      <c r="M1190" s="27">
        <v>0.10827210515092181</v>
      </c>
      <c r="N1190" s="2">
        <v>296.969696969697</v>
      </c>
      <c r="O1190" s="2">
        <v>6004</v>
      </c>
      <c r="P1190" s="27">
        <v>0.10372289885117042</v>
      </c>
      <c r="Q1190" s="14">
        <v>361.81818181818102</v>
      </c>
      <c r="R1190" s="2">
        <v>6161</v>
      </c>
      <c r="S1190" s="27">
        <v>0.10321489001692047</v>
      </c>
      <c r="T1190" s="14">
        <v>549.09090000000003</v>
      </c>
      <c r="U1190" s="27">
        <v>0.10313339301700984</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178</v>
      </c>
      <c r="C1191" s="27">
        <v>0.14171974522292993</v>
      </c>
      <c r="D1191" s="2">
        <v>44.2424242424242</v>
      </c>
      <c r="E1191" s="2">
        <v>151</v>
      </c>
      <c r="F1191" s="27">
        <v>0.11570881226053639</v>
      </c>
      <c r="G1191" s="14">
        <v>43.030303030303003</v>
      </c>
      <c r="H1191" s="2">
        <v>93</v>
      </c>
      <c r="I1191" s="27">
        <v>7.6480263157894732E-2</v>
      </c>
      <c r="J1191" s="14">
        <v>33.939392099999999</v>
      </c>
      <c r="K1191" s="27">
        <v>-0.47752808988764045</v>
      </c>
      <c r="L1191" s="2">
        <v>6400</v>
      </c>
      <c r="M1191" s="27">
        <v>0.12407188414787818</v>
      </c>
      <c r="N1191" s="2">
        <v>358.18181818181802</v>
      </c>
      <c r="O1191" s="2">
        <v>6753</v>
      </c>
      <c r="P1191" s="27">
        <v>0.11666234775848665</v>
      </c>
      <c r="Q1191" s="14">
        <v>398.78787878787801</v>
      </c>
      <c r="R1191" s="2">
        <v>6743</v>
      </c>
      <c r="S1191" s="27">
        <v>0.11296510361696067</v>
      </c>
      <c r="T1191" s="14">
        <v>490.30304000000001</v>
      </c>
      <c r="U1191" s="27">
        <v>5.3593750000000002E-2</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114</v>
      </c>
      <c r="C1192" s="27">
        <v>9.0764331210191077E-2</v>
      </c>
      <c r="D1192" s="2">
        <v>46.060606060605998</v>
      </c>
      <c r="E1192" s="2">
        <v>167</v>
      </c>
      <c r="F1192" s="27">
        <v>0.12796934865900383</v>
      </c>
      <c r="G1192" s="14">
        <v>44.848484848484802</v>
      </c>
      <c r="H1192" s="2">
        <v>96</v>
      </c>
      <c r="I1192" s="27">
        <v>7.8947368421052627E-2</v>
      </c>
      <c r="J1192" s="14">
        <v>30.30303</v>
      </c>
      <c r="K1192" s="27">
        <v>-0.15789473684210525</v>
      </c>
      <c r="L1192" s="2">
        <v>5190</v>
      </c>
      <c r="M1192" s="27">
        <v>0.10061454355116996</v>
      </c>
      <c r="N1192" s="2">
        <v>311.51515151515099</v>
      </c>
      <c r="O1192" s="2">
        <v>5718</v>
      </c>
      <c r="P1192" s="27">
        <v>9.8782067893236583E-2</v>
      </c>
      <c r="Q1192" s="14">
        <v>341.81818181818102</v>
      </c>
      <c r="R1192" s="2">
        <v>5740</v>
      </c>
      <c r="S1192" s="27">
        <v>9.6161900454004787E-2</v>
      </c>
      <c r="T1192" s="14">
        <v>482.42425500000002</v>
      </c>
      <c r="U1192" s="27">
        <v>0.10597302504816955</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79</v>
      </c>
      <c r="C1193" s="27">
        <v>6.2898089171974522E-2</v>
      </c>
      <c r="D1193" s="2">
        <v>36.969696969696898</v>
      </c>
      <c r="E1193" s="2">
        <v>164</v>
      </c>
      <c r="F1193" s="27">
        <v>0.12567049808429118</v>
      </c>
      <c r="G1193" s="14">
        <v>46.060606060605998</v>
      </c>
      <c r="H1193" s="2">
        <v>156</v>
      </c>
      <c r="I1193" s="27">
        <v>0.12828947368421054</v>
      </c>
      <c r="J1193" s="14">
        <v>63.030304000000001</v>
      </c>
      <c r="K1193" s="27">
        <v>0.97468354430379744</v>
      </c>
      <c r="L1193" s="2">
        <v>4076</v>
      </c>
      <c r="M1193" s="27">
        <v>7.901828121667992E-2</v>
      </c>
      <c r="N1193" s="2">
        <v>271.51515151515099</v>
      </c>
      <c r="O1193" s="2">
        <v>5008</v>
      </c>
      <c r="P1193" s="27">
        <v>8.6516368662002241E-2</v>
      </c>
      <c r="Q1193" s="14">
        <v>300</v>
      </c>
      <c r="R1193" s="2">
        <v>4326</v>
      </c>
      <c r="S1193" s="27">
        <v>7.2473237171432878E-2</v>
      </c>
      <c r="T1193" s="14">
        <v>284.84848</v>
      </c>
      <c r="U1193" s="27">
        <v>6.1334641805691856E-2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56</v>
      </c>
      <c r="C1194" s="27">
        <v>4.4585987261146494E-2</v>
      </c>
      <c r="D1194" s="2">
        <v>25.4545454545454</v>
      </c>
      <c r="E1194" s="2">
        <v>105</v>
      </c>
      <c r="F1194" s="27">
        <v>8.0459770114942528E-2</v>
      </c>
      <c r="G1194" s="14">
        <v>35.757575757575701</v>
      </c>
      <c r="H1194" s="2">
        <v>44</v>
      </c>
      <c r="I1194" s="27">
        <v>3.6184210526315791E-2</v>
      </c>
      <c r="J1194" s="14">
        <v>31.515152</v>
      </c>
      <c r="K1194" s="27">
        <v>-0.21428571428571427</v>
      </c>
      <c r="L1194" s="2">
        <v>3590</v>
      </c>
      <c r="M1194" s="27">
        <v>6.9596572514200414E-2</v>
      </c>
      <c r="N1194" s="2">
        <v>232.12121212121201</v>
      </c>
      <c r="O1194" s="2">
        <v>3706</v>
      </c>
      <c r="P1194" s="27">
        <v>6.4023494860499269E-2</v>
      </c>
      <c r="Q1194" s="14">
        <v>274.54545454545399</v>
      </c>
      <c r="R1194" s="2">
        <v>3348</v>
      </c>
      <c r="S1194" s="27">
        <v>5.6088857616726141E-2</v>
      </c>
      <c r="T1194" s="14">
        <v>315.15152</v>
      </c>
      <c r="U1194" s="27">
        <v>-6.740947075208914E-2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138</v>
      </c>
      <c r="C1195" s="27">
        <v>0.10987261146496816</v>
      </c>
      <c r="D1195" s="2">
        <v>36.363636363636303</v>
      </c>
      <c r="E1195" s="2">
        <v>110</v>
      </c>
      <c r="F1195" s="27">
        <v>8.4291187739463605E-2</v>
      </c>
      <c r="G1195" s="14">
        <v>41.212121212121197</v>
      </c>
      <c r="H1195" s="2">
        <v>135</v>
      </c>
      <c r="I1195" s="27">
        <v>0.11101973684210527</v>
      </c>
      <c r="J1195" s="14">
        <v>47.272728000000001</v>
      </c>
      <c r="K1195" s="27">
        <v>-2.1739130434782608E-2</v>
      </c>
      <c r="L1195" s="2">
        <v>4842</v>
      </c>
      <c r="M1195" s="27">
        <v>9.3868134850629087E-2</v>
      </c>
      <c r="N1195" s="2">
        <v>300</v>
      </c>
      <c r="O1195" s="2">
        <v>5890</v>
      </c>
      <c r="P1195" s="27">
        <v>0.10175347672108491</v>
      </c>
      <c r="Q1195" s="14">
        <v>383.030303030303</v>
      </c>
      <c r="R1195" s="2">
        <v>6698</v>
      </c>
      <c r="S1195" s="27">
        <v>0.11221122112211221</v>
      </c>
      <c r="T1195" s="14">
        <v>501.21212800000001</v>
      </c>
      <c r="U1195" s="27">
        <v>0.38331268071045022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281</v>
      </c>
      <c r="C1196" s="27">
        <v>0.22372611464968153</v>
      </c>
      <c r="D1196" s="2">
        <v>69.090909090909093</v>
      </c>
      <c r="E1196" s="2">
        <v>274</v>
      </c>
      <c r="F1196" s="27">
        <v>0.2099616858237548</v>
      </c>
      <c r="G1196" s="14">
        <v>61.212121212121197</v>
      </c>
      <c r="H1196" s="2">
        <v>341</v>
      </c>
      <c r="I1196" s="27">
        <v>0.28042763157894735</v>
      </c>
      <c r="J1196" s="14">
        <v>70.303030000000007</v>
      </c>
      <c r="K1196" s="27">
        <v>0.21352313167259787</v>
      </c>
      <c r="L1196" s="2">
        <v>12234</v>
      </c>
      <c r="M1196" s="27">
        <v>0.23717116104142838</v>
      </c>
      <c r="N1196" s="2">
        <v>366.06060606060601</v>
      </c>
      <c r="O1196" s="2">
        <v>15517</v>
      </c>
      <c r="P1196" s="27">
        <v>0.26806599291699057</v>
      </c>
      <c r="Q1196" s="14">
        <v>437.575757575757</v>
      </c>
      <c r="R1196" s="2">
        <v>14522</v>
      </c>
      <c r="S1196" s="27">
        <v>0.24328625755976613</v>
      </c>
      <c r="T1196" s="14">
        <v>593.93939999999998</v>
      </c>
      <c r="U1196" s="27">
        <v>0.18701978093836849</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37</v>
      </c>
      <c r="C1197" s="27">
        <v>2.945859872611465E-2</v>
      </c>
      <c r="D1197" s="2">
        <v>29.090909090909101</v>
      </c>
      <c r="E1197" s="2">
        <v>113</v>
      </c>
      <c r="F1197" s="27">
        <v>8.6590038314176249E-2</v>
      </c>
      <c r="G1197" s="14">
        <v>36.969696969696898</v>
      </c>
      <c r="H1197" s="2">
        <v>51</v>
      </c>
      <c r="I1197" s="27">
        <v>4.1940789473684209E-2</v>
      </c>
      <c r="J1197" s="14">
        <v>27.272728000000001</v>
      </c>
      <c r="K1197" s="27">
        <v>0.3783783783783784</v>
      </c>
      <c r="L1197" s="2">
        <v>3666</v>
      </c>
      <c r="M1197" s="27">
        <v>7.1069926138456474E-2</v>
      </c>
      <c r="N1197" s="2">
        <v>204.84848484848399</v>
      </c>
      <c r="O1197" s="2">
        <v>4196</v>
      </c>
      <c r="P1197" s="27">
        <v>7.2488554893322968E-2</v>
      </c>
      <c r="Q1197" s="14">
        <v>256.969696969697</v>
      </c>
      <c r="R1197" s="2">
        <v>4204</v>
      </c>
      <c r="S1197" s="27">
        <v>7.0429377963177026E-2</v>
      </c>
      <c r="T1197" s="14">
        <v>317.57574499999998</v>
      </c>
      <c r="U1197" s="27">
        <v>0.14675395526459356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1968</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1700</v>
      </c>
      <c r="C1200" s="211"/>
      <c r="D1200" s="211" t="s">
        <v>1701</v>
      </c>
      <c r="E1200" s="211" t="s">
        <v>1700</v>
      </c>
      <c r="F1200" s="211"/>
      <c r="G1200" s="211" t="s">
        <v>1701</v>
      </c>
      <c r="H1200" s="211" t="s">
        <v>1700</v>
      </c>
      <c r="I1200" s="211"/>
      <c r="J1200" s="211" t="s">
        <v>1701</v>
      </c>
      <c r="K1200" t="s">
        <v>170</v>
      </c>
      <c r="L1200" s="211" t="s">
        <v>1700</v>
      </c>
      <c r="M1200" s="211"/>
      <c r="N1200" s="211" t="s">
        <v>1701</v>
      </c>
      <c r="O1200" s="211" t="s">
        <v>1700</v>
      </c>
      <c r="P1200" s="211"/>
      <c r="Q1200" s="211" t="s">
        <v>1701</v>
      </c>
      <c r="R1200" s="211" t="s">
        <v>1700</v>
      </c>
      <c r="S1200" s="211"/>
      <c r="T1200" s="211" t="s">
        <v>1701</v>
      </c>
      <c r="U1200" t="s">
        <v>170</v>
      </c>
      <c r="V1200" s="211" t="s">
        <v>1700</v>
      </c>
      <c r="W1200" s="211"/>
      <c r="X1200" s="211" t="s">
        <v>1701</v>
      </c>
      <c r="Y1200" s="211" t="s">
        <v>1700</v>
      </c>
      <c r="Z1200" s="211"/>
      <c r="AA1200" s="211" t="s">
        <v>1701</v>
      </c>
      <c r="AB1200" s="211" t="s">
        <v>1700</v>
      </c>
      <c r="AC1200" s="211"/>
      <c r="AD1200" s="211" t="s">
        <v>1701</v>
      </c>
      <c r="AE1200" t="s">
        <v>170</v>
      </c>
    </row>
    <row r="1201" spans="1:31" x14ac:dyDescent="0.3">
      <c r="A1201" t="s">
        <v>1969</v>
      </c>
      <c r="B1201" s="28">
        <v>0.27600000000000002</v>
      </c>
      <c r="C1201" s="27" t="s">
        <v>170</v>
      </c>
      <c r="D1201" s="28">
        <v>3.09090909090909E-2</v>
      </c>
      <c r="E1201" s="14">
        <v>31.7</v>
      </c>
      <c r="F1201" s="27" t="s">
        <v>170</v>
      </c>
      <c r="G1201" s="14">
        <v>2</v>
      </c>
      <c r="H1201" s="14">
        <v>33</v>
      </c>
      <c r="I1201" s="27" t="s">
        <v>170</v>
      </c>
      <c r="J1201" s="14">
        <v>2</v>
      </c>
      <c r="K1201" s="27">
        <v>0.1956521739130434</v>
      </c>
      <c r="L1201" s="28">
        <v>0.31</v>
      </c>
      <c r="M1201" s="27" t="s">
        <v>170</v>
      </c>
      <c r="N1201" s="28">
        <v>5.4545454545453995E-3</v>
      </c>
      <c r="O1201" s="14">
        <v>33.299999999999997</v>
      </c>
      <c r="P1201" s="27" t="s">
        <v>170</v>
      </c>
      <c r="Q1201" s="14">
        <v>0.54545454545453997</v>
      </c>
      <c r="R1201" s="14">
        <v>31.3</v>
      </c>
      <c r="S1201" s="27" t="s">
        <v>170</v>
      </c>
      <c r="T1201" s="14">
        <v>0.84848489999999999</v>
      </c>
      <c r="U1201" s="27">
        <v>9.6774193548387327E-3</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1970</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1700</v>
      </c>
      <c r="C1204" s="211"/>
      <c r="D1204" s="211" t="s">
        <v>1701</v>
      </c>
      <c r="E1204" s="211" t="s">
        <v>1700</v>
      </c>
      <c r="F1204" s="211"/>
      <c r="G1204" s="211" t="s">
        <v>1701</v>
      </c>
      <c r="H1204" s="211" t="s">
        <v>1700</v>
      </c>
      <c r="I1204" s="211"/>
      <c r="J1204" s="211" t="s">
        <v>1701</v>
      </c>
      <c r="K1204" t="s">
        <v>170</v>
      </c>
      <c r="L1204" s="211" t="s">
        <v>1700</v>
      </c>
      <c r="M1204" s="211"/>
      <c r="N1204" s="211" t="s">
        <v>1701</v>
      </c>
      <c r="O1204" s="211" t="s">
        <v>1700</v>
      </c>
      <c r="P1204" s="211"/>
      <c r="Q1204" s="211" t="s">
        <v>1701</v>
      </c>
      <c r="R1204" s="211" t="s">
        <v>1700</v>
      </c>
      <c r="S1204" s="211"/>
      <c r="T1204" s="211" t="s">
        <v>1701</v>
      </c>
      <c r="U1204" t="s">
        <v>170</v>
      </c>
      <c r="V1204" s="211" t="s">
        <v>1700</v>
      </c>
      <c r="W1204" s="211"/>
      <c r="X1204" s="211" t="s">
        <v>1701</v>
      </c>
      <c r="Y1204" s="211" t="s">
        <v>1700</v>
      </c>
      <c r="Z1204" s="211"/>
      <c r="AA1204" s="211" t="s">
        <v>1701</v>
      </c>
      <c r="AB1204" s="211" t="s">
        <v>1700</v>
      </c>
      <c r="AC1204" s="211"/>
      <c r="AD1204" s="211" t="s">
        <v>1701</v>
      </c>
      <c r="AE1204" t="s">
        <v>170</v>
      </c>
    </row>
    <row r="1205" spans="1:31" x14ac:dyDescent="0.3">
      <c r="A1205" t="s">
        <v>1688</v>
      </c>
      <c r="B1205" s="15">
        <v>211400</v>
      </c>
      <c r="C1205" s="27" t="s">
        <v>170</v>
      </c>
      <c r="D1205" s="15">
        <v>9746.6666666666606</v>
      </c>
      <c r="E1205" s="2">
        <v>165300</v>
      </c>
      <c r="F1205" s="27" t="s">
        <v>170</v>
      </c>
      <c r="G1205" s="14">
        <v>7577.5757575757498</v>
      </c>
      <c r="H1205" s="2">
        <v>224000</v>
      </c>
      <c r="I1205" s="27" t="s">
        <v>170</v>
      </c>
      <c r="J1205" s="14">
        <v>9361.8179999999993</v>
      </c>
      <c r="K1205" s="27">
        <v>5.9602649006622516E-2</v>
      </c>
      <c r="L1205" s="15">
        <v>211200</v>
      </c>
      <c r="M1205" s="27" t="s">
        <v>170</v>
      </c>
      <c r="N1205" s="15">
        <v>1767.87878787878</v>
      </c>
      <c r="O1205" s="2">
        <v>162700</v>
      </c>
      <c r="P1205" s="27" t="s">
        <v>170</v>
      </c>
      <c r="Q1205" s="14">
        <v>1231.5151515151499</v>
      </c>
      <c r="R1205" s="2">
        <v>223600</v>
      </c>
      <c r="S1205" s="27" t="s">
        <v>170</v>
      </c>
      <c r="T1205" s="14">
        <v>2358.1819999999998</v>
      </c>
      <c r="U1205" s="27">
        <v>5.8712121212121215E-2</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1971</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1700</v>
      </c>
      <c r="C1208" s="211"/>
      <c r="D1208" s="211" t="s">
        <v>1701</v>
      </c>
      <c r="E1208" s="211" t="s">
        <v>1700</v>
      </c>
      <c r="F1208" s="211"/>
      <c r="G1208" s="211" t="s">
        <v>1701</v>
      </c>
      <c r="H1208" s="211" t="s">
        <v>1700</v>
      </c>
      <c r="I1208" s="211"/>
      <c r="J1208" s="211" t="s">
        <v>1701</v>
      </c>
      <c r="K1208" t="s">
        <v>170</v>
      </c>
      <c r="L1208" s="211" t="s">
        <v>1700</v>
      </c>
      <c r="M1208" s="211"/>
      <c r="N1208" s="211" t="s">
        <v>1701</v>
      </c>
      <c r="O1208" s="211" t="s">
        <v>1700</v>
      </c>
      <c r="P1208" s="211"/>
      <c r="Q1208" s="211" t="s">
        <v>1701</v>
      </c>
      <c r="R1208" s="211" t="s">
        <v>1700</v>
      </c>
      <c r="S1208" s="211"/>
      <c r="T1208" s="211" t="s">
        <v>1701</v>
      </c>
      <c r="U1208" t="s">
        <v>170</v>
      </c>
      <c r="V1208" s="211" t="s">
        <v>1700</v>
      </c>
      <c r="W1208" s="211"/>
      <c r="X1208" s="211" t="s">
        <v>1701</v>
      </c>
      <c r="Y1208" s="211" t="s">
        <v>1700</v>
      </c>
      <c r="Z1208" s="211"/>
      <c r="AA1208" s="211" t="s">
        <v>1701</v>
      </c>
      <c r="AB1208" s="211" t="s">
        <v>1700</v>
      </c>
      <c r="AC1208" s="211"/>
      <c r="AD1208" s="211" t="s">
        <v>1701</v>
      </c>
      <c r="AE1208" t="s">
        <v>170</v>
      </c>
    </row>
    <row r="1209" spans="1:31" x14ac:dyDescent="0.3">
      <c r="A1209" t="s">
        <v>1972</v>
      </c>
      <c r="B1209" s="15">
        <v>1131</v>
      </c>
      <c r="C1209" s="27" t="s">
        <v>170</v>
      </c>
      <c r="D1209" s="15">
        <v>49.696969696969703</v>
      </c>
      <c r="E1209" s="2">
        <v>1051</v>
      </c>
      <c r="F1209" s="27" t="s">
        <v>170</v>
      </c>
      <c r="G1209" s="14">
        <v>58.181818181818201</v>
      </c>
      <c r="H1209" s="2">
        <v>1101</v>
      </c>
      <c r="I1209" s="27" t="s">
        <v>170</v>
      </c>
      <c r="J1209" s="14">
        <v>192.72728000000001</v>
      </c>
      <c r="K1209" s="27">
        <v>-2.6525198938992044E-2</v>
      </c>
      <c r="L1209" s="15">
        <v>1162</v>
      </c>
      <c r="M1209" s="27" t="s">
        <v>170</v>
      </c>
      <c r="N1209" s="15">
        <v>13.9393939393939</v>
      </c>
      <c r="O1209" s="2">
        <v>1081</v>
      </c>
      <c r="P1209" s="27" t="s">
        <v>170</v>
      </c>
      <c r="Q1209" s="14">
        <v>12.7272727272727</v>
      </c>
      <c r="R1209" s="2">
        <v>1155</v>
      </c>
      <c r="S1209" s="27" t="s">
        <v>170</v>
      </c>
      <c r="T1209" s="14">
        <v>17.575758</v>
      </c>
      <c r="U1209" s="27">
        <v>-6.024096385542169E-3</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1326</v>
      </c>
      <c r="C1210" s="27" t="s">
        <v>170</v>
      </c>
      <c r="D1210" s="15">
        <v>83.636363636363598</v>
      </c>
      <c r="E1210" s="2">
        <v>1227</v>
      </c>
      <c r="F1210" s="27" t="s">
        <v>170</v>
      </c>
      <c r="G1210" s="14">
        <v>64.848484848484802</v>
      </c>
      <c r="H1210" s="2">
        <v>1536</v>
      </c>
      <c r="I1210" s="27" t="s">
        <v>170</v>
      </c>
      <c r="J1210" s="14">
        <v>59.393940000000001</v>
      </c>
      <c r="K1210" s="27">
        <v>0.15837104072398189</v>
      </c>
      <c r="L1210" s="15">
        <v>1461</v>
      </c>
      <c r="M1210" s="27" t="s">
        <v>170</v>
      </c>
      <c r="N1210" s="15">
        <v>14.545454545454501</v>
      </c>
      <c r="O1210" s="2">
        <v>1353</v>
      </c>
      <c r="P1210" s="27" t="s">
        <v>170</v>
      </c>
      <c r="Q1210" s="14">
        <v>12.7272727272727</v>
      </c>
      <c r="R1210" s="2">
        <v>1478</v>
      </c>
      <c r="S1210" s="27" t="s">
        <v>170</v>
      </c>
      <c r="T1210" s="14">
        <v>15.151515</v>
      </c>
      <c r="U1210" s="27">
        <v>1.1635865845311431E-2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351</v>
      </c>
      <c r="C1211" s="27" t="s">
        <v>170</v>
      </c>
      <c r="D1211" s="15">
        <v>24.848484848484802</v>
      </c>
      <c r="E1211" s="2">
        <v>335</v>
      </c>
      <c r="F1211" s="27" t="s">
        <v>170</v>
      </c>
      <c r="G1211" s="14">
        <v>23.636363636363601</v>
      </c>
      <c r="H1211" s="2">
        <v>351</v>
      </c>
      <c r="I1211" s="27" t="s">
        <v>170</v>
      </c>
      <c r="J1211" s="14">
        <v>45.4545441</v>
      </c>
      <c r="K1211" s="27">
        <v>0</v>
      </c>
      <c r="L1211" s="15">
        <v>344</v>
      </c>
      <c r="M1211" s="27" t="s">
        <v>170</v>
      </c>
      <c r="N1211" s="15">
        <v>5.4545454545454497</v>
      </c>
      <c r="O1211" s="2">
        <v>363</v>
      </c>
      <c r="P1211" s="27" t="s">
        <v>170</v>
      </c>
      <c r="Q1211" s="14">
        <v>6.0606060606060597</v>
      </c>
      <c r="R1211" s="2">
        <v>435</v>
      </c>
      <c r="S1211" s="27" t="s">
        <v>170</v>
      </c>
      <c r="T1211" s="14">
        <v>9.0909089999999999</v>
      </c>
      <c r="U1211" s="27">
        <v>0.26453488372093026</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1975</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1700</v>
      </c>
      <c r="C1214" s="211"/>
      <c r="D1214" s="211" t="s">
        <v>1701</v>
      </c>
      <c r="E1214" s="211" t="s">
        <v>1700</v>
      </c>
      <c r="F1214" s="211"/>
      <c r="G1214" s="211" t="s">
        <v>1701</v>
      </c>
      <c r="H1214" s="211" t="s">
        <v>1700</v>
      </c>
      <c r="I1214" s="211"/>
      <c r="J1214" s="211" t="s">
        <v>1701</v>
      </c>
      <c r="K1214" t="s">
        <v>170</v>
      </c>
      <c r="L1214" s="211" t="s">
        <v>1700</v>
      </c>
      <c r="M1214" s="211"/>
      <c r="N1214" s="211" t="s">
        <v>1701</v>
      </c>
      <c r="O1214" s="211" t="s">
        <v>1700</v>
      </c>
      <c r="P1214" s="211"/>
      <c r="Q1214" s="211" t="s">
        <v>1701</v>
      </c>
      <c r="R1214" s="211" t="s">
        <v>1700</v>
      </c>
      <c r="S1214" s="211"/>
      <c r="T1214" s="211" t="s">
        <v>1701</v>
      </c>
      <c r="U1214" t="s">
        <v>170</v>
      </c>
      <c r="V1214" s="211" t="s">
        <v>1700</v>
      </c>
      <c r="W1214" s="211"/>
      <c r="X1214" s="211" t="s">
        <v>1701</v>
      </c>
      <c r="Y1214" s="211" t="s">
        <v>1700</v>
      </c>
      <c r="Z1214" s="211"/>
      <c r="AA1214" s="211" t="s">
        <v>1701</v>
      </c>
      <c r="AB1214" s="211" t="s">
        <v>1700</v>
      </c>
      <c r="AC1214" s="211"/>
      <c r="AD1214" s="211" t="s">
        <v>1701</v>
      </c>
      <c r="AE1214" t="s">
        <v>170</v>
      </c>
    </row>
    <row r="1215" spans="1:31" x14ac:dyDescent="0.3">
      <c r="A1215" t="s">
        <v>172</v>
      </c>
      <c r="B1215" s="2">
        <v>2049</v>
      </c>
      <c r="C1215" s="27" t="s">
        <v>170</v>
      </c>
      <c r="D1215" s="2">
        <v>100.60606060606</v>
      </c>
      <c r="E1215" s="2">
        <v>2064</v>
      </c>
      <c r="F1215" s="27" t="s">
        <v>170</v>
      </c>
      <c r="G1215" s="14">
        <v>112.72727272727199</v>
      </c>
      <c r="H1215" s="2">
        <v>2079</v>
      </c>
      <c r="I1215" s="27" t="s">
        <v>170</v>
      </c>
      <c r="J1215" s="14">
        <v>184.84848</v>
      </c>
      <c r="K1215" s="27">
        <v>1.4641288433382138E-2</v>
      </c>
      <c r="L1215" s="2">
        <v>75081</v>
      </c>
      <c r="M1215" s="27" t="s">
        <v>170</v>
      </c>
      <c r="N1215" s="2">
        <v>679.39393939393904</v>
      </c>
      <c r="O1215" s="2">
        <v>75685</v>
      </c>
      <c r="P1215" s="27" t="s">
        <v>170</v>
      </c>
      <c r="Q1215" s="14">
        <v>752.12121212121201</v>
      </c>
      <c r="R1215" s="2">
        <v>79353</v>
      </c>
      <c r="S1215" s="27" t="s">
        <v>170</v>
      </c>
      <c r="T1215" s="14">
        <v>812.72730000000001</v>
      </c>
      <c r="U1215" s="27">
        <v>5.6898549566468212E-2</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1556</v>
      </c>
      <c r="C1216" s="27">
        <v>0.75939482674475356</v>
      </c>
      <c r="D1216" s="2">
        <v>92.121212121212096</v>
      </c>
      <c r="E1216" s="2">
        <v>1542</v>
      </c>
      <c r="F1216" s="27">
        <v>0.74709302325581395</v>
      </c>
      <c r="G1216" s="14">
        <v>106.06060606060601</v>
      </c>
      <c r="H1216" s="2">
        <v>1411</v>
      </c>
      <c r="I1216" s="27">
        <v>0.67869167869167868</v>
      </c>
      <c r="J1216" s="14">
        <v>139.393936</v>
      </c>
      <c r="K1216" s="27">
        <v>-9.3187660668380468E-2</v>
      </c>
      <c r="L1216" s="2">
        <v>55187</v>
      </c>
      <c r="M1216" s="27">
        <v>0.73503283120896101</v>
      </c>
      <c r="N1216" s="2">
        <v>680.60606060606005</v>
      </c>
      <c r="O1216" s="2">
        <v>53843</v>
      </c>
      <c r="P1216" s="27">
        <v>0.71140912994648875</v>
      </c>
      <c r="Q1216" s="14">
        <v>721.21212121212102</v>
      </c>
      <c r="R1216" s="2">
        <v>54387</v>
      </c>
      <c r="S1216" s="27">
        <v>0.68538051491437002</v>
      </c>
      <c r="T1216" s="14">
        <v>903.63635299999999</v>
      </c>
      <c r="U1216" s="27">
        <v>-1.4496167575697175E-2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22</v>
      </c>
      <c r="C1217" s="27">
        <v>1.0736944851146901E-2</v>
      </c>
      <c r="D1217" s="2">
        <v>13.9393939393939</v>
      </c>
      <c r="E1217" s="2">
        <v>125</v>
      </c>
      <c r="F1217" s="27">
        <v>6.0562015503875966E-2</v>
      </c>
      <c r="G1217" s="14">
        <v>46.6666666666666</v>
      </c>
      <c r="H1217" s="2">
        <v>90</v>
      </c>
      <c r="I1217" s="27">
        <v>4.3290043290043288E-2</v>
      </c>
      <c r="J1217" s="14">
        <v>30.30303</v>
      </c>
      <c r="K1217" s="27">
        <v>3.0909090909090908</v>
      </c>
      <c r="L1217" s="2">
        <v>2383</v>
      </c>
      <c r="M1217" s="27">
        <v>3.1739055153767265E-2</v>
      </c>
      <c r="N1217" s="2">
        <v>202.42424242424201</v>
      </c>
      <c r="O1217" s="2">
        <v>2682</v>
      </c>
      <c r="P1217" s="27">
        <v>3.5436348021404503E-2</v>
      </c>
      <c r="Q1217" s="14">
        <v>220.60606060606</v>
      </c>
      <c r="R1217" s="2">
        <v>3476</v>
      </c>
      <c r="S1217" s="27">
        <v>4.3804267009438839E-2</v>
      </c>
      <c r="T1217" s="14">
        <v>295.15152</v>
      </c>
      <c r="U1217" s="27">
        <v>0.45866554762903905</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109</v>
      </c>
      <c r="C1218" s="27">
        <v>5.3196681307955102E-2</v>
      </c>
      <c r="D1218" s="2">
        <v>30.909090909090899</v>
      </c>
      <c r="E1218" s="2">
        <v>151</v>
      </c>
      <c r="F1218" s="27">
        <v>7.3158914728682176E-2</v>
      </c>
      <c r="G1218" s="14">
        <v>49.090909090909101</v>
      </c>
      <c r="H1218" s="2">
        <v>197</v>
      </c>
      <c r="I1218" s="27">
        <v>9.4757094757094762E-2</v>
      </c>
      <c r="J1218" s="14">
        <v>44.242424</v>
      </c>
      <c r="K1218" s="27">
        <v>0.80733944954128445</v>
      </c>
      <c r="L1218" s="2">
        <v>5105</v>
      </c>
      <c r="M1218" s="27">
        <v>6.7993233973974776E-2</v>
      </c>
      <c r="N1218" s="2">
        <v>260</v>
      </c>
      <c r="O1218" s="2">
        <v>6286</v>
      </c>
      <c r="P1218" s="27">
        <v>8.3054766466274688E-2</v>
      </c>
      <c r="Q1218" s="14">
        <v>308.48484848484799</v>
      </c>
      <c r="R1218" s="2">
        <v>7834</v>
      </c>
      <c r="S1218" s="27">
        <v>9.8723425705392359E-2</v>
      </c>
      <c r="T1218" s="14">
        <v>466.06060000000002</v>
      </c>
      <c r="U1218" s="27">
        <v>0.53457394711067585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218</v>
      </c>
      <c r="C1219" s="27">
        <v>0.1063933626159102</v>
      </c>
      <c r="D1219" s="2">
        <v>55.151515151515099</v>
      </c>
      <c r="E1219" s="2">
        <v>197</v>
      </c>
      <c r="F1219" s="27">
        <v>9.544573643410853E-2</v>
      </c>
      <c r="G1219" s="14">
        <v>41.212121212121197</v>
      </c>
      <c r="H1219" s="2">
        <v>220</v>
      </c>
      <c r="I1219" s="27">
        <v>0.10582010582010581</v>
      </c>
      <c r="J1219" s="14">
        <v>52.727271999999999</v>
      </c>
      <c r="K1219" s="27">
        <v>9.1743119266055051E-3</v>
      </c>
      <c r="L1219" s="2">
        <v>7571</v>
      </c>
      <c r="M1219" s="27">
        <v>0.10083776188383213</v>
      </c>
      <c r="N1219" s="2">
        <v>370.90909090909003</v>
      </c>
      <c r="O1219" s="2">
        <v>8418</v>
      </c>
      <c r="P1219" s="27">
        <v>0.11122415273832331</v>
      </c>
      <c r="Q1219" s="14">
        <v>414.54545454545399</v>
      </c>
      <c r="R1219" s="2">
        <v>9292</v>
      </c>
      <c r="S1219" s="27">
        <v>0.11709702216677378</v>
      </c>
      <c r="T1219" s="14">
        <v>405.45455900000002</v>
      </c>
      <c r="U1219" s="27">
        <v>0.22731475366530182</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353</v>
      </c>
      <c r="C1220" s="27">
        <v>0.17227916056612982</v>
      </c>
      <c r="D1220" s="2">
        <v>67.272727272727195</v>
      </c>
      <c r="E1220" s="2">
        <v>223</v>
      </c>
      <c r="F1220" s="27">
        <v>0.10804263565891473</v>
      </c>
      <c r="G1220" s="14">
        <v>52.727272727272698</v>
      </c>
      <c r="H1220" s="2">
        <v>287</v>
      </c>
      <c r="I1220" s="27">
        <v>0.13804713804713806</v>
      </c>
      <c r="J1220" s="14">
        <v>73.939390000000003</v>
      </c>
      <c r="K1220" s="27">
        <v>-0.18696883852691218</v>
      </c>
      <c r="L1220" s="2">
        <v>7848</v>
      </c>
      <c r="M1220" s="27">
        <v>0.10452711072042195</v>
      </c>
      <c r="N1220" s="2">
        <v>295.15151515151501</v>
      </c>
      <c r="O1220" s="2">
        <v>7584</v>
      </c>
      <c r="P1220" s="27">
        <v>0.10020479619475457</v>
      </c>
      <c r="Q1220" s="14">
        <v>357.575757575757</v>
      </c>
      <c r="R1220" s="2">
        <v>7369</v>
      </c>
      <c r="S1220" s="27">
        <v>9.286353382984891E-2</v>
      </c>
      <c r="T1220" s="14">
        <v>410.30304000000001</v>
      </c>
      <c r="U1220" s="27">
        <v>-6.1034658511722732E-2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151</v>
      </c>
      <c r="C1221" s="27">
        <v>7.3694485114690095E-2</v>
      </c>
      <c r="D1221" s="2">
        <v>46.6666666666666</v>
      </c>
      <c r="E1221" s="2">
        <v>149</v>
      </c>
      <c r="F1221" s="27">
        <v>7.2189922480620158E-2</v>
      </c>
      <c r="G1221" s="14">
        <v>31.515151515151501</v>
      </c>
      <c r="H1221" s="2">
        <v>108</v>
      </c>
      <c r="I1221" s="27">
        <v>5.1948051948051951E-2</v>
      </c>
      <c r="J1221" s="14">
        <v>36.363636</v>
      </c>
      <c r="K1221" s="27">
        <v>-0.28476821192052981</v>
      </c>
      <c r="L1221" s="2">
        <v>6803</v>
      </c>
      <c r="M1221" s="27">
        <v>9.0608809152781661E-2</v>
      </c>
      <c r="N1221" s="2">
        <v>290.90909090909003</v>
      </c>
      <c r="O1221" s="2">
        <v>6510</v>
      </c>
      <c r="P1221" s="27">
        <v>8.601440179692145E-2</v>
      </c>
      <c r="Q1221" s="14">
        <v>347.87878787878702</v>
      </c>
      <c r="R1221" s="2">
        <v>5507</v>
      </c>
      <c r="S1221" s="27">
        <v>6.9398762491651222E-2</v>
      </c>
      <c r="T1221" s="14">
        <v>346.66665599999999</v>
      </c>
      <c r="U1221" s="27">
        <v>-0.19050418932823754</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123</v>
      </c>
      <c r="C1222" s="27">
        <v>6.0029282576866766E-2</v>
      </c>
      <c r="D1222" s="2">
        <v>42.424242424242401</v>
      </c>
      <c r="E1222" s="2">
        <v>162</v>
      </c>
      <c r="F1222" s="27">
        <v>7.8488372093023256E-2</v>
      </c>
      <c r="G1222" s="14">
        <v>37.5757575757575</v>
      </c>
      <c r="H1222" s="2">
        <v>136</v>
      </c>
      <c r="I1222" s="27">
        <v>6.5416065416065414E-2</v>
      </c>
      <c r="J1222" s="14">
        <v>62.4242439</v>
      </c>
      <c r="K1222" s="27">
        <v>0.10569105691056911</v>
      </c>
      <c r="L1222" s="2">
        <v>5878</v>
      </c>
      <c r="M1222" s="27">
        <v>7.8288781449368017E-2</v>
      </c>
      <c r="N1222" s="2">
        <v>309.69696969696901</v>
      </c>
      <c r="O1222" s="2">
        <v>4153</v>
      </c>
      <c r="P1222" s="27">
        <v>5.4872167536499969E-2</v>
      </c>
      <c r="Q1222" s="14">
        <v>241.21212121212099</v>
      </c>
      <c r="R1222" s="2">
        <v>4916</v>
      </c>
      <c r="S1222" s="27">
        <v>6.1951028946605674E-2</v>
      </c>
      <c r="T1222" s="14">
        <v>406.06060000000002</v>
      </c>
      <c r="U1222" s="27">
        <v>-0.16366110922082341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180</v>
      </c>
      <c r="C1223" s="27">
        <v>8.7847730600292828E-2</v>
      </c>
      <c r="D1223" s="2">
        <v>49.696969696969703</v>
      </c>
      <c r="E1223" s="2">
        <v>39</v>
      </c>
      <c r="F1223" s="27">
        <v>1.8895348837209301E-2</v>
      </c>
      <c r="G1223" s="14">
        <v>15.757575757575699</v>
      </c>
      <c r="H1223" s="2">
        <v>106</v>
      </c>
      <c r="I1223" s="27">
        <v>5.0986050986050989E-2</v>
      </c>
      <c r="J1223" s="14">
        <v>45.4545441</v>
      </c>
      <c r="K1223" s="27">
        <v>-0.41111111111111109</v>
      </c>
      <c r="L1223" s="2">
        <v>3797</v>
      </c>
      <c r="M1223" s="27">
        <v>5.0572048853904449E-2</v>
      </c>
      <c r="N1223" s="2">
        <v>258.78787878787801</v>
      </c>
      <c r="O1223" s="2">
        <v>3932</v>
      </c>
      <c r="P1223" s="27">
        <v>5.1952170179031511E-2</v>
      </c>
      <c r="Q1223" s="14">
        <v>298.18181818181802</v>
      </c>
      <c r="R1223" s="2">
        <v>2849</v>
      </c>
      <c r="S1223" s="27">
        <v>3.590286441596411E-2</v>
      </c>
      <c r="T1223" s="14">
        <v>351.51513699999998</v>
      </c>
      <c r="U1223" s="27">
        <v>-0.24967079273110351</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116</v>
      </c>
      <c r="C1224" s="27">
        <v>5.6612981942410934E-2</v>
      </c>
      <c r="D1224" s="2">
        <v>33.939393939393902</v>
      </c>
      <c r="E1224" s="2">
        <v>115</v>
      </c>
      <c r="F1224" s="27">
        <v>5.5717054263565893E-2</v>
      </c>
      <c r="G1224" s="14">
        <v>36.969696969696898</v>
      </c>
      <c r="H1224" s="2">
        <v>122</v>
      </c>
      <c r="I1224" s="27">
        <v>5.8682058682058683E-2</v>
      </c>
      <c r="J1224" s="14">
        <v>33.939392099999999</v>
      </c>
      <c r="K1224" s="27">
        <v>5.1724137931034482E-2</v>
      </c>
      <c r="L1224" s="2">
        <v>5311</v>
      </c>
      <c r="M1224" s="27">
        <v>7.0736937440897166E-2</v>
      </c>
      <c r="N1224" s="2">
        <v>281.21212121212102</v>
      </c>
      <c r="O1224" s="2">
        <v>4572</v>
      </c>
      <c r="P1224" s="27">
        <v>6.0408271123736541E-2</v>
      </c>
      <c r="Q1224" s="14">
        <v>283.636363636363</v>
      </c>
      <c r="R1224" s="2">
        <v>4294</v>
      </c>
      <c r="S1224" s="27">
        <v>5.4112635943190553E-2</v>
      </c>
      <c r="T1224" s="14">
        <v>393.93939999999998</v>
      </c>
      <c r="U1224" s="27">
        <v>-0.19148936170212766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284</v>
      </c>
      <c r="C1225" s="27">
        <v>0.13860419716935091</v>
      </c>
      <c r="D1225" s="2">
        <v>62.424242424242401</v>
      </c>
      <c r="E1225" s="2">
        <v>347</v>
      </c>
      <c r="F1225" s="27">
        <v>0.16812015503875968</v>
      </c>
      <c r="G1225" s="14">
        <v>63.030303030303003</v>
      </c>
      <c r="H1225" s="2">
        <v>145</v>
      </c>
      <c r="I1225" s="27">
        <v>6.9745069745069749E-2</v>
      </c>
      <c r="J1225" s="14">
        <v>56.363636</v>
      </c>
      <c r="K1225" s="27">
        <v>-0.48943661971830987</v>
      </c>
      <c r="L1225" s="2">
        <v>10215</v>
      </c>
      <c r="M1225" s="27">
        <v>0.13605306269229234</v>
      </c>
      <c r="N1225" s="2">
        <v>469.69696969696901</v>
      </c>
      <c r="O1225" s="2">
        <v>9176</v>
      </c>
      <c r="P1225" s="27">
        <v>0.12123934729470832</v>
      </c>
      <c r="Q1225" s="14">
        <v>426.06060606060601</v>
      </c>
      <c r="R1225" s="2">
        <v>8542</v>
      </c>
      <c r="S1225" s="27">
        <v>0.10764558365783272</v>
      </c>
      <c r="T1225" s="14">
        <v>544.24243200000001</v>
      </c>
      <c r="U1225" s="27">
        <v>-0.16377875673029857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0</v>
      </c>
      <c r="C1226" s="27">
        <v>0</v>
      </c>
      <c r="D1226" s="2">
        <v>80</v>
      </c>
      <c r="E1226" s="2">
        <v>34</v>
      </c>
      <c r="F1226" s="27">
        <v>1.6472868217054265E-2</v>
      </c>
      <c r="G1226" s="14">
        <v>26.060606060605998</v>
      </c>
      <c r="H1226" s="2">
        <v>0</v>
      </c>
      <c r="I1226" s="27">
        <v>0</v>
      </c>
      <c r="J1226" s="14">
        <v>12.727273</v>
      </c>
      <c r="K1226" s="27"/>
      <c r="L1226" s="2">
        <v>276</v>
      </c>
      <c r="M1226" s="27">
        <v>3.676029887721261E-3</v>
      </c>
      <c r="N1226" s="2">
        <v>67.272727272727195</v>
      </c>
      <c r="O1226" s="2">
        <v>530</v>
      </c>
      <c r="P1226" s="27">
        <v>7.0027085948338504E-3</v>
      </c>
      <c r="Q1226" s="14">
        <v>187.272727272727</v>
      </c>
      <c r="R1226" s="2">
        <v>308</v>
      </c>
      <c r="S1226" s="27">
        <v>3.8813907476717958E-3</v>
      </c>
      <c r="T1226" s="14">
        <v>86.666664100000006</v>
      </c>
      <c r="U1226" s="27">
        <v>0.11594202898550725</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493</v>
      </c>
      <c r="C1227" s="27">
        <v>0.24060517325524647</v>
      </c>
      <c r="D1227" s="2">
        <v>66.6666666666666</v>
      </c>
      <c r="E1227" s="2">
        <v>522</v>
      </c>
      <c r="F1227" s="27">
        <v>0.25290697674418605</v>
      </c>
      <c r="G1227" s="14">
        <v>70.909090909090907</v>
      </c>
      <c r="H1227" s="2">
        <v>668</v>
      </c>
      <c r="I1227" s="27">
        <v>0.32130832130832132</v>
      </c>
      <c r="J1227" s="14">
        <v>111.515152</v>
      </c>
      <c r="K1227" s="27">
        <v>0.35496957403651114</v>
      </c>
      <c r="L1227" s="2">
        <v>19894</v>
      </c>
      <c r="M1227" s="27">
        <v>0.26496716879103899</v>
      </c>
      <c r="N1227" s="2">
        <v>439.39393939393898</v>
      </c>
      <c r="O1227" s="2">
        <v>21842</v>
      </c>
      <c r="P1227" s="27">
        <v>0.28859087005351125</v>
      </c>
      <c r="Q1227" s="14">
        <v>503.030303030303</v>
      </c>
      <c r="R1227" s="2">
        <v>24966</v>
      </c>
      <c r="S1227" s="27">
        <v>0.31461948508563004</v>
      </c>
      <c r="T1227" s="14">
        <v>681.81820000000005</v>
      </c>
      <c r="U1227" s="27">
        <v>0.25495124158037602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162</v>
      </c>
      <c r="C1228" s="27">
        <v>7.9062957540263545E-2</v>
      </c>
      <c r="D1228" s="2">
        <v>34.545454545454497</v>
      </c>
      <c r="E1228" s="2">
        <v>221</v>
      </c>
      <c r="F1228" s="27">
        <v>0.10707364341085271</v>
      </c>
      <c r="G1228" s="14">
        <v>50.909090909090899</v>
      </c>
      <c r="H1228" s="2">
        <v>335</v>
      </c>
      <c r="I1228" s="27">
        <v>0.16113516113516113</v>
      </c>
      <c r="J1228" s="14">
        <v>77.575760000000002</v>
      </c>
      <c r="K1228" s="27">
        <v>1.0679012345679013</v>
      </c>
      <c r="L1228" s="2">
        <v>9142</v>
      </c>
      <c r="M1228" s="27">
        <v>0.1217618305563325</v>
      </c>
      <c r="N1228" s="2">
        <v>344.84848484848402</v>
      </c>
      <c r="O1228" s="2">
        <v>9814</v>
      </c>
      <c r="P1228" s="27">
        <v>0.12966902292396115</v>
      </c>
      <c r="Q1228" s="14">
        <v>370.90909090909003</v>
      </c>
      <c r="R1228" s="2">
        <v>13441</v>
      </c>
      <c r="S1228" s="27">
        <v>0.16938237999823574</v>
      </c>
      <c r="T1228" s="14">
        <v>496.96969999999999</v>
      </c>
      <c r="U1228" s="27">
        <v>0.47024721067600089</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72</v>
      </c>
      <c r="C1229" s="27">
        <v>3.5139092240117131E-2</v>
      </c>
      <c r="D1229" s="2">
        <v>26.060606060605998</v>
      </c>
      <c r="E1229" s="2">
        <v>188</v>
      </c>
      <c r="F1229" s="27">
        <v>9.1085271317829453E-2</v>
      </c>
      <c r="G1229" s="14">
        <v>49.696969696969703</v>
      </c>
      <c r="H1229" s="2">
        <v>116</v>
      </c>
      <c r="I1229" s="27">
        <v>5.5796055796055795E-2</v>
      </c>
      <c r="J1229" s="14">
        <v>36.969695999999999</v>
      </c>
      <c r="K1229" s="27">
        <v>0.61111111111111116</v>
      </c>
      <c r="L1229" s="2">
        <v>3902</v>
      </c>
      <c r="M1229" s="27">
        <v>5.1970538485102753E-2</v>
      </c>
      <c r="N1229" s="2">
        <v>230.30303030303</v>
      </c>
      <c r="O1229" s="2">
        <v>4336</v>
      </c>
      <c r="P1229" s="27">
        <v>5.7290083900376564E-2</v>
      </c>
      <c r="Q1229" s="14">
        <v>254.54545454545399</v>
      </c>
      <c r="R1229" s="2">
        <v>4376</v>
      </c>
      <c r="S1229" s="27">
        <v>5.514599322016811E-2</v>
      </c>
      <c r="T1229" s="14">
        <v>389.09089999999998</v>
      </c>
      <c r="U1229" s="27">
        <v>0.12147616606868272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64</v>
      </c>
      <c r="C1230" s="27">
        <v>3.1234748657881894E-2</v>
      </c>
      <c r="D1230" s="2">
        <v>26.6666666666666</v>
      </c>
      <c r="E1230" s="2">
        <v>56</v>
      </c>
      <c r="F1230" s="27">
        <v>2.7131782945736434E-2</v>
      </c>
      <c r="G1230" s="14">
        <v>23.030303030302999</v>
      </c>
      <c r="H1230" s="2">
        <v>77</v>
      </c>
      <c r="I1230" s="27">
        <v>3.7037037037037035E-2</v>
      </c>
      <c r="J1230" s="14">
        <v>30.30303</v>
      </c>
      <c r="K1230" s="27">
        <v>0.203125</v>
      </c>
      <c r="L1230" s="2">
        <v>2389</v>
      </c>
      <c r="M1230" s="27">
        <v>3.1818968846978594E-2</v>
      </c>
      <c r="N1230" s="2">
        <v>177.575757575757</v>
      </c>
      <c r="O1230" s="2">
        <v>2077</v>
      </c>
      <c r="P1230" s="27">
        <v>2.7442690097113035E-2</v>
      </c>
      <c r="Q1230" s="14">
        <v>163.636363636363</v>
      </c>
      <c r="R1230" s="2">
        <v>1968</v>
      </c>
      <c r="S1230" s="27">
        <v>2.4800574647461344E-2</v>
      </c>
      <c r="T1230" s="14">
        <v>224.84848</v>
      </c>
      <c r="U1230" s="27">
        <v>-0.17622436165759733</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47</v>
      </c>
      <c r="C1231" s="27">
        <v>2.2938018545632016E-2</v>
      </c>
      <c r="D1231" s="2">
        <v>20</v>
      </c>
      <c r="E1231" s="2">
        <v>15</v>
      </c>
      <c r="F1231" s="27">
        <v>7.2674418604651162E-3</v>
      </c>
      <c r="G1231" s="14">
        <v>10.303030303030299</v>
      </c>
      <c r="H1231" s="2">
        <v>65</v>
      </c>
      <c r="I1231" s="27">
        <v>3.1265031265031266E-2</v>
      </c>
      <c r="J1231" s="14">
        <v>38.181820000000002</v>
      </c>
      <c r="K1231" s="27">
        <v>0.38297872340425532</v>
      </c>
      <c r="L1231" s="2">
        <v>1022</v>
      </c>
      <c r="M1231" s="27">
        <v>1.3611965743663509E-2</v>
      </c>
      <c r="N1231" s="2">
        <v>112.72727272727199</v>
      </c>
      <c r="O1231" s="2">
        <v>1487</v>
      </c>
      <c r="P1231" s="27">
        <v>1.9647222038713087E-2</v>
      </c>
      <c r="Q1231" s="14">
        <v>158.18181818181799</v>
      </c>
      <c r="R1231" s="2">
        <v>1066</v>
      </c>
      <c r="S1231" s="27">
        <v>1.3433644600708228E-2</v>
      </c>
      <c r="T1231" s="14">
        <v>124.848488</v>
      </c>
      <c r="U1231" s="27">
        <v>4.3052837573385516E-2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16</v>
      </c>
      <c r="C1232" s="27">
        <v>7.8086871644704736E-3</v>
      </c>
      <c r="D1232" s="2">
        <v>10.909090909090899</v>
      </c>
      <c r="E1232" s="2">
        <v>7</v>
      </c>
      <c r="F1232" s="27">
        <v>3.3914728682170542E-3</v>
      </c>
      <c r="G1232" s="14">
        <v>6.6666666666666599</v>
      </c>
      <c r="H1232" s="2">
        <v>0</v>
      </c>
      <c r="I1232" s="27">
        <v>0</v>
      </c>
      <c r="J1232" s="14">
        <v>12.727273</v>
      </c>
      <c r="K1232" s="27">
        <v>-1</v>
      </c>
      <c r="L1232" s="2">
        <v>728</v>
      </c>
      <c r="M1232" s="27">
        <v>9.6961947763082538E-3</v>
      </c>
      <c r="N1232" s="2">
        <v>88.484848484848399</v>
      </c>
      <c r="O1232" s="2">
        <v>897</v>
      </c>
      <c r="P1232" s="27">
        <v>1.1851753980313139E-2</v>
      </c>
      <c r="Q1232" s="14">
        <v>111.515151515151</v>
      </c>
      <c r="R1232" s="2">
        <v>694</v>
      </c>
      <c r="S1232" s="27">
        <v>8.7457311002734611E-3</v>
      </c>
      <c r="T1232" s="14">
        <v>124.848488</v>
      </c>
      <c r="U1232" s="27">
        <v>-4.6703296703296704E-2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34</v>
      </c>
      <c r="C1233" s="27">
        <v>1.6593460224499756E-2</v>
      </c>
      <c r="D1233" s="2">
        <v>26.6666666666666</v>
      </c>
      <c r="E1233" s="2">
        <v>0</v>
      </c>
      <c r="F1233" s="27">
        <v>0</v>
      </c>
      <c r="G1233" s="14">
        <v>11.5151515151515</v>
      </c>
      <c r="H1233" s="2">
        <v>17</v>
      </c>
      <c r="I1233" s="27">
        <v>8.1770081770081767E-3</v>
      </c>
      <c r="J1233" s="14">
        <v>12.727273</v>
      </c>
      <c r="K1233" s="27">
        <v>-0.5</v>
      </c>
      <c r="L1233" s="2">
        <v>600</v>
      </c>
      <c r="M1233" s="27">
        <v>7.9913693211331755E-3</v>
      </c>
      <c r="N1233" s="2">
        <v>76.363636363636303</v>
      </c>
      <c r="O1233" s="2">
        <v>643</v>
      </c>
      <c r="P1233" s="27">
        <v>8.4957389178833328E-3</v>
      </c>
      <c r="Q1233" s="14">
        <v>92.727272727272705</v>
      </c>
      <c r="R1233" s="2">
        <v>605</v>
      </c>
      <c r="S1233" s="27">
        <v>7.6241603972124561E-3</v>
      </c>
      <c r="T1233" s="14">
        <v>104.242424</v>
      </c>
      <c r="U1233" s="27">
        <v>8.3333333333333332E-3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24</v>
      </c>
      <c r="C1234" s="27">
        <v>1.171303074670571E-2</v>
      </c>
      <c r="D1234" s="2">
        <v>9.0909090909090899</v>
      </c>
      <c r="E1234" s="2">
        <v>0</v>
      </c>
      <c r="F1234" s="27">
        <v>0</v>
      </c>
      <c r="G1234" s="14">
        <v>11.5151515151515</v>
      </c>
      <c r="H1234" s="2">
        <v>0</v>
      </c>
      <c r="I1234" s="27">
        <v>0</v>
      </c>
      <c r="J1234" s="14">
        <v>12.727273</v>
      </c>
      <c r="K1234" s="27">
        <v>-1</v>
      </c>
      <c r="L1234" s="2">
        <v>419</v>
      </c>
      <c r="M1234" s="27">
        <v>5.5806395759246683E-3</v>
      </c>
      <c r="N1234" s="2">
        <v>52.727272727272698</v>
      </c>
      <c r="O1234" s="2">
        <v>622</v>
      </c>
      <c r="P1234" s="27">
        <v>8.2182731056351984E-3</v>
      </c>
      <c r="Q1234" s="14">
        <v>98.181818181818201</v>
      </c>
      <c r="R1234" s="2">
        <v>339</v>
      </c>
      <c r="S1234" s="27">
        <v>4.2720502060413596E-3</v>
      </c>
      <c r="T1234" s="14">
        <v>76.969695999999999</v>
      </c>
      <c r="U1234" s="27">
        <v>-0.1909307875894988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18</v>
      </c>
      <c r="C1235" s="27">
        <v>8.7847730600292828E-3</v>
      </c>
      <c r="D1235" s="2">
        <v>11.5151515151515</v>
      </c>
      <c r="E1235" s="2">
        <v>7</v>
      </c>
      <c r="F1235" s="27">
        <v>3.3914728682170542E-3</v>
      </c>
      <c r="G1235" s="14">
        <v>6.6666666666666599</v>
      </c>
      <c r="H1235" s="2">
        <v>58</v>
      </c>
      <c r="I1235" s="27">
        <v>2.7898027898027897E-2</v>
      </c>
      <c r="J1235" s="14">
        <v>35.151516000000001</v>
      </c>
      <c r="K1235" s="27">
        <v>2.2222222222222223</v>
      </c>
      <c r="L1235" s="2">
        <v>490</v>
      </c>
      <c r="M1235" s="27">
        <v>6.5262849455920936E-3</v>
      </c>
      <c r="N1235" s="2">
        <v>82.424242424242394</v>
      </c>
      <c r="O1235" s="2">
        <v>471</v>
      </c>
      <c r="P1235" s="27">
        <v>6.223161788993856E-3</v>
      </c>
      <c r="Q1235" s="14">
        <v>80.606060606060595</v>
      </c>
      <c r="R1235" s="2">
        <v>583</v>
      </c>
      <c r="S1235" s="27">
        <v>7.3469182009501845E-3</v>
      </c>
      <c r="T1235" s="14">
        <v>101.21212</v>
      </c>
      <c r="U1235" s="27">
        <v>0.18979591836734694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49</v>
      </c>
      <c r="C1236" s="27">
        <v>2.3914104441190825E-2</v>
      </c>
      <c r="D1236" s="2">
        <v>18.181818181818102</v>
      </c>
      <c r="E1236" s="2">
        <v>28</v>
      </c>
      <c r="F1236" s="27">
        <v>1.3565891472868217E-2</v>
      </c>
      <c r="G1236" s="14">
        <v>14.545454545454501</v>
      </c>
      <c r="H1236" s="2">
        <v>0</v>
      </c>
      <c r="I1236" s="27">
        <v>0</v>
      </c>
      <c r="J1236" s="14">
        <v>12.727273</v>
      </c>
      <c r="K1236" s="27">
        <v>-1</v>
      </c>
      <c r="L1236" s="2">
        <v>1030</v>
      </c>
      <c r="M1236" s="27">
        <v>1.3718517334611952E-2</v>
      </c>
      <c r="N1236" s="2">
        <v>108.484848484848</v>
      </c>
      <c r="O1236" s="2">
        <v>1224</v>
      </c>
      <c r="P1236" s="27">
        <v>1.6172293056748364E-2</v>
      </c>
      <c r="Q1236" s="14">
        <v>130.30303030303</v>
      </c>
      <c r="R1236" s="2">
        <v>1645</v>
      </c>
      <c r="S1236" s="27">
        <v>2.0730155129610725E-2</v>
      </c>
      <c r="T1236" s="14">
        <v>175.75756799999999</v>
      </c>
      <c r="U1236" s="27">
        <v>0.59708737864077666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7</v>
      </c>
      <c r="C1237" s="27">
        <v>3.4163006344558322E-3</v>
      </c>
      <c r="D1237" s="2">
        <v>6.6666666666666599</v>
      </c>
      <c r="E1237" s="2">
        <v>0</v>
      </c>
      <c r="F1237" s="27">
        <v>0</v>
      </c>
      <c r="G1237" s="14">
        <v>11.5151515151515</v>
      </c>
      <c r="H1237" s="2">
        <v>0</v>
      </c>
      <c r="I1237" s="27">
        <v>0</v>
      </c>
      <c r="J1237" s="14">
        <v>12.727273</v>
      </c>
      <c r="K1237" s="27">
        <v>-1</v>
      </c>
      <c r="L1237" s="2">
        <v>172</v>
      </c>
      <c r="M1237" s="27">
        <v>2.2908592053915103E-3</v>
      </c>
      <c r="N1237" s="2">
        <v>53.3333333333333</v>
      </c>
      <c r="O1237" s="2">
        <v>271</v>
      </c>
      <c r="P1237" s="27">
        <v>3.5806302437735352E-3</v>
      </c>
      <c r="Q1237" s="14">
        <v>69.696969696969703</v>
      </c>
      <c r="R1237" s="2">
        <v>249</v>
      </c>
      <c r="S1237" s="27">
        <v>3.1378775849684321E-3</v>
      </c>
      <c r="T1237" s="14">
        <v>90.303030000000007</v>
      </c>
      <c r="U1237" s="27">
        <v>0.44767441860465118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1988</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1700</v>
      </c>
      <c r="C1240" s="211"/>
      <c r="D1240" s="211" t="s">
        <v>1701</v>
      </c>
      <c r="E1240" s="211" t="s">
        <v>1700</v>
      </c>
      <c r="F1240" s="211"/>
      <c r="G1240" s="211" t="s">
        <v>1701</v>
      </c>
      <c r="H1240" s="211" t="s">
        <v>1700</v>
      </c>
      <c r="I1240" s="211"/>
      <c r="J1240" s="211" t="s">
        <v>1701</v>
      </c>
      <c r="K1240" t="s">
        <v>170</v>
      </c>
      <c r="L1240" s="211" t="s">
        <v>1700</v>
      </c>
      <c r="M1240" s="211"/>
      <c r="N1240" s="211" t="s">
        <v>1701</v>
      </c>
      <c r="O1240" s="211" t="s">
        <v>1700</v>
      </c>
      <c r="P1240" s="211"/>
      <c r="Q1240" s="211" t="s">
        <v>1701</v>
      </c>
      <c r="R1240" s="211" t="s">
        <v>1700</v>
      </c>
      <c r="S1240" s="211"/>
      <c r="T1240" s="211" t="s">
        <v>1701</v>
      </c>
      <c r="U1240" t="s">
        <v>170</v>
      </c>
      <c r="V1240" s="211" t="s">
        <v>1700</v>
      </c>
      <c r="W1240" s="211"/>
      <c r="X1240" s="211" t="s">
        <v>1701</v>
      </c>
      <c r="Y1240" s="211" t="s">
        <v>1700</v>
      </c>
      <c r="Z1240" s="211"/>
      <c r="AA1240" s="211" t="s">
        <v>1701</v>
      </c>
      <c r="AB1240" s="211" t="s">
        <v>1700</v>
      </c>
      <c r="AC1240" s="211"/>
      <c r="AD1240" s="211" t="s">
        <v>1701</v>
      </c>
      <c r="AE1240" t="s">
        <v>170</v>
      </c>
    </row>
    <row r="1241" spans="1:31" x14ac:dyDescent="0.3">
      <c r="A1241" t="s">
        <v>1989</v>
      </c>
      <c r="B1241" s="14">
        <v>24.7</v>
      </c>
      <c r="C1241" s="27" t="s">
        <v>170</v>
      </c>
      <c r="D1241" s="14">
        <v>1.2121212121212099</v>
      </c>
      <c r="E1241" s="14">
        <v>21.6</v>
      </c>
      <c r="F1241" s="27" t="s">
        <v>170</v>
      </c>
      <c r="G1241" s="14">
        <v>1.63636363636363</v>
      </c>
      <c r="H1241" s="14">
        <v>20.100000000000001</v>
      </c>
      <c r="I1241" s="27" t="s">
        <v>170</v>
      </c>
      <c r="J1241" s="14">
        <v>1.27272725</v>
      </c>
      <c r="K1241" s="27">
        <v>-0.18623481781376511</v>
      </c>
      <c r="L1241" s="14">
        <v>23.8</v>
      </c>
      <c r="M1241" s="27" t="s">
        <v>170</v>
      </c>
      <c r="N1241" s="14">
        <v>0.30303030303029999</v>
      </c>
      <c r="O1241" s="14">
        <v>22.1</v>
      </c>
      <c r="P1241" s="27" t="s">
        <v>170</v>
      </c>
      <c r="Q1241" s="14">
        <v>0.30303030303029999</v>
      </c>
      <c r="R1241" s="14">
        <v>19.600000000000001</v>
      </c>
      <c r="S1241" s="27" t="s">
        <v>170</v>
      </c>
      <c r="T1241" s="14">
        <v>0.36363637399999998</v>
      </c>
      <c r="U1241" s="27">
        <v>-0.17647058823529407</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27.5</v>
      </c>
      <c r="C1242" s="27" t="s">
        <v>170</v>
      </c>
      <c r="D1242" s="14">
        <v>2.4242424242424199</v>
      </c>
      <c r="E1242" s="14">
        <v>26.9</v>
      </c>
      <c r="F1242" s="27" t="s">
        <v>170</v>
      </c>
      <c r="G1242" s="14">
        <v>2.3636363636363602</v>
      </c>
      <c r="H1242" s="14">
        <v>23.5</v>
      </c>
      <c r="I1242" s="27" t="s">
        <v>170</v>
      </c>
      <c r="J1242" s="14">
        <v>1.27272725</v>
      </c>
      <c r="K1242" s="27">
        <v>-0.14545454545454545</v>
      </c>
      <c r="L1242" s="14">
        <v>28.3</v>
      </c>
      <c r="M1242" s="27" t="s">
        <v>170</v>
      </c>
      <c r="N1242" s="14">
        <v>0.36363636363635998</v>
      </c>
      <c r="O1242" s="14">
        <v>26.3</v>
      </c>
      <c r="P1242" s="27" t="s">
        <v>170</v>
      </c>
      <c r="Q1242" s="14">
        <v>0.36363636363635998</v>
      </c>
      <c r="R1242" s="14">
        <v>24.4</v>
      </c>
      <c r="S1242" s="27" t="s">
        <v>170</v>
      </c>
      <c r="T1242" s="14">
        <v>0.42424243699999997</v>
      </c>
      <c r="U1242" s="27">
        <v>-0.13780918727915201</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15.7</v>
      </c>
      <c r="C1243" s="27" t="s">
        <v>170</v>
      </c>
      <c r="D1243" s="14">
        <v>2.6666666666666599</v>
      </c>
      <c r="E1243" s="14">
        <v>11.1</v>
      </c>
      <c r="F1243" s="27" t="s">
        <v>170</v>
      </c>
      <c r="G1243" s="14">
        <v>0.96969696969696995</v>
      </c>
      <c r="H1243" s="14">
        <v>9</v>
      </c>
      <c r="I1243" s="27" t="s">
        <v>170</v>
      </c>
      <c r="J1243" s="14" t="s">
        <v>170</v>
      </c>
      <c r="K1243" s="27">
        <v>-0.42675159235668786</v>
      </c>
      <c r="L1243" s="14">
        <v>10.9</v>
      </c>
      <c r="M1243" s="27" t="s">
        <v>170</v>
      </c>
      <c r="N1243" s="14">
        <v>0.36363636363635998</v>
      </c>
      <c r="O1243" s="14">
        <v>11.1</v>
      </c>
      <c r="P1243" s="27" t="s">
        <v>170</v>
      </c>
      <c r="Q1243" s="14">
        <v>0.30303030303029999</v>
      </c>
      <c r="R1243" s="14">
        <v>9</v>
      </c>
      <c r="S1243" s="27" t="s">
        <v>170</v>
      </c>
      <c r="T1243" s="14" t="s">
        <v>170</v>
      </c>
      <c r="U1243" s="27">
        <v>-0.17431192660550462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1992</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1700</v>
      </c>
      <c r="C1246" s="211"/>
      <c r="D1246" s="211" t="s">
        <v>1701</v>
      </c>
      <c r="E1246" s="211" t="s">
        <v>1700</v>
      </c>
      <c r="F1246" s="211"/>
      <c r="G1246" s="211" t="s">
        <v>1701</v>
      </c>
      <c r="H1246" s="211" t="s">
        <v>1700</v>
      </c>
      <c r="I1246" s="211"/>
      <c r="J1246" s="211" t="s">
        <v>1701</v>
      </c>
      <c r="K1246" t="s">
        <v>170</v>
      </c>
      <c r="L1246" s="211" t="s">
        <v>1700</v>
      </c>
      <c r="M1246" s="211"/>
      <c r="N1246" s="211" t="s">
        <v>1701</v>
      </c>
      <c r="O1246" s="211" t="s">
        <v>1700</v>
      </c>
      <c r="P1246" s="211"/>
      <c r="Q1246" s="211" t="s">
        <v>1701</v>
      </c>
      <c r="R1246" s="211" t="s">
        <v>1700</v>
      </c>
      <c r="S1246" s="211"/>
      <c r="T1246" s="211" t="s">
        <v>1701</v>
      </c>
      <c r="U1246" t="s">
        <v>170</v>
      </c>
      <c r="V1246" s="211" t="s">
        <v>1700</v>
      </c>
      <c r="W1246" s="211"/>
      <c r="X1246" s="211" t="s">
        <v>1701</v>
      </c>
      <c r="Y1246" s="211" t="s">
        <v>1700</v>
      </c>
      <c r="Z1246" s="211"/>
      <c r="AA1246" s="211" t="s">
        <v>1701</v>
      </c>
      <c r="AB1246" s="211" t="s">
        <v>1700</v>
      </c>
      <c r="AC1246" s="211"/>
      <c r="AD1246" s="211" t="s">
        <v>1701</v>
      </c>
      <c r="AE1246" t="s">
        <v>170</v>
      </c>
    </row>
    <row r="1247" spans="1:31" x14ac:dyDescent="0.3">
      <c r="A1247" t="s">
        <v>1993</v>
      </c>
      <c r="B1247" s="15">
        <v>913</v>
      </c>
      <c r="C1247" s="27" t="s">
        <v>170</v>
      </c>
      <c r="D1247" s="15">
        <v>53.939393939393902</v>
      </c>
      <c r="E1247" s="2">
        <v>955</v>
      </c>
      <c r="F1247" s="27" t="s">
        <v>170</v>
      </c>
      <c r="G1247" s="14">
        <v>41.212121212121197</v>
      </c>
      <c r="H1247" s="2">
        <v>997</v>
      </c>
      <c r="I1247" s="27" t="s">
        <v>170</v>
      </c>
      <c r="J1247" s="14">
        <v>64.242424</v>
      </c>
      <c r="K1247" s="27">
        <v>9.2004381161007662E-2</v>
      </c>
      <c r="L1247" s="15">
        <v>917</v>
      </c>
      <c r="M1247" s="27" t="s">
        <v>170</v>
      </c>
      <c r="N1247" s="15">
        <v>8.4848484848484809</v>
      </c>
      <c r="O1247" s="2">
        <v>930</v>
      </c>
      <c r="P1247" s="27" t="s">
        <v>170</v>
      </c>
      <c r="Q1247" s="14">
        <v>6.6666666666666599</v>
      </c>
      <c r="R1247" s="2">
        <v>1047</v>
      </c>
      <c r="S1247" s="27" t="s">
        <v>170</v>
      </c>
      <c r="T1247" s="14">
        <v>9.6969700000000003</v>
      </c>
      <c r="U1247" s="27">
        <v>0.14176663031624864</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1994</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1700</v>
      </c>
      <c r="C1250" s="211"/>
      <c r="D1250" s="211" t="s">
        <v>1701</v>
      </c>
      <c r="E1250" s="211" t="s">
        <v>1700</v>
      </c>
      <c r="F1250" s="211"/>
      <c r="G1250" s="211" t="s">
        <v>1701</v>
      </c>
      <c r="H1250" s="211" t="s">
        <v>1700</v>
      </c>
      <c r="I1250" s="211"/>
      <c r="J1250" s="211" t="s">
        <v>1701</v>
      </c>
      <c r="K1250" t="s">
        <v>170</v>
      </c>
      <c r="L1250" s="211" t="s">
        <v>1700</v>
      </c>
      <c r="M1250" s="211"/>
      <c r="N1250" s="211" t="s">
        <v>1701</v>
      </c>
      <c r="O1250" s="211" t="s">
        <v>1700</v>
      </c>
      <c r="P1250" s="211"/>
      <c r="Q1250" s="211" t="s">
        <v>1701</v>
      </c>
      <c r="R1250" s="211" t="s">
        <v>1700</v>
      </c>
      <c r="S1250" s="211"/>
      <c r="T1250" s="211" t="s">
        <v>1701</v>
      </c>
      <c r="U1250" t="s">
        <v>170</v>
      </c>
      <c r="V1250" s="211" t="s">
        <v>1700</v>
      </c>
      <c r="W1250" s="211"/>
      <c r="X1250" s="211" t="s">
        <v>1701</v>
      </c>
      <c r="Y1250" s="211" t="s">
        <v>1700</v>
      </c>
      <c r="Z1250" s="211"/>
      <c r="AA1250" s="211" t="s">
        <v>1701</v>
      </c>
      <c r="AB1250" s="211" t="s">
        <v>1700</v>
      </c>
      <c r="AC1250" s="211"/>
      <c r="AD1250" s="211" t="s">
        <v>1701</v>
      </c>
      <c r="AE1250" t="s">
        <v>170</v>
      </c>
    </row>
    <row r="1251" spans="1:31" x14ac:dyDescent="0.3">
      <c r="A1251" t="s">
        <v>172</v>
      </c>
      <c r="B1251" s="2">
        <v>3305</v>
      </c>
      <c r="C1251" s="27" t="s">
        <v>170</v>
      </c>
      <c r="D1251" s="2">
        <v>119.39393939393899</v>
      </c>
      <c r="E1251" s="2">
        <v>3369</v>
      </c>
      <c r="F1251" s="27" t="s">
        <v>170</v>
      </c>
      <c r="G1251" s="14">
        <v>123.636363636363</v>
      </c>
      <c r="H1251" s="2">
        <v>3295</v>
      </c>
      <c r="I1251" s="27" t="s">
        <v>170</v>
      </c>
      <c r="J1251" s="14">
        <v>171.51515151515153</v>
      </c>
      <c r="K1251" s="27">
        <v>-3.0257186081694403E-3</v>
      </c>
      <c r="L1251" s="2">
        <v>126664</v>
      </c>
      <c r="M1251" s="27" t="s">
        <v>170</v>
      </c>
      <c r="N1251" s="2">
        <v>501.21212121212102</v>
      </c>
      <c r="O1251" s="2">
        <v>133570</v>
      </c>
      <c r="P1251" s="27" t="s">
        <v>170</v>
      </c>
      <c r="Q1251" s="14">
        <v>473.33333333333297</v>
      </c>
      <c r="R1251" s="2">
        <v>139044</v>
      </c>
      <c r="S1251" s="27" t="s">
        <v>170</v>
      </c>
      <c r="T1251" s="14">
        <v>480.60606060606062</v>
      </c>
      <c r="U1251" s="27">
        <v>9.7738899766310866E-2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2049</v>
      </c>
      <c r="C1252" s="27">
        <v>0.61996974281391826</v>
      </c>
      <c r="D1252" s="2">
        <v>100.60606060606</v>
      </c>
      <c r="E1252" s="2">
        <v>2064</v>
      </c>
      <c r="F1252" s="27">
        <v>0.61264470169189666</v>
      </c>
      <c r="G1252" s="14">
        <v>112.72727272727199</v>
      </c>
      <c r="H1252" s="2">
        <v>2079</v>
      </c>
      <c r="I1252" s="27">
        <v>0.6309559939301973</v>
      </c>
      <c r="J1252" s="14">
        <v>184.84848484848487</v>
      </c>
      <c r="K1252" s="27">
        <v>1.4641288433382138E-2</v>
      </c>
      <c r="L1252" s="2">
        <v>75081</v>
      </c>
      <c r="M1252" s="27">
        <v>0.59275721594138819</v>
      </c>
      <c r="N1252" s="2">
        <v>679.39393939393904</v>
      </c>
      <c r="O1252" s="2">
        <v>75685</v>
      </c>
      <c r="P1252" s="27">
        <v>0.56663172868159017</v>
      </c>
      <c r="Q1252" s="14">
        <v>752.12121212121201</v>
      </c>
      <c r="R1252" s="2">
        <v>79353</v>
      </c>
      <c r="S1252" s="27">
        <v>0.57070423750755161</v>
      </c>
      <c r="T1252" s="14">
        <v>812.72727272727275</v>
      </c>
      <c r="U1252" s="27">
        <v>5.6898549566468212E-2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25</v>
      </c>
      <c r="C1253" s="27">
        <v>7.5642965204236008E-3</v>
      </c>
      <c r="D1253" s="2">
        <v>13.9393939393939</v>
      </c>
      <c r="E1253" s="2">
        <v>67</v>
      </c>
      <c r="F1253" s="27">
        <v>1.9887206886316414E-2</v>
      </c>
      <c r="G1253" s="14">
        <v>29.696969696969699</v>
      </c>
      <c r="H1253" s="2">
        <v>0</v>
      </c>
      <c r="I1253" s="27">
        <v>0</v>
      </c>
      <c r="J1253" s="14">
        <v>12.727272727272728</v>
      </c>
      <c r="K1253" s="27">
        <v>-1</v>
      </c>
      <c r="L1253" s="2">
        <v>1279</v>
      </c>
      <c r="M1253" s="27">
        <v>1.0097581001705299E-2</v>
      </c>
      <c r="N1253" s="2">
        <v>125.454545454545</v>
      </c>
      <c r="O1253" s="2">
        <v>1606</v>
      </c>
      <c r="P1253" s="27">
        <v>1.2023658007037509E-2</v>
      </c>
      <c r="Q1253" s="14">
        <v>236.363636363636</v>
      </c>
      <c r="R1253" s="2">
        <v>1822</v>
      </c>
      <c r="S1253" s="27">
        <v>1.3103765714450101E-2</v>
      </c>
      <c r="T1253" s="14">
        <v>241.81818181818184</v>
      </c>
      <c r="U1253" s="27">
        <v>0.42455043002345583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10</v>
      </c>
      <c r="C1254" s="27">
        <v>3.0257186081694403E-3</v>
      </c>
      <c r="D1254" s="2">
        <v>9.0909090909090899</v>
      </c>
      <c r="E1254" s="2">
        <v>34</v>
      </c>
      <c r="F1254" s="27">
        <v>1.0092015434847135E-2</v>
      </c>
      <c r="G1254" s="14">
        <v>20</v>
      </c>
      <c r="H1254" s="2">
        <v>25</v>
      </c>
      <c r="I1254" s="27">
        <v>7.5872534142640367E-3</v>
      </c>
      <c r="J1254" s="14">
        <v>15.151515151515152</v>
      </c>
      <c r="K1254" s="27">
        <v>1.5</v>
      </c>
      <c r="L1254" s="2">
        <v>1352</v>
      </c>
      <c r="M1254" s="27">
        <v>1.0673908924398408E-2</v>
      </c>
      <c r="N1254" s="2">
        <v>140.60606060606</v>
      </c>
      <c r="O1254" s="2">
        <v>1577</v>
      </c>
      <c r="P1254" s="27">
        <v>1.1806543385490753E-2</v>
      </c>
      <c r="Q1254" s="14">
        <v>156.969696969696</v>
      </c>
      <c r="R1254" s="2">
        <v>1277</v>
      </c>
      <c r="S1254" s="27">
        <v>9.1841431489312741E-3</v>
      </c>
      <c r="T1254" s="14">
        <v>181.21212121212122</v>
      </c>
      <c r="U1254" s="27">
        <v>-5.5473372781065088E-2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139</v>
      </c>
      <c r="C1255" s="27">
        <v>4.2057488653555221E-2</v>
      </c>
      <c r="D1255" s="2">
        <v>44.848484848484802</v>
      </c>
      <c r="E1255" s="2">
        <v>45</v>
      </c>
      <c r="F1255" s="27">
        <v>1.3357079252003561E-2</v>
      </c>
      <c r="G1255" s="14">
        <v>25.4545454545454</v>
      </c>
      <c r="H1255" s="2">
        <v>105</v>
      </c>
      <c r="I1255" s="27">
        <v>3.1866464339908952E-2</v>
      </c>
      <c r="J1255" s="14">
        <v>46.060606060606062</v>
      </c>
      <c r="K1255" s="27">
        <v>-0.2446043165467626</v>
      </c>
      <c r="L1255" s="2">
        <v>2733</v>
      </c>
      <c r="M1255" s="27">
        <v>2.1576770037263944E-2</v>
      </c>
      <c r="N1255" s="2">
        <v>192.12121212121201</v>
      </c>
      <c r="O1255" s="2">
        <v>2950</v>
      </c>
      <c r="P1255" s="27">
        <v>2.2085797709066407E-2</v>
      </c>
      <c r="Q1255" s="14">
        <v>230.30303030303</v>
      </c>
      <c r="R1255" s="2">
        <v>2614</v>
      </c>
      <c r="S1255" s="27">
        <v>1.8799804378470123E-2</v>
      </c>
      <c r="T1255" s="14">
        <v>203.03030303030303</v>
      </c>
      <c r="U1255" s="27">
        <v>-4.3541895353091838E-2</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115</v>
      </c>
      <c r="C1256" s="27">
        <v>3.4795763993948563E-2</v>
      </c>
      <c r="D1256" s="2">
        <v>29.696969696969699</v>
      </c>
      <c r="E1256" s="2">
        <v>140</v>
      </c>
      <c r="F1256" s="27">
        <v>4.1555357672899973E-2</v>
      </c>
      <c r="G1256" s="14">
        <v>45.454545454545404</v>
      </c>
      <c r="H1256" s="2">
        <v>115</v>
      </c>
      <c r="I1256" s="27">
        <v>3.490136570561457E-2</v>
      </c>
      <c r="J1256" s="14">
        <v>36.363636363636367</v>
      </c>
      <c r="K1256" s="27">
        <v>0</v>
      </c>
      <c r="L1256" s="2">
        <v>3163</v>
      </c>
      <c r="M1256" s="27">
        <v>2.4971578349017875E-2</v>
      </c>
      <c r="N1256" s="2">
        <v>192.12121212121201</v>
      </c>
      <c r="O1256" s="2">
        <v>3747</v>
      </c>
      <c r="P1256" s="27">
        <v>2.8052706446058246E-2</v>
      </c>
      <c r="Q1256" s="14">
        <v>221.81818181818099</v>
      </c>
      <c r="R1256" s="2">
        <v>2379</v>
      </c>
      <c r="S1256" s="27">
        <v>1.7109691896090445E-2</v>
      </c>
      <c r="T1256" s="14">
        <v>245.45454545454547</v>
      </c>
      <c r="U1256" s="27">
        <v>-0.24786595004742334</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144</v>
      </c>
      <c r="C1257" s="27">
        <v>4.3570347957639942E-2</v>
      </c>
      <c r="D1257" s="2">
        <v>36.363636363636303</v>
      </c>
      <c r="E1257" s="2">
        <v>100</v>
      </c>
      <c r="F1257" s="27">
        <v>2.9682398337785694E-2</v>
      </c>
      <c r="G1257" s="14">
        <v>30.909090909090899</v>
      </c>
      <c r="H1257" s="2">
        <v>103</v>
      </c>
      <c r="I1257" s="27">
        <v>3.1259484066767831E-2</v>
      </c>
      <c r="J1257" s="14">
        <v>38.787878787878789</v>
      </c>
      <c r="K1257" s="27">
        <v>-0.28472222222222221</v>
      </c>
      <c r="L1257" s="2">
        <v>4132</v>
      </c>
      <c r="M1257" s="27">
        <v>3.2621739405040109E-2</v>
      </c>
      <c r="N1257" s="2">
        <v>255.15151515151501</v>
      </c>
      <c r="O1257" s="2">
        <v>3921</v>
      </c>
      <c r="P1257" s="27">
        <v>2.9355394175338775E-2</v>
      </c>
      <c r="Q1257" s="14">
        <v>275.15151515151501</v>
      </c>
      <c r="R1257" s="2">
        <v>2882</v>
      </c>
      <c r="S1257" s="27">
        <v>2.072725180518397E-2</v>
      </c>
      <c r="T1257" s="14">
        <v>210.30303030303031</v>
      </c>
      <c r="U1257" s="27">
        <v>-0.30251694094869314</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154</v>
      </c>
      <c r="C1258" s="27">
        <v>4.6596066565809377E-2</v>
      </c>
      <c r="D1258" s="2">
        <v>34.545454545454497</v>
      </c>
      <c r="E1258" s="2">
        <v>232</v>
      </c>
      <c r="F1258" s="27">
        <v>6.8863164143662808E-2</v>
      </c>
      <c r="G1258" s="14">
        <v>55.151515151515099</v>
      </c>
      <c r="H1258" s="2">
        <v>108</v>
      </c>
      <c r="I1258" s="27">
        <v>3.2776934749620637E-2</v>
      </c>
      <c r="J1258" s="14">
        <v>32.121212121212125</v>
      </c>
      <c r="K1258" s="27">
        <v>-0.29870129870129869</v>
      </c>
      <c r="L1258" s="2">
        <v>8359</v>
      </c>
      <c r="M1258" s="27">
        <v>6.5993494599886307E-2</v>
      </c>
      <c r="N1258" s="2">
        <v>347.87878787878702</v>
      </c>
      <c r="O1258" s="2">
        <v>7485</v>
      </c>
      <c r="P1258" s="27">
        <v>5.6038032492326119E-2</v>
      </c>
      <c r="Q1258" s="14">
        <v>372.12121212121201</v>
      </c>
      <c r="R1258" s="2">
        <v>6517</v>
      </c>
      <c r="S1258" s="27">
        <v>4.687005552199304E-2</v>
      </c>
      <c r="T1258" s="14">
        <v>562.42424242424249</v>
      </c>
      <c r="U1258" s="27">
        <v>-0.22036128723531523</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344</v>
      </c>
      <c r="C1259" s="27">
        <v>0.10408472012102875</v>
      </c>
      <c r="D1259" s="2">
        <v>71.515151515151501</v>
      </c>
      <c r="E1259" s="2">
        <v>320</v>
      </c>
      <c r="F1259" s="27">
        <v>9.4983674680914218E-2</v>
      </c>
      <c r="G1259" s="14">
        <v>63.030303030303003</v>
      </c>
      <c r="H1259" s="2">
        <v>307</v>
      </c>
      <c r="I1259" s="27">
        <v>9.3171471927162366E-2</v>
      </c>
      <c r="J1259" s="14">
        <v>64.242424242424249</v>
      </c>
      <c r="K1259" s="27">
        <v>-0.10755813953488372</v>
      </c>
      <c r="L1259" s="2">
        <v>10768</v>
      </c>
      <c r="M1259" s="27">
        <v>8.5012316048758918E-2</v>
      </c>
      <c r="N1259" s="2">
        <v>436.969696969697</v>
      </c>
      <c r="O1259" s="2">
        <v>11563</v>
      </c>
      <c r="P1259" s="27">
        <v>8.6568840308452494E-2</v>
      </c>
      <c r="Q1259" s="14">
        <v>418.18181818181802</v>
      </c>
      <c r="R1259" s="2">
        <v>9704</v>
      </c>
      <c r="S1259" s="27">
        <v>6.9790857570265527E-2</v>
      </c>
      <c r="T1259" s="14">
        <v>564.84848484848487</v>
      </c>
      <c r="U1259" s="27">
        <v>-9.8811292719167901E-2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551</v>
      </c>
      <c r="C1260" s="27">
        <v>0.16671709531013615</v>
      </c>
      <c r="D1260" s="2">
        <v>87.878787878787904</v>
      </c>
      <c r="E1260" s="2">
        <v>488</v>
      </c>
      <c r="F1260" s="27">
        <v>0.14485010388839417</v>
      </c>
      <c r="G1260" s="14">
        <v>75.757575757575694</v>
      </c>
      <c r="H1260" s="2">
        <v>382</v>
      </c>
      <c r="I1260" s="27">
        <v>0.11593323216995448</v>
      </c>
      <c r="J1260" s="14">
        <v>92.121212121212125</v>
      </c>
      <c r="K1260" s="27">
        <v>-0.30671506352087113</v>
      </c>
      <c r="L1260" s="2">
        <v>15904</v>
      </c>
      <c r="M1260" s="27">
        <v>0.12556053811659193</v>
      </c>
      <c r="N1260" s="2">
        <v>498.78787878787801</v>
      </c>
      <c r="O1260" s="2">
        <v>15321</v>
      </c>
      <c r="P1260" s="27">
        <v>0.11470390057647675</v>
      </c>
      <c r="Q1260" s="14">
        <v>531.51515151515105</v>
      </c>
      <c r="R1260" s="2">
        <v>15347</v>
      </c>
      <c r="S1260" s="27">
        <v>0.11037513305140818</v>
      </c>
      <c r="T1260" s="14">
        <v>644.24242424242425</v>
      </c>
      <c r="U1260" s="27">
        <v>-3.5022635814889333E-2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271</v>
      </c>
      <c r="C1261" s="27">
        <v>8.1996974281391827E-2</v>
      </c>
      <c r="D1261" s="2">
        <v>58.181818181818201</v>
      </c>
      <c r="E1261" s="2">
        <v>222</v>
      </c>
      <c r="F1261" s="27">
        <v>6.5894924309884237E-2</v>
      </c>
      <c r="G1261" s="14">
        <v>53.3333333333333</v>
      </c>
      <c r="H1261" s="2">
        <v>374</v>
      </c>
      <c r="I1261" s="27">
        <v>0.11350531107738998</v>
      </c>
      <c r="J1261" s="14">
        <v>84.848484848484858</v>
      </c>
      <c r="K1261" s="27">
        <v>0.38007380073800739</v>
      </c>
      <c r="L1261" s="2">
        <v>10590</v>
      </c>
      <c r="M1261" s="27">
        <v>8.36070233057538E-2</v>
      </c>
      <c r="N1261" s="2">
        <v>365.45454545454498</v>
      </c>
      <c r="O1261" s="2">
        <v>9775</v>
      </c>
      <c r="P1261" s="27">
        <v>7.3182600883431911E-2</v>
      </c>
      <c r="Q1261" s="14">
        <v>393.93939393939399</v>
      </c>
      <c r="R1261" s="2">
        <v>12409</v>
      </c>
      <c r="S1261" s="27">
        <v>8.9245131037657147E-2</v>
      </c>
      <c r="T1261" s="14">
        <v>556.36363636363637</v>
      </c>
      <c r="U1261" s="27">
        <v>0.17176581680830971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193</v>
      </c>
      <c r="C1262" s="27">
        <v>5.8396369137670198E-2</v>
      </c>
      <c r="D1262" s="2">
        <v>38.181818181818102</v>
      </c>
      <c r="E1262" s="2">
        <v>275</v>
      </c>
      <c r="F1262" s="27">
        <v>8.1626595428910653E-2</v>
      </c>
      <c r="G1262" s="14">
        <v>67.272727272727195</v>
      </c>
      <c r="H1262" s="2">
        <v>330</v>
      </c>
      <c r="I1262" s="27">
        <v>0.10015174506828528</v>
      </c>
      <c r="J1262" s="14">
        <v>66.060606060606062</v>
      </c>
      <c r="K1262" s="27">
        <v>0.7098445595854922</v>
      </c>
      <c r="L1262" s="2">
        <v>10871</v>
      </c>
      <c r="M1262" s="27">
        <v>8.5825491062969744E-2</v>
      </c>
      <c r="N1262" s="2">
        <v>356.36363636363598</v>
      </c>
      <c r="O1262" s="2">
        <v>10719</v>
      </c>
      <c r="P1262" s="27">
        <v>8.0250056150333163E-2</v>
      </c>
      <c r="Q1262" s="14">
        <v>398.78787878787801</v>
      </c>
      <c r="R1262" s="2">
        <v>13607</v>
      </c>
      <c r="S1262" s="27">
        <v>9.7861108713788447E-2</v>
      </c>
      <c r="T1262" s="14">
        <v>508.4848484848485</v>
      </c>
      <c r="U1262" s="27">
        <v>0.25167877840125102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103</v>
      </c>
      <c r="C1263" s="27">
        <v>3.1164901664145234E-2</v>
      </c>
      <c r="D1263" s="2">
        <v>31.515151515151501</v>
      </c>
      <c r="E1263" s="2">
        <v>141</v>
      </c>
      <c r="F1263" s="27">
        <v>4.1852181656277826E-2</v>
      </c>
      <c r="G1263" s="14">
        <v>40.606060606060602</v>
      </c>
      <c r="H1263" s="2">
        <v>230</v>
      </c>
      <c r="I1263" s="27">
        <v>6.9802731411229141E-2</v>
      </c>
      <c r="J1263" s="14">
        <v>60</v>
      </c>
      <c r="K1263" s="27">
        <v>1.233009708737864</v>
      </c>
      <c r="L1263" s="2">
        <v>5930</v>
      </c>
      <c r="M1263" s="27">
        <v>4.6816775090001893E-2</v>
      </c>
      <c r="N1263" s="2">
        <v>270.30303030303003</v>
      </c>
      <c r="O1263" s="2">
        <v>7021</v>
      </c>
      <c r="P1263" s="27">
        <v>5.2564198547578052E-2</v>
      </c>
      <c r="Q1263" s="14">
        <v>385.45454545454498</v>
      </c>
      <c r="R1263" s="2">
        <v>10795</v>
      </c>
      <c r="S1263" s="27">
        <v>7.7637294669313309E-2</v>
      </c>
      <c r="T1263" s="14">
        <v>506.06060606060606</v>
      </c>
      <c r="U1263" s="27">
        <v>0.82040472175379431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1256</v>
      </c>
      <c r="C1264" s="27">
        <v>0.38003025718608169</v>
      </c>
      <c r="D1264" s="2">
        <v>104.24242424242399</v>
      </c>
      <c r="E1264" s="2">
        <v>1305</v>
      </c>
      <c r="F1264" s="27">
        <v>0.38735529830810328</v>
      </c>
      <c r="G1264" s="14">
        <v>97.575757575757606</v>
      </c>
      <c r="H1264" s="2">
        <v>1216</v>
      </c>
      <c r="I1264" s="27">
        <v>0.36904400606980275</v>
      </c>
      <c r="J1264" s="14">
        <v>115.75757575757576</v>
      </c>
      <c r="K1264" s="27">
        <v>-3.1847133757961783E-2</v>
      </c>
      <c r="L1264" s="2">
        <v>51583</v>
      </c>
      <c r="M1264" s="27">
        <v>0.40724278405861175</v>
      </c>
      <c r="N1264" s="2">
        <v>703.030303030303</v>
      </c>
      <c r="O1264" s="2">
        <v>57885</v>
      </c>
      <c r="P1264" s="27">
        <v>0.43336827131840983</v>
      </c>
      <c r="Q1264" s="14">
        <v>686.66666666666595</v>
      </c>
      <c r="R1264" s="2">
        <v>59691</v>
      </c>
      <c r="S1264" s="27">
        <v>0.42929576249244844</v>
      </c>
      <c r="T1264" s="14">
        <v>898.78787878787887</v>
      </c>
      <c r="U1264" s="27">
        <v>0.15718356822984317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8</v>
      </c>
      <c r="C1265" s="27">
        <v>2.420574886535552E-3</v>
      </c>
      <c r="D1265" s="2">
        <v>8.4848484848484809</v>
      </c>
      <c r="E1265" s="2">
        <v>53</v>
      </c>
      <c r="F1265" s="27">
        <v>1.5731671119026416E-2</v>
      </c>
      <c r="G1265" s="14">
        <v>21.2121212121212</v>
      </c>
      <c r="H1265" s="2">
        <v>33</v>
      </c>
      <c r="I1265" s="27">
        <v>1.0015174506828529E-2</v>
      </c>
      <c r="J1265" s="14">
        <v>18.787878787878789</v>
      </c>
      <c r="K1265" s="27">
        <v>3.125</v>
      </c>
      <c r="L1265" s="2">
        <v>2237</v>
      </c>
      <c r="M1265" s="27">
        <v>1.7660898124171036E-2</v>
      </c>
      <c r="N1265" s="2">
        <v>222.42424242424201</v>
      </c>
      <c r="O1265" s="2">
        <v>2766</v>
      </c>
      <c r="P1265" s="27">
        <v>2.0708242868907691E-2</v>
      </c>
      <c r="Q1265" s="14">
        <v>200</v>
      </c>
      <c r="R1265" s="2">
        <v>3158</v>
      </c>
      <c r="S1265" s="27">
        <v>2.2712234975978827E-2</v>
      </c>
      <c r="T1265" s="14">
        <v>308.4848484848485</v>
      </c>
      <c r="U1265" s="27">
        <v>0.41171211443898076</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101</v>
      </c>
      <c r="C1266" s="27">
        <v>3.0559757942511347E-2</v>
      </c>
      <c r="D1266" s="2">
        <v>41.212121212121197</v>
      </c>
      <c r="E1266" s="2">
        <v>147</v>
      </c>
      <c r="F1266" s="27">
        <v>4.3633125556544972E-2</v>
      </c>
      <c r="G1266" s="14">
        <v>49.696969696969703</v>
      </c>
      <c r="H1266" s="2">
        <v>154</v>
      </c>
      <c r="I1266" s="27">
        <v>4.6737481031866465E-2</v>
      </c>
      <c r="J1266" s="14">
        <v>52.727272727272727</v>
      </c>
      <c r="K1266" s="27">
        <v>0.52475247524752477</v>
      </c>
      <c r="L1266" s="2">
        <v>4111</v>
      </c>
      <c r="M1266" s="27">
        <v>3.2455946440977705E-2</v>
      </c>
      <c r="N1266" s="2">
        <v>283.636363636363</v>
      </c>
      <c r="O1266" s="2">
        <v>4286</v>
      </c>
      <c r="P1266" s="27">
        <v>3.2088043722392753E-2</v>
      </c>
      <c r="Q1266" s="14">
        <v>288.48484848484799</v>
      </c>
      <c r="R1266" s="2">
        <v>2422</v>
      </c>
      <c r="S1266" s="27">
        <v>1.7418946520525877E-2</v>
      </c>
      <c r="T1266" s="14">
        <v>282.42424242424244</v>
      </c>
      <c r="U1266" s="27">
        <v>-0.41084894186329363</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183</v>
      </c>
      <c r="C1267" s="27">
        <v>5.5370650529500756E-2</v>
      </c>
      <c r="D1267" s="2">
        <v>55.151515151515099</v>
      </c>
      <c r="E1267" s="2">
        <v>123</v>
      </c>
      <c r="F1267" s="27">
        <v>3.6509349955476403E-2</v>
      </c>
      <c r="G1267" s="14">
        <v>32.121212121212103</v>
      </c>
      <c r="H1267" s="2">
        <v>97</v>
      </c>
      <c r="I1267" s="27">
        <v>2.9438543247344462E-2</v>
      </c>
      <c r="J1267" s="14">
        <v>33.333333333333336</v>
      </c>
      <c r="K1267" s="27">
        <v>-0.46994535519125685</v>
      </c>
      <c r="L1267" s="2">
        <v>5675</v>
      </c>
      <c r="M1267" s="27">
        <v>4.4803574812101309E-2</v>
      </c>
      <c r="N1267" s="2">
        <v>354.54545454545399</v>
      </c>
      <c r="O1267" s="2">
        <v>6765</v>
      </c>
      <c r="P1267" s="27">
        <v>5.0647600509096356E-2</v>
      </c>
      <c r="Q1267" s="14">
        <v>322.42424242424198</v>
      </c>
      <c r="R1267" s="2">
        <v>4862</v>
      </c>
      <c r="S1267" s="27">
        <v>3.4967348465234027E-2</v>
      </c>
      <c r="T1267" s="14">
        <v>336.969696969697</v>
      </c>
      <c r="U1267" s="27">
        <v>-0.14325991189427312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107</v>
      </c>
      <c r="C1268" s="27">
        <v>3.2375189107413008E-2</v>
      </c>
      <c r="D1268" s="2">
        <v>43.030303030303003</v>
      </c>
      <c r="E1268" s="2">
        <v>139</v>
      </c>
      <c r="F1268" s="27">
        <v>4.1258533689522113E-2</v>
      </c>
      <c r="G1268" s="14">
        <v>35.151515151515099</v>
      </c>
      <c r="H1268" s="2">
        <v>82</v>
      </c>
      <c r="I1268" s="27">
        <v>2.4886191198786038E-2</v>
      </c>
      <c r="J1268" s="14">
        <v>40</v>
      </c>
      <c r="K1268" s="27">
        <v>-0.23364485981308411</v>
      </c>
      <c r="L1268" s="2">
        <v>5416</v>
      </c>
      <c r="M1268" s="27">
        <v>4.2758794921998355E-2</v>
      </c>
      <c r="N1268" s="2">
        <v>282.42424242424198</v>
      </c>
      <c r="O1268" s="2">
        <v>6442</v>
      </c>
      <c r="P1268" s="27">
        <v>4.8229392827730776E-2</v>
      </c>
      <c r="Q1268" s="14">
        <v>384.84848484848402</v>
      </c>
      <c r="R1268" s="2">
        <v>4592</v>
      </c>
      <c r="S1268" s="27">
        <v>3.3025517102499929E-2</v>
      </c>
      <c r="T1268" s="14">
        <v>367.27272727272731</v>
      </c>
      <c r="U1268" s="27">
        <v>-0.15214180206794684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96</v>
      </c>
      <c r="C1269" s="27">
        <v>2.9046898638426626E-2</v>
      </c>
      <c r="D1269" s="2">
        <v>38.181818181818102</v>
      </c>
      <c r="E1269" s="2">
        <v>119</v>
      </c>
      <c r="F1269" s="27">
        <v>3.5322054021964977E-2</v>
      </c>
      <c r="G1269" s="14">
        <v>39.393939393939398</v>
      </c>
      <c r="H1269" s="2">
        <v>118</v>
      </c>
      <c r="I1269" s="27">
        <v>3.5811836115326255E-2</v>
      </c>
      <c r="J1269" s="14">
        <v>49.090909090909093</v>
      </c>
      <c r="K1269" s="27">
        <v>0.22916666666666666</v>
      </c>
      <c r="L1269" s="2">
        <v>5027</v>
      </c>
      <c r="M1269" s="27">
        <v>3.9687677635318636E-2</v>
      </c>
      <c r="N1269" s="2">
        <v>327.87878787878702</v>
      </c>
      <c r="O1269" s="2">
        <v>5498</v>
      </c>
      <c r="P1269" s="27">
        <v>4.1161937560829524E-2</v>
      </c>
      <c r="Q1269" s="14">
        <v>318.18181818181802</v>
      </c>
      <c r="R1269" s="2">
        <v>5789</v>
      </c>
      <c r="S1269" s="27">
        <v>4.1634302810621096E-2</v>
      </c>
      <c r="T1269" s="14">
        <v>454.54545454545456</v>
      </c>
      <c r="U1269" s="27">
        <v>0.15158146011537696</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158</v>
      </c>
      <c r="C1270" s="27">
        <v>4.7806354009077158E-2</v>
      </c>
      <c r="D1270" s="2">
        <v>44.848484848484802</v>
      </c>
      <c r="E1270" s="2">
        <v>176</v>
      </c>
      <c r="F1270" s="27">
        <v>5.2241021074502819E-2</v>
      </c>
      <c r="G1270" s="14">
        <v>49.696969696969703</v>
      </c>
      <c r="H1270" s="2">
        <v>170</v>
      </c>
      <c r="I1270" s="27">
        <v>5.1593323216995446E-2</v>
      </c>
      <c r="J1270" s="14">
        <v>65.454545454545453</v>
      </c>
      <c r="K1270" s="27">
        <v>7.5949367088607597E-2</v>
      </c>
      <c r="L1270" s="2">
        <v>8443</v>
      </c>
      <c r="M1270" s="27">
        <v>6.6656666456135924E-2</v>
      </c>
      <c r="N1270" s="2">
        <v>406.06060606060601</v>
      </c>
      <c r="O1270" s="2">
        <v>9353</v>
      </c>
      <c r="P1270" s="27">
        <v>7.0023208804372239E-2</v>
      </c>
      <c r="Q1270" s="14">
        <v>485.45454545454498</v>
      </c>
      <c r="R1270" s="2">
        <v>7877</v>
      </c>
      <c r="S1270" s="27">
        <v>5.6651132015764792E-2</v>
      </c>
      <c r="T1270" s="14">
        <v>466.66666666666669</v>
      </c>
      <c r="U1270" s="27">
        <v>-6.703778277863319E-2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299</v>
      </c>
      <c r="C1271" s="27">
        <v>9.0468986384266259E-2</v>
      </c>
      <c r="D1271" s="2">
        <v>60.606060606060602</v>
      </c>
      <c r="E1271" s="2">
        <v>248</v>
      </c>
      <c r="F1271" s="27">
        <v>7.3612347877708526E-2</v>
      </c>
      <c r="G1271" s="14">
        <v>56.969696969696898</v>
      </c>
      <c r="H1271" s="2">
        <v>269</v>
      </c>
      <c r="I1271" s="27">
        <v>8.1638846737481036E-2</v>
      </c>
      <c r="J1271" s="14">
        <v>69.090909090909093</v>
      </c>
      <c r="K1271" s="27">
        <v>-0.10033444816053512</v>
      </c>
      <c r="L1271" s="2">
        <v>7831</v>
      </c>
      <c r="M1271" s="27">
        <v>6.1824985789174509E-2</v>
      </c>
      <c r="N1271" s="2">
        <v>357.575757575757</v>
      </c>
      <c r="O1271" s="2">
        <v>8531</v>
      </c>
      <c r="P1271" s="27">
        <v>6.3869132290184927E-2</v>
      </c>
      <c r="Q1271" s="14">
        <v>447.87878787878702</v>
      </c>
      <c r="R1271" s="2">
        <v>10062</v>
      </c>
      <c r="S1271" s="27">
        <v>7.2365582117890737E-2</v>
      </c>
      <c r="T1271" s="14">
        <v>531.5151515151515</v>
      </c>
      <c r="U1271" s="27">
        <v>0.28489337249393437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193</v>
      </c>
      <c r="C1272" s="27">
        <v>5.8396369137670198E-2</v>
      </c>
      <c r="D1272" s="2">
        <v>63.636363636363598</v>
      </c>
      <c r="E1272" s="2">
        <v>89</v>
      </c>
      <c r="F1272" s="27">
        <v>2.6417334520629266E-2</v>
      </c>
      <c r="G1272" s="14">
        <v>29.696969696969699</v>
      </c>
      <c r="H1272" s="2">
        <v>44</v>
      </c>
      <c r="I1272" s="27">
        <v>1.3353566009104704E-2</v>
      </c>
      <c r="J1272" s="14">
        <v>23.636363636363637</v>
      </c>
      <c r="K1272" s="27">
        <v>-0.772020725388601</v>
      </c>
      <c r="L1272" s="2">
        <v>6873</v>
      </c>
      <c r="M1272" s="27">
        <v>5.4261668666708771E-2</v>
      </c>
      <c r="N1272" s="2">
        <v>363.030303030303</v>
      </c>
      <c r="O1272" s="2">
        <v>7526</v>
      </c>
      <c r="P1272" s="27">
        <v>5.6344987646926706E-2</v>
      </c>
      <c r="Q1272" s="14">
        <v>427.87878787878702</v>
      </c>
      <c r="R1272" s="2">
        <v>9213</v>
      </c>
      <c r="S1272" s="27">
        <v>6.6259601277293523E-2</v>
      </c>
      <c r="T1272" s="14">
        <v>570.30303030303037</v>
      </c>
      <c r="U1272" s="27">
        <v>0.3404626800523789</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70</v>
      </c>
      <c r="C1273" s="27">
        <v>2.118003025718608E-2</v>
      </c>
      <c r="D1273" s="2">
        <v>28.484848484848399</v>
      </c>
      <c r="E1273" s="2">
        <v>42</v>
      </c>
      <c r="F1273" s="27">
        <v>1.2466607301869992E-2</v>
      </c>
      <c r="G1273" s="14">
        <v>15.757575757575699</v>
      </c>
      <c r="H1273" s="2">
        <v>36</v>
      </c>
      <c r="I1273" s="27">
        <v>1.0925644916540212E-2</v>
      </c>
      <c r="J1273" s="14">
        <v>23.030303030303031</v>
      </c>
      <c r="K1273" s="27">
        <v>-0.48571428571428571</v>
      </c>
      <c r="L1273" s="2">
        <v>3580</v>
      </c>
      <c r="M1273" s="27">
        <v>2.8263752921114129E-2</v>
      </c>
      <c r="N1273" s="2">
        <v>303.030303030303</v>
      </c>
      <c r="O1273" s="2">
        <v>3499</v>
      </c>
      <c r="P1273" s="27">
        <v>2.6196002096279106E-2</v>
      </c>
      <c r="Q1273" s="14">
        <v>314.54545454545399</v>
      </c>
      <c r="R1273" s="2">
        <v>5379</v>
      </c>
      <c r="S1273" s="27">
        <v>3.8685595926469321E-2</v>
      </c>
      <c r="T1273" s="14">
        <v>412.12121212121212</v>
      </c>
      <c r="U1273" s="27">
        <v>0.50251396648044688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41</v>
      </c>
      <c r="C1274" s="27">
        <v>1.2405446293494705E-2</v>
      </c>
      <c r="D1274" s="2">
        <v>29.090909090909101</v>
      </c>
      <c r="E1274" s="2">
        <v>115</v>
      </c>
      <c r="F1274" s="27">
        <v>3.4134758088453544E-2</v>
      </c>
      <c r="G1274" s="14">
        <v>40.606060606060602</v>
      </c>
      <c r="H1274" s="2">
        <v>160</v>
      </c>
      <c r="I1274" s="27">
        <v>4.8558421851289835E-2</v>
      </c>
      <c r="J1274" s="14">
        <v>64.242424242424249</v>
      </c>
      <c r="K1274" s="27">
        <v>2.9024390243902438</v>
      </c>
      <c r="L1274" s="2">
        <v>1610</v>
      </c>
      <c r="M1274" s="27">
        <v>1.2710793911450767E-2</v>
      </c>
      <c r="N1274" s="2">
        <v>150.90909090909</v>
      </c>
      <c r="O1274" s="2">
        <v>2421</v>
      </c>
      <c r="P1274" s="27">
        <v>1.8125327543610091E-2</v>
      </c>
      <c r="Q1274" s="14">
        <v>251.51515151515099</v>
      </c>
      <c r="R1274" s="2">
        <v>4372</v>
      </c>
      <c r="S1274" s="27">
        <v>3.1443284140272143E-2</v>
      </c>
      <c r="T1274" s="14">
        <v>406.06060606060606</v>
      </c>
      <c r="U1274" s="27">
        <v>1.7155279503105589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0</v>
      </c>
      <c r="C1275" s="27">
        <v>0</v>
      </c>
      <c r="D1275" s="2">
        <v>80</v>
      </c>
      <c r="E1275" s="2">
        <v>54</v>
      </c>
      <c r="F1275" s="27">
        <v>1.6028495102404273E-2</v>
      </c>
      <c r="G1275" s="14">
        <v>30.303030303030301</v>
      </c>
      <c r="H1275" s="2">
        <v>53</v>
      </c>
      <c r="I1275" s="27">
        <v>1.6084977238239758E-2</v>
      </c>
      <c r="J1275" s="14">
        <v>27.878787878787879</v>
      </c>
      <c r="K1275" s="27"/>
      <c r="L1275" s="2">
        <v>780</v>
      </c>
      <c r="M1275" s="27">
        <v>6.1580243794606198E-3</v>
      </c>
      <c r="N1275" s="2">
        <v>146.666666666666</v>
      </c>
      <c r="O1275" s="2">
        <v>798</v>
      </c>
      <c r="P1275" s="27">
        <v>5.9743954480796588E-3</v>
      </c>
      <c r="Q1275" s="14">
        <v>111.515151515151</v>
      </c>
      <c r="R1275" s="2">
        <v>1965</v>
      </c>
      <c r="S1275" s="27">
        <v>1.4132217139898162E-2</v>
      </c>
      <c r="T1275" s="14">
        <v>257.57575757575756</v>
      </c>
      <c r="U1275" s="27">
        <v>1.5192307692307692</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2002</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1700</v>
      </c>
      <c r="C1278" s="211"/>
      <c r="D1278" s="211" t="s">
        <v>1701</v>
      </c>
      <c r="E1278" s="211" t="s">
        <v>1700</v>
      </c>
      <c r="F1278" s="211"/>
      <c r="G1278" s="211" t="s">
        <v>1701</v>
      </c>
      <c r="H1278" s="211" t="s">
        <v>1700</v>
      </c>
      <c r="I1278" s="211"/>
      <c r="J1278" s="211" t="s">
        <v>1701</v>
      </c>
      <c r="K1278" t="s">
        <v>170</v>
      </c>
      <c r="L1278" s="211" t="s">
        <v>1700</v>
      </c>
      <c r="M1278" s="211"/>
      <c r="N1278" s="211" t="s">
        <v>1701</v>
      </c>
      <c r="O1278" s="211" t="s">
        <v>1700</v>
      </c>
      <c r="P1278" s="211"/>
      <c r="Q1278" s="211" t="s">
        <v>1701</v>
      </c>
      <c r="R1278" s="211" t="s">
        <v>1700</v>
      </c>
      <c r="S1278" s="211"/>
      <c r="T1278" s="211" t="s">
        <v>1701</v>
      </c>
      <c r="U1278" t="s">
        <v>170</v>
      </c>
      <c r="V1278" s="211" t="s">
        <v>1700</v>
      </c>
      <c r="W1278" s="211"/>
      <c r="X1278" s="211" t="s">
        <v>1701</v>
      </c>
      <c r="Y1278" s="211" t="s">
        <v>1700</v>
      </c>
      <c r="Z1278" s="211"/>
      <c r="AA1278" s="211" t="s">
        <v>1701</v>
      </c>
      <c r="AB1278" s="211" t="s">
        <v>1700</v>
      </c>
      <c r="AC1278" s="211"/>
      <c r="AD1278" s="211" t="s">
        <v>1701</v>
      </c>
      <c r="AE1278" t="s">
        <v>170</v>
      </c>
    </row>
    <row r="1279" spans="1:31" x14ac:dyDescent="0.3">
      <c r="A1279" t="s">
        <v>172</v>
      </c>
      <c r="B1279" s="14" t="s">
        <v>170</v>
      </c>
      <c r="C1279" s="27" t="s">
        <v>170</v>
      </c>
      <c r="D1279" s="14" t="s">
        <v>170</v>
      </c>
      <c r="E1279" s="14" t="s">
        <v>170</v>
      </c>
      <c r="F1279" s="27" t="s">
        <v>170</v>
      </c>
      <c r="G1279" s="14" t="s">
        <v>170</v>
      </c>
      <c r="H1279" s="14" t="s">
        <v>170</v>
      </c>
      <c r="I1279" s="27" t="s">
        <v>170</v>
      </c>
      <c r="J1279" s="14" t="s">
        <v>170</v>
      </c>
      <c r="L1279" s="14">
        <v>6.4</v>
      </c>
      <c r="M1279" s="27" t="s">
        <v>170</v>
      </c>
      <c r="N1279" s="14">
        <v>-0.60606060606059997</v>
      </c>
      <c r="O1279" s="14">
        <v>7.5</v>
      </c>
      <c r="P1279" s="27" t="s">
        <v>170</v>
      </c>
      <c r="Q1279" s="14">
        <v>-0.60606060606059997</v>
      </c>
      <c r="R1279" s="14">
        <v>11.7</v>
      </c>
      <c r="S1279" s="27" t="s">
        <v>170</v>
      </c>
      <c r="T1279" s="14" t="s">
        <v>170</v>
      </c>
      <c r="U1279" s="27">
        <v>0.82812499999999978</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2003</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1700</v>
      </c>
      <c r="C1282" s="211"/>
      <c r="D1282" s="211" t="s">
        <v>1701</v>
      </c>
      <c r="E1282" s="211" t="s">
        <v>1700</v>
      </c>
      <c r="F1282" s="211"/>
      <c r="G1282" s="211" t="s">
        <v>1701</v>
      </c>
      <c r="H1282" s="211" t="s">
        <v>1700</v>
      </c>
      <c r="I1282" s="211"/>
      <c r="J1282" s="211" t="s">
        <v>1701</v>
      </c>
      <c r="K1282" t="s">
        <v>170</v>
      </c>
      <c r="L1282" s="211" t="s">
        <v>1700</v>
      </c>
      <c r="M1282" s="211"/>
      <c r="N1282" s="211" t="s">
        <v>1701</v>
      </c>
      <c r="O1282" s="211" t="s">
        <v>1700</v>
      </c>
      <c r="P1282" s="211"/>
      <c r="Q1282" s="211" t="s">
        <v>1701</v>
      </c>
      <c r="R1282" s="211" t="s">
        <v>1700</v>
      </c>
      <c r="S1282" s="211"/>
      <c r="T1282" s="211" t="s">
        <v>1701</v>
      </c>
      <c r="U1282" t="s">
        <v>170</v>
      </c>
      <c r="V1282" s="211" t="s">
        <v>1700</v>
      </c>
      <c r="W1282" s="211"/>
      <c r="X1282" s="211" t="s">
        <v>1701</v>
      </c>
      <c r="Y1282" s="211" t="s">
        <v>1700</v>
      </c>
      <c r="Z1282" s="211"/>
      <c r="AA1282" s="211" t="s">
        <v>1701</v>
      </c>
      <c r="AB1282" s="211" t="s">
        <v>1700</v>
      </c>
      <c r="AC1282" s="211"/>
      <c r="AD1282" s="211" t="s">
        <v>1701</v>
      </c>
      <c r="AE1282" t="s">
        <v>170</v>
      </c>
    </row>
    <row r="1283" spans="1:31" x14ac:dyDescent="0.3">
      <c r="A1283" t="s">
        <v>172</v>
      </c>
      <c r="B1283" s="2">
        <v>211</v>
      </c>
      <c r="C1283" s="27" t="s">
        <v>170</v>
      </c>
      <c r="D1283" s="2">
        <v>-0.60606060606059997</v>
      </c>
      <c r="E1283" s="2">
        <v>240</v>
      </c>
      <c r="F1283" s="27" t="s">
        <v>170</v>
      </c>
      <c r="G1283" s="2">
        <v>-1</v>
      </c>
      <c r="H1283" s="2">
        <v>325</v>
      </c>
      <c r="I1283" s="27" t="s">
        <v>170</v>
      </c>
      <c r="J1283" s="14" t="s">
        <v>170</v>
      </c>
      <c r="K1283" s="27">
        <v>0.54028436018957349</v>
      </c>
      <c r="L1283" s="2">
        <v>11983</v>
      </c>
      <c r="M1283" s="27" t="s">
        <v>170</v>
      </c>
      <c r="N1283" s="2">
        <v>-0.60606060606059997</v>
      </c>
      <c r="O1283" s="2">
        <v>11222</v>
      </c>
      <c r="P1283" s="27" t="s">
        <v>170</v>
      </c>
      <c r="Q1283" s="2">
        <v>-1</v>
      </c>
      <c r="R1283" s="2">
        <v>11035</v>
      </c>
      <c r="S1283" s="27" t="s">
        <v>170</v>
      </c>
      <c r="T1283" s="14" t="s">
        <v>170</v>
      </c>
      <c r="U1283" s="27">
        <v>-7.9112075440206958E-2</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0</v>
      </c>
      <c r="C1284" s="27">
        <v>0</v>
      </c>
      <c r="D1284" s="2">
        <v>-0.60606060606059997</v>
      </c>
      <c r="E1284" s="2">
        <v>0</v>
      </c>
      <c r="F1284" s="27">
        <v>0</v>
      </c>
      <c r="G1284" s="2">
        <v>-1</v>
      </c>
      <c r="H1284" s="2">
        <v>160</v>
      </c>
      <c r="I1284" s="27">
        <v>0.49230769230769234</v>
      </c>
      <c r="J1284" s="14" t="s">
        <v>170</v>
      </c>
      <c r="K1284" s="27"/>
      <c r="L1284" s="2">
        <v>382</v>
      </c>
      <c r="M1284" s="27">
        <v>3.1878494533923059E-2</v>
      </c>
      <c r="N1284" s="2">
        <v>-0.60606060606059997</v>
      </c>
      <c r="O1284" s="2">
        <v>388</v>
      </c>
      <c r="P1284" s="27">
        <v>3.4574942078060951E-2</v>
      </c>
      <c r="Q1284" s="2">
        <v>-1</v>
      </c>
      <c r="R1284" s="2">
        <v>1600</v>
      </c>
      <c r="S1284" s="27">
        <v>0.14499320344358857</v>
      </c>
      <c r="T1284" s="14" t="s">
        <v>170</v>
      </c>
      <c r="U1284" s="27">
        <v>3.1884816753926701</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211</v>
      </c>
      <c r="C1285" s="27">
        <v>1</v>
      </c>
      <c r="D1285" s="2">
        <v>-0.60606060606059997</v>
      </c>
      <c r="E1285" s="2">
        <v>240</v>
      </c>
      <c r="F1285" s="27">
        <v>1</v>
      </c>
      <c r="G1285" s="2">
        <v>-1</v>
      </c>
      <c r="H1285" s="2">
        <v>165</v>
      </c>
      <c r="I1285" s="27">
        <v>0.50769230769230766</v>
      </c>
      <c r="J1285" s="14" t="s">
        <v>170</v>
      </c>
      <c r="K1285" s="27">
        <v>-0.21800947867298578</v>
      </c>
      <c r="L1285" s="2">
        <v>11601</v>
      </c>
      <c r="M1285" s="27">
        <v>0.96812150546607689</v>
      </c>
      <c r="N1285" s="2">
        <v>-0.60606060606059997</v>
      </c>
      <c r="O1285" s="2">
        <v>10834</v>
      </c>
      <c r="P1285" s="27">
        <v>0.965425057921939</v>
      </c>
      <c r="Q1285" s="2">
        <v>-1</v>
      </c>
      <c r="R1285" s="2">
        <v>9435</v>
      </c>
      <c r="S1285" s="27">
        <v>0.85500679655641143</v>
      </c>
      <c r="T1285" s="14" t="s">
        <v>170</v>
      </c>
      <c r="U1285" s="27">
        <v>-0.18670804241013705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2006</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170</v>
      </c>
      <c r="C1288" t="s">
        <v>170</v>
      </c>
      <c r="D1288" t="s">
        <v>170</v>
      </c>
      <c r="E1288" s="211" t="s">
        <v>1700</v>
      </c>
      <c r="F1288" s="211"/>
      <c r="G1288" s="211" t="s">
        <v>1701</v>
      </c>
      <c r="H1288" s="211" t="s">
        <v>1700</v>
      </c>
      <c r="I1288" s="211"/>
      <c r="J1288" s="211" t="s">
        <v>1701</v>
      </c>
      <c r="K1288" t="s">
        <v>170</v>
      </c>
      <c r="L1288" t="s">
        <v>170</v>
      </c>
      <c r="M1288" t="s">
        <v>170</v>
      </c>
      <c r="N1288" t="s">
        <v>170</v>
      </c>
      <c r="O1288" s="211" t="s">
        <v>1700</v>
      </c>
      <c r="P1288" s="211"/>
      <c r="Q1288" s="211" t="s">
        <v>1701</v>
      </c>
      <c r="R1288" s="211" t="s">
        <v>1700</v>
      </c>
      <c r="S1288" s="211"/>
      <c r="T1288" s="211" t="s">
        <v>1701</v>
      </c>
      <c r="U1288" t="s">
        <v>170</v>
      </c>
      <c r="V1288" t="s">
        <v>170</v>
      </c>
      <c r="W1288" t="s">
        <v>170</v>
      </c>
      <c r="X1288" t="s">
        <v>170</v>
      </c>
      <c r="Y1288" s="211" t="s">
        <v>1700</v>
      </c>
      <c r="Z1288" s="211"/>
      <c r="AA1288" s="211" t="s">
        <v>1701</v>
      </c>
      <c r="AB1288" s="211" t="s">
        <v>1700</v>
      </c>
      <c r="AC1288" s="211"/>
      <c r="AD1288" s="211" t="s">
        <v>1701</v>
      </c>
      <c r="AE1288" t="s">
        <v>170</v>
      </c>
    </row>
    <row r="1289" spans="1:31" x14ac:dyDescent="0.3">
      <c r="A1289" t="s">
        <v>172</v>
      </c>
      <c r="B1289" t="s">
        <v>170</v>
      </c>
      <c r="C1289" t="s">
        <v>170</v>
      </c>
      <c r="D1289" t="s">
        <v>170</v>
      </c>
      <c r="E1289" s="2">
        <v>1240</v>
      </c>
      <c r="F1289" s="27" t="s">
        <v>170</v>
      </c>
      <c r="G1289" s="14">
        <v>107.272727272727</v>
      </c>
      <c r="H1289" s="2">
        <v>1342</v>
      </c>
      <c r="I1289" s="27" t="s">
        <v>170</v>
      </c>
      <c r="J1289" s="14">
        <v>153.939392</v>
      </c>
      <c r="L1289" t="s">
        <v>170</v>
      </c>
      <c r="M1289" t="s">
        <v>170</v>
      </c>
      <c r="N1289" t="s">
        <v>170</v>
      </c>
      <c r="O1289" s="2">
        <v>46112</v>
      </c>
      <c r="P1289" s="27" t="s">
        <v>170</v>
      </c>
      <c r="Q1289" s="14">
        <v>33.939393939393902</v>
      </c>
      <c r="R1289" s="2">
        <v>52826</v>
      </c>
      <c r="S1289" s="27" t="s">
        <v>170</v>
      </c>
      <c r="T1289" s="14">
        <v>27.272728000000001</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1222</v>
      </c>
      <c r="F1290" s="27">
        <v>0.98548387096774193</v>
      </c>
      <c r="G1290" s="14">
        <v>107.272727272727</v>
      </c>
      <c r="H1290" s="2">
        <v>1314</v>
      </c>
      <c r="I1290" s="27">
        <v>0.97913561847988073</v>
      </c>
      <c r="J1290" s="14">
        <v>152.72728000000001</v>
      </c>
      <c r="L1290" t="s">
        <v>170</v>
      </c>
      <c r="M1290" t="s">
        <v>170</v>
      </c>
      <c r="N1290" t="s">
        <v>170</v>
      </c>
      <c r="O1290" s="2">
        <v>44362</v>
      </c>
      <c r="P1290" s="27">
        <v>0.96204892435808465</v>
      </c>
      <c r="Q1290" s="14">
        <v>186.06060606060601</v>
      </c>
      <c r="R1290" s="2">
        <v>51286</v>
      </c>
      <c r="S1290" s="27">
        <v>0.97084768863817061</v>
      </c>
      <c r="T1290" s="14">
        <v>143.03030000000001</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858</v>
      </c>
      <c r="F1291" s="27">
        <v>0.6919354838709677</v>
      </c>
      <c r="G1291" s="14">
        <v>100</v>
      </c>
      <c r="H1291" s="2">
        <v>954</v>
      </c>
      <c r="I1291" s="27">
        <v>0.71087928464977646</v>
      </c>
      <c r="J1291" s="14">
        <v>127.878784</v>
      </c>
      <c r="L1291" t="s">
        <v>170</v>
      </c>
      <c r="M1291" t="s">
        <v>170</v>
      </c>
      <c r="N1291" t="s">
        <v>170</v>
      </c>
      <c r="O1291" s="2">
        <v>33828</v>
      </c>
      <c r="P1291" s="27">
        <v>0.73360513532269256</v>
      </c>
      <c r="Q1291" s="14">
        <v>427.87878787878702</v>
      </c>
      <c r="R1291" s="2">
        <v>39026</v>
      </c>
      <c r="S1291" s="27">
        <v>0.738765002082308</v>
      </c>
      <c r="T1291" s="14">
        <v>514.54549999999995</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470</v>
      </c>
      <c r="F1292" s="27">
        <v>0.37903225806451613</v>
      </c>
      <c r="G1292" s="14">
        <v>56.363636363636303</v>
      </c>
      <c r="H1292" s="2">
        <v>545</v>
      </c>
      <c r="I1292" s="27">
        <v>0.40611028315946351</v>
      </c>
      <c r="J1292" s="14">
        <v>75.151510000000002</v>
      </c>
      <c r="L1292" t="s">
        <v>170</v>
      </c>
      <c r="M1292" t="s">
        <v>170</v>
      </c>
      <c r="N1292" t="s">
        <v>170</v>
      </c>
      <c r="O1292" s="2">
        <v>15915</v>
      </c>
      <c r="P1292" s="27">
        <v>0.34513792505204721</v>
      </c>
      <c r="Q1292" s="14">
        <v>318.78787878787801</v>
      </c>
      <c r="R1292" s="2">
        <v>18239</v>
      </c>
      <c r="S1292" s="27">
        <v>0.34526558891454967</v>
      </c>
      <c r="T1292" s="14">
        <v>475.75756799999999</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266</v>
      </c>
      <c r="F1293" s="27">
        <v>0.21451612903225806</v>
      </c>
      <c r="G1293" s="14">
        <v>45.454545454545404</v>
      </c>
      <c r="H1293" s="2">
        <v>275</v>
      </c>
      <c r="I1293" s="27">
        <v>0.20491803278688525</v>
      </c>
      <c r="J1293" s="14">
        <v>53.939392099999999</v>
      </c>
      <c r="L1293" t="s">
        <v>170</v>
      </c>
      <c r="M1293" t="s">
        <v>170</v>
      </c>
      <c r="N1293" t="s">
        <v>170</v>
      </c>
      <c r="O1293" s="2">
        <v>9891</v>
      </c>
      <c r="P1293" s="27">
        <v>0.21449947952810547</v>
      </c>
      <c r="Q1293" s="14">
        <v>286.06060606060601</v>
      </c>
      <c r="R1293" s="2">
        <v>11462</v>
      </c>
      <c r="S1293" s="27">
        <v>0.21697648885018742</v>
      </c>
      <c r="T1293" s="14">
        <v>433.33334400000001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204</v>
      </c>
      <c r="F1294" s="27">
        <v>0.16451612903225807</v>
      </c>
      <c r="G1294" s="14">
        <v>44.848484848484802</v>
      </c>
      <c r="H1294" s="2">
        <v>270</v>
      </c>
      <c r="I1294" s="27">
        <v>0.20119225037257824</v>
      </c>
      <c r="J1294" s="14">
        <v>62.4242439</v>
      </c>
      <c r="L1294" t="s">
        <v>170</v>
      </c>
      <c r="M1294" t="s">
        <v>170</v>
      </c>
      <c r="N1294" t="s">
        <v>170</v>
      </c>
      <c r="O1294" s="2">
        <v>6024</v>
      </c>
      <c r="P1294" s="27">
        <v>0.13063844552394172</v>
      </c>
      <c r="Q1294" s="14">
        <v>296.36363636363598</v>
      </c>
      <c r="R1294" s="2">
        <v>6777</v>
      </c>
      <c r="S1294" s="27">
        <v>0.12828910006436225</v>
      </c>
      <c r="T1294" s="14">
        <v>321.21212800000001</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340</v>
      </c>
      <c r="F1295" s="27">
        <v>0.27419354838709675</v>
      </c>
      <c r="G1295" s="14">
        <v>47.272727272727202</v>
      </c>
      <c r="H1295" s="2">
        <v>333</v>
      </c>
      <c r="I1295" s="27">
        <v>0.24813710879284651</v>
      </c>
      <c r="J1295" s="14">
        <v>64.848489999999998</v>
      </c>
      <c r="L1295" t="s">
        <v>170</v>
      </c>
      <c r="M1295" t="s">
        <v>170</v>
      </c>
      <c r="N1295" t="s">
        <v>170</v>
      </c>
      <c r="O1295" s="2">
        <v>10879</v>
      </c>
      <c r="P1295" s="27">
        <v>0.23592557251908397</v>
      </c>
      <c r="Q1295" s="14">
        <v>301.81818181818102</v>
      </c>
      <c r="R1295" s="2">
        <v>13075</v>
      </c>
      <c r="S1295" s="27">
        <v>0.24751069549085677</v>
      </c>
      <c r="T1295" s="14">
        <v>442.42425500000002</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32</v>
      </c>
      <c r="F1296" s="27">
        <v>2.5806451612903226E-2</v>
      </c>
      <c r="G1296" s="14">
        <v>15.757575757575699</v>
      </c>
      <c r="H1296" s="2">
        <v>18</v>
      </c>
      <c r="I1296" s="27">
        <v>1.3412816691505217E-2</v>
      </c>
      <c r="J1296" s="14">
        <v>13.939394</v>
      </c>
      <c r="L1296" t="s">
        <v>170</v>
      </c>
      <c r="M1296" t="s">
        <v>170</v>
      </c>
      <c r="N1296" t="s">
        <v>170</v>
      </c>
      <c r="O1296" s="2">
        <v>3749</v>
      </c>
      <c r="P1296" s="27">
        <v>8.1302047189451776E-2</v>
      </c>
      <c r="Q1296" s="14">
        <v>264.84848484848402</v>
      </c>
      <c r="R1296" s="2">
        <v>3981</v>
      </c>
      <c r="S1296" s="27">
        <v>7.5360617877560293E-2</v>
      </c>
      <c r="T1296" s="14">
        <v>340</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0</v>
      </c>
      <c r="F1297" s="27">
        <v>0</v>
      </c>
      <c r="G1297" s="14">
        <v>11.5151515151515</v>
      </c>
      <c r="H1297" s="2">
        <v>17</v>
      </c>
      <c r="I1297" s="27">
        <v>1.2667660208643815E-2</v>
      </c>
      <c r="J1297" s="14">
        <v>15.151515</v>
      </c>
      <c r="L1297" t="s">
        <v>170</v>
      </c>
      <c r="M1297" t="s">
        <v>170</v>
      </c>
      <c r="N1297" t="s">
        <v>170</v>
      </c>
      <c r="O1297" s="2">
        <v>1192</v>
      </c>
      <c r="P1297" s="27">
        <v>2.5850104094378903E-2</v>
      </c>
      <c r="Q1297" s="14">
        <v>160.60606060606</v>
      </c>
      <c r="R1297" s="2">
        <v>989</v>
      </c>
      <c r="S1297" s="27">
        <v>1.8721841517434598E-2</v>
      </c>
      <c r="T1297" s="14">
        <v>135.15152</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7</v>
      </c>
      <c r="F1298" s="27">
        <v>5.6451612903225803E-3</v>
      </c>
      <c r="G1298" s="14">
        <v>6.6666666666666599</v>
      </c>
      <c r="H1298" s="2">
        <v>34</v>
      </c>
      <c r="I1298" s="27">
        <v>2.533532041728763E-2</v>
      </c>
      <c r="J1298" s="14">
        <v>27.272728000000001</v>
      </c>
      <c r="L1298" t="s">
        <v>170</v>
      </c>
      <c r="M1298" t="s">
        <v>170</v>
      </c>
      <c r="N1298" t="s">
        <v>170</v>
      </c>
      <c r="O1298" s="2">
        <v>1728</v>
      </c>
      <c r="P1298" s="27">
        <v>3.7473976405274112E-2</v>
      </c>
      <c r="Q1298" s="14">
        <v>201.21212121212099</v>
      </c>
      <c r="R1298" s="2">
        <v>2271</v>
      </c>
      <c r="S1298" s="27">
        <v>4.2990194222541932E-2</v>
      </c>
      <c r="T1298" s="14">
        <v>273.93939999999998</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9</v>
      </c>
      <c r="F1299" s="27">
        <v>7.2580645161290326E-3</v>
      </c>
      <c r="G1299" s="14">
        <v>10.909090909090899</v>
      </c>
      <c r="H1299" s="2">
        <v>7</v>
      </c>
      <c r="I1299" s="27">
        <v>5.2160953800298067E-3</v>
      </c>
      <c r="J1299" s="14">
        <v>7.2727274900000003</v>
      </c>
      <c r="L1299" t="s">
        <v>170</v>
      </c>
      <c r="M1299" t="s">
        <v>170</v>
      </c>
      <c r="N1299" t="s">
        <v>170</v>
      </c>
      <c r="O1299" s="2">
        <v>365</v>
      </c>
      <c r="P1299" s="27">
        <v>7.9155100624566273E-3</v>
      </c>
      <c r="Q1299" s="14">
        <v>78.181818181818201</v>
      </c>
      <c r="R1299" s="2">
        <v>471</v>
      </c>
      <c r="S1299" s="27">
        <v>8.9160640593647072E-3</v>
      </c>
      <c r="T1299" s="14">
        <v>108.484848</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364</v>
      </c>
      <c r="F1300" s="27">
        <v>0.29354838709677417</v>
      </c>
      <c r="G1300" s="14">
        <v>60.606060606060602</v>
      </c>
      <c r="H1300" s="2">
        <v>360</v>
      </c>
      <c r="I1300" s="27">
        <v>0.26825633383010433</v>
      </c>
      <c r="J1300" s="14">
        <v>72.727270000000004</v>
      </c>
      <c r="L1300" t="s">
        <v>170</v>
      </c>
      <c r="M1300" t="s">
        <v>170</v>
      </c>
      <c r="N1300" t="s">
        <v>170</v>
      </c>
      <c r="O1300" s="2">
        <v>10534</v>
      </c>
      <c r="P1300" s="27">
        <v>0.22844378903539209</v>
      </c>
      <c r="Q1300" s="14">
        <v>395.75757575757501</v>
      </c>
      <c r="R1300" s="2">
        <v>12260</v>
      </c>
      <c r="S1300" s="27">
        <v>0.23208268655586264</v>
      </c>
      <c r="T1300" s="14">
        <v>530.90909999999997</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349</v>
      </c>
      <c r="F1301" s="27">
        <v>0.28145161290322579</v>
      </c>
      <c r="G1301" s="14">
        <v>60.606060606060602</v>
      </c>
      <c r="H1301" s="2">
        <v>351</v>
      </c>
      <c r="I1301" s="27">
        <v>0.26154992548435169</v>
      </c>
      <c r="J1301" s="14">
        <v>72.121215800000002</v>
      </c>
      <c r="L1301" t="s">
        <v>170</v>
      </c>
      <c r="M1301" t="s">
        <v>170</v>
      </c>
      <c r="N1301" t="s">
        <v>170</v>
      </c>
      <c r="O1301" s="2">
        <v>9902</v>
      </c>
      <c r="P1301" s="27">
        <v>0.21473802914642609</v>
      </c>
      <c r="Q1301" s="14">
        <v>385.45454545454498</v>
      </c>
      <c r="R1301" s="2">
        <v>11737</v>
      </c>
      <c r="S1301" s="27">
        <v>0.22218225873622838</v>
      </c>
      <c r="T1301" s="14">
        <v>514.54549999999995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62</v>
      </c>
      <c r="F1302" s="27">
        <v>0.05</v>
      </c>
      <c r="G1302" s="14">
        <v>23.636363636363601</v>
      </c>
      <c r="H1302" s="2">
        <v>95</v>
      </c>
      <c r="I1302" s="27">
        <v>7.0789865871833085E-2</v>
      </c>
      <c r="J1302" s="14">
        <v>24.242424</v>
      </c>
      <c r="L1302" t="s">
        <v>170</v>
      </c>
      <c r="M1302" t="s">
        <v>170</v>
      </c>
      <c r="N1302" t="s">
        <v>170</v>
      </c>
      <c r="O1302" s="2">
        <v>3100</v>
      </c>
      <c r="P1302" s="27">
        <v>6.7227619708535732E-2</v>
      </c>
      <c r="Q1302" s="14">
        <v>217.575757575757</v>
      </c>
      <c r="R1302" s="2">
        <v>4014</v>
      </c>
      <c r="S1302" s="27">
        <v>7.5985310263885206E-2</v>
      </c>
      <c r="T1302" s="14">
        <v>332.72726399999999</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56</v>
      </c>
      <c r="F1303" s="27">
        <v>4.5161290322580643E-2</v>
      </c>
      <c r="G1303" s="14">
        <v>23.030303030302999</v>
      </c>
      <c r="H1303" s="2">
        <v>84</v>
      </c>
      <c r="I1303" s="27">
        <v>6.259314456035768E-2</v>
      </c>
      <c r="J1303" s="14">
        <v>23.030304000000001</v>
      </c>
      <c r="L1303" t="s">
        <v>170</v>
      </c>
      <c r="M1303" t="s">
        <v>170</v>
      </c>
      <c r="N1303" t="s">
        <v>170</v>
      </c>
      <c r="O1303" s="2">
        <v>2818</v>
      </c>
      <c r="P1303" s="27">
        <v>6.1112074947952809E-2</v>
      </c>
      <c r="Q1303" s="14">
        <v>201.81818181818099</v>
      </c>
      <c r="R1303" s="2">
        <v>3701</v>
      </c>
      <c r="S1303" s="27">
        <v>7.006019762995494E-2</v>
      </c>
      <c r="T1303" s="14">
        <v>325.45455900000002</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6</v>
      </c>
      <c r="F1304" s="27">
        <v>4.8387096774193551E-3</v>
      </c>
      <c r="G1304" s="14">
        <v>5.4545454545454497</v>
      </c>
      <c r="H1304" s="2">
        <v>11</v>
      </c>
      <c r="I1304" s="27">
        <v>8.1967213114754103E-3</v>
      </c>
      <c r="J1304" s="14">
        <v>8.4848479999999995</v>
      </c>
      <c r="L1304" t="s">
        <v>170</v>
      </c>
      <c r="M1304" t="s">
        <v>170</v>
      </c>
      <c r="N1304" t="s">
        <v>170</v>
      </c>
      <c r="O1304" s="2">
        <v>282</v>
      </c>
      <c r="P1304" s="27">
        <v>6.1155447605829288E-3</v>
      </c>
      <c r="Q1304" s="14">
        <v>56.969696969696898</v>
      </c>
      <c r="R1304" s="2">
        <v>313</v>
      </c>
      <c r="S1304" s="27">
        <v>5.9251126339302613E-3</v>
      </c>
      <c r="T1304" s="14">
        <v>66.666664100000006</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287</v>
      </c>
      <c r="F1305" s="27">
        <v>0.2314516129032258</v>
      </c>
      <c r="G1305" s="14">
        <v>56.363636363636303</v>
      </c>
      <c r="H1305" s="2">
        <v>256</v>
      </c>
      <c r="I1305" s="27">
        <v>0.19076005961251863</v>
      </c>
      <c r="J1305" s="14">
        <v>69.090909999999994</v>
      </c>
      <c r="L1305" t="s">
        <v>170</v>
      </c>
      <c r="M1305" t="s">
        <v>170</v>
      </c>
      <c r="N1305" t="s">
        <v>170</v>
      </c>
      <c r="O1305" s="2">
        <v>6802</v>
      </c>
      <c r="P1305" s="27">
        <v>0.14751040943789034</v>
      </c>
      <c r="Q1305" s="14">
        <v>278.18181818181802</v>
      </c>
      <c r="R1305" s="2">
        <v>7723</v>
      </c>
      <c r="S1305" s="27">
        <v>0.14619694847234316</v>
      </c>
      <c r="T1305" s="14">
        <v>340.60604899999998</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256</v>
      </c>
      <c r="F1306" s="27">
        <v>0.20645161290322581</v>
      </c>
      <c r="G1306" s="14">
        <v>53.939393939393902</v>
      </c>
      <c r="H1306" s="2">
        <v>256</v>
      </c>
      <c r="I1306" s="27">
        <v>0.19076005961251863</v>
      </c>
      <c r="J1306" s="14">
        <v>69.090909999999994</v>
      </c>
      <c r="L1306" t="s">
        <v>170</v>
      </c>
      <c r="M1306" t="s">
        <v>170</v>
      </c>
      <c r="N1306" t="s">
        <v>170</v>
      </c>
      <c r="O1306" s="2">
        <v>6452</v>
      </c>
      <c r="P1306" s="27">
        <v>0.13992019430950728</v>
      </c>
      <c r="Q1306" s="14">
        <v>272.72727272727201</v>
      </c>
      <c r="R1306" s="2">
        <v>7420</v>
      </c>
      <c r="S1306" s="27">
        <v>0.14046113656154166</v>
      </c>
      <c r="T1306" s="14">
        <v>338.18182400000001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31</v>
      </c>
      <c r="F1307" s="27">
        <v>2.5000000000000001E-2</v>
      </c>
      <c r="G1307" s="14">
        <v>21.2121212121212</v>
      </c>
      <c r="H1307" s="2">
        <v>0</v>
      </c>
      <c r="I1307" s="27">
        <v>0</v>
      </c>
      <c r="J1307" s="14">
        <v>12.727273</v>
      </c>
      <c r="L1307" t="s">
        <v>170</v>
      </c>
      <c r="M1307" t="s">
        <v>170</v>
      </c>
      <c r="N1307" t="s">
        <v>170</v>
      </c>
      <c r="O1307" s="2">
        <v>350</v>
      </c>
      <c r="P1307" s="27">
        <v>7.5902151283830672E-3</v>
      </c>
      <c r="Q1307" s="14">
        <v>75.757575757575694</v>
      </c>
      <c r="R1307" s="2">
        <v>303</v>
      </c>
      <c r="S1307" s="27">
        <v>5.7358119108014988E-3</v>
      </c>
      <c r="T1307" s="14">
        <v>64.242424</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15</v>
      </c>
      <c r="F1308" s="27">
        <v>1.2096774193548387E-2</v>
      </c>
      <c r="G1308" s="14">
        <v>10.303030303030299</v>
      </c>
      <c r="H1308" s="2">
        <v>9</v>
      </c>
      <c r="I1308" s="27">
        <v>6.7064083457526085E-3</v>
      </c>
      <c r="J1308" s="14">
        <v>7.2727274900000003</v>
      </c>
      <c r="L1308" t="s">
        <v>170</v>
      </c>
      <c r="M1308" t="s">
        <v>170</v>
      </c>
      <c r="N1308" t="s">
        <v>170</v>
      </c>
      <c r="O1308" s="2">
        <v>632</v>
      </c>
      <c r="P1308" s="27">
        <v>1.3705759888965996E-2</v>
      </c>
      <c r="Q1308" s="14">
        <v>102.424242424242</v>
      </c>
      <c r="R1308" s="2">
        <v>523</v>
      </c>
      <c r="S1308" s="27">
        <v>9.9004278196342718E-3</v>
      </c>
      <c r="T1308" s="14">
        <v>80</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18</v>
      </c>
      <c r="F1309" s="27">
        <v>1.4516129032258065E-2</v>
      </c>
      <c r="G1309" s="14">
        <v>20</v>
      </c>
      <c r="H1309" s="2">
        <v>28</v>
      </c>
      <c r="I1309" s="27">
        <v>2.0864381520119227E-2</v>
      </c>
      <c r="J1309" s="14">
        <v>15.757576</v>
      </c>
      <c r="L1309" t="s">
        <v>170</v>
      </c>
      <c r="M1309" t="s">
        <v>170</v>
      </c>
      <c r="N1309" t="s">
        <v>170</v>
      </c>
      <c r="O1309" s="2">
        <v>1750</v>
      </c>
      <c r="P1309" s="27">
        <v>3.7951075641915334E-2</v>
      </c>
      <c r="Q1309" s="14">
        <v>180.60606060606</v>
      </c>
      <c r="R1309" s="2">
        <v>1540</v>
      </c>
      <c r="S1309" s="27">
        <v>2.9152311361829403E-2</v>
      </c>
      <c r="T1309" s="14">
        <v>140</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2021</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170</v>
      </c>
      <c r="C1312" t="s">
        <v>170</v>
      </c>
      <c r="D1312" t="s">
        <v>170</v>
      </c>
      <c r="E1312" s="211" t="s">
        <v>1700</v>
      </c>
      <c r="F1312" s="211"/>
      <c r="G1312" s="211" t="s">
        <v>1701</v>
      </c>
      <c r="H1312" s="211" t="s">
        <v>1700</v>
      </c>
      <c r="I1312" s="211"/>
      <c r="J1312" s="211" t="s">
        <v>1701</v>
      </c>
      <c r="K1312" t="s">
        <v>170</v>
      </c>
      <c r="L1312" t="s">
        <v>170</v>
      </c>
      <c r="M1312" t="s">
        <v>170</v>
      </c>
      <c r="N1312" t="s">
        <v>170</v>
      </c>
      <c r="O1312" s="211" t="s">
        <v>1700</v>
      </c>
      <c r="P1312" s="211"/>
      <c r="Q1312" s="211" t="s">
        <v>1701</v>
      </c>
      <c r="R1312" s="211" t="s">
        <v>1700</v>
      </c>
      <c r="S1312" s="211"/>
      <c r="T1312" s="211" t="s">
        <v>1701</v>
      </c>
      <c r="U1312" t="s">
        <v>170</v>
      </c>
      <c r="V1312" t="s">
        <v>170</v>
      </c>
      <c r="W1312" t="s">
        <v>170</v>
      </c>
      <c r="X1312" t="s">
        <v>170</v>
      </c>
      <c r="Y1312" s="211" t="s">
        <v>1700</v>
      </c>
      <c r="Z1312" s="211"/>
      <c r="AA1312" s="211" t="s">
        <v>1701</v>
      </c>
      <c r="AB1312" s="211" t="s">
        <v>1700</v>
      </c>
      <c r="AC1312" s="211"/>
      <c r="AD1312" s="211" t="s">
        <v>1701</v>
      </c>
      <c r="AE1312" t="s">
        <v>170</v>
      </c>
    </row>
    <row r="1313" spans="1:30" x14ac:dyDescent="0.3">
      <c r="A1313" t="s">
        <v>172</v>
      </c>
      <c r="B1313" t="s">
        <v>170</v>
      </c>
      <c r="C1313" t="s">
        <v>170</v>
      </c>
      <c r="D1313" t="s">
        <v>170</v>
      </c>
      <c r="E1313" s="2">
        <v>10442</v>
      </c>
      <c r="F1313" s="27" t="s">
        <v>170</v>
      </c>
      <c r="G1313" s="14">
        <v>30.909090909090899</v>
      </c>
      <c r="H1313" s="2">
        <v>10404</v>
      </c>
      <c r="I1313" s="27" t="s">
        <v>170</v>
      </c>
      <c r="J1313" s="14">
        <v>35.151516000000001</v>
      </c>
      <c r="L1313" t="s">
        <v>170</v>
      </c>
      <c r="M1313" t="s">
        <v>170</v>
      </c>
      <c r="N1313" t="s">
        <v>170</v>
      </c>
      <c r="O1313" s="2">
        <v>449747</v>
      </c>
      <c r="P1313" s="27" t="s">
        <v>170</v>
      </c>
      <c r="Q1313" s="14">
        <v>236.363636363636</v>
      </c>
      <c r="R1313" s="2">
        <v>459748</v>
      </c>
      <c r="S1313" s="27" t="s">
        <v>170</v>
      </c>
      <c r="T1313" s="14">
        <v>256.96969999999999</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5193</v>
      </c>
      <c r="F1314" s="27">
        <v>0.49731852135606208</v>
      </c>
      <c r="G1314" s="14">
        <v>135.15151515151501</v>
      </c>
      <c r="H1314" s="2">
        <v>4742</v>
      </c>
      <c r="I1314" s="27">
        <v>0.45578623606305269</v>
      </c>
      <c r="J1314" s="14">
        <v>210.909088</v>
      </c>
      <c r="L1314" t="s">
        <v>170</v>
      </c>
      <c r="M1314" t="s">
        <v>170</v>
      </c>
      <c r="N1314" t="s">
        <v>170</v>
      </c>
      <c r="O1314" s="2">
        <v>224472</v>
      </c>
      <c r="P1314" s="27">
        <v>0.49910727586843268</v>
      </c>
      <c r="Q1314" s="14">
        <v>220</v>
      </c>
      <c r="R1314" s="2">
        <v>229083</v>
      </c>
      <c r="S1314" s="27">
        <v>0.49827949224357693</v>
      </c>
      <c r="T1314" s="14">
        <v>264.84848</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307</v>
      </c>
      <c r="F1315" s="27">
        <v>2.9400497988891015E-2</v>
      </c>
      <c r="G1315" s="14">
        <v>58.181818181818201</v>
      </c>
      <c r="H1315" s="2">
        <v>404</v>
      </c>
      <c r="I1315" s="27">
        <v>3.8831218762014612E-2</v>
      </c>
      <c r="J1315" s="14">
        <v>84.848489999999998</v>
      </c>
      <c r="L1315" t="s">
        <v>170</v>
      </c>
      <c r="M1315" t="s">
        <v>170</v>
      </c>
      <c r="N1315" t="s">
        <v>170</v>
      </c>
      <c r="O1315" s="2">
        <v>20757</v>
      </c>
      <c r="P1315" s="27">
        <v>4.6152614692260313E-2</v>
      </c>
      <c r="Q1315" s="14">
        <v>23.030303030302999</v>
      </c>
      <c r="R1315" s="2">
        <v>19024</v>
      </c>
      <c r="S1315" s="27">
        <v>4.1379190339055308E-2</v>
      </c>
      <c r="T1315" s="14">
        <v>86.060609999999997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0</v>
      </c>
      <c r="F1316" s="27">
        <v>0</v>
      </c>
      <c r="G1316" s="14">
        <v>11.5151515151515</v>
      </c>
      <c r="H1316" s="2">
        <v>0</v>
      </c>
      <c r="I1316" s="27">
        <v>0</v>
      </c>
      <c r="J1316" s="14">
        <v>12.727273</v>
      </c>
      <c r="L1316" t="s">
        <v>170</v>
      </c>
      <c r="M1316" t="s">
        <v>170</v>
      </c>
      <c r="N1316" t="s">
        <v>170</v>
      </c>
      <c r="O1316" s="2">
        <v>69</v>
      </c>
      <c r="P1316" s="27">
        <v>1.5341958923572587E-4</v>
      </c>
      <c r="Q1316" s="14">
        <v>42.424242424242401</v>
      </c>
      <c r="R1316" s="2">
        <v>297</v>
      </c>
      <c r="S1316" s="27">
        <v>6.4600607289210616E-4</v>
      </c>
      <c r="T1316" s="14">
        <v>107.878784</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307</v>
      </c>
      <c r="F1317" s="27">
        <v>2.9400497988891015E-2</v>
      </c>
      <c r="G1317" s="14">
        <v>58.181818181818201</v>
      </c>
      <c r="H1317" s="2">
        <v>404</v>
      </c>
      <c r="I1317" s="27">
        <v>3.8831218762014612E-2</v>
      </c>
      <c r="J1317" s="14">
        <v>84.848489999999998</v>
      </c>
      <c r="L1317" t="s">
        <v>170</v>
      </c>
      <c r="M1317" t="s">
        <v>170</v>
      </c>
      <c r="N1317" t="s">
        <v>170</v>
      </c>
      <c r="O1317" s="2">
        <v>20688</v>
      </c>
      <c r="P1317" s="27">
        <v>4.5999195103024589E-2</v>
      </c>
      <c r="Q1317" s="14">
        <v>47.272727272727202</v>
      </c>
      <c r="R1317" s="2">
        <v>18727</v>
      </c>
      <c r="S1317" s="27">
        <v>4.0733184266163201E-2</v>
      </c>
      <c r="T1317" s="14">
        <v>109.090912</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1433</v>
      </c>
      <c r="F1318" s="27">
        <v>0.13723424631296685</v>
      </c>
      <c r="G1318" s="14">
        <v>115.757575757575</v>
      </c>
      <c r="H1318" s="2">
        <v>1090</v>
      </c>
      <c r="I1318" s="27">
        <v>0.10476739715494041</v>
      </c>
      <c r="J1318" s="14">
        <v>111.515152</v>
      </c>
      <c r="L1318" t="s">
        <v>170</v>
      </c>
      <c r="M1318" t="s">
        <v>170</v>
      </c>
      <c r="N1318" t="s">
        <v>170</v>
      </c>
      <c r="O1318" s="2">
        <v>52537</v>
      </c>
      <c r="P1318" s="27">
        <v>0.11681456463300478</v>
      </c>
      <c r="Q1318" s="14">
        <v>59.393939393939398</v>
      </c>
      <c r="R1318" s="2">
        <v>53879</v>
      </c>
      <c r="S1318" s="27">
        <v>0.11719246195742015</v>
      </c>
      <c r="T1318" s="14">
        <v>70.303030000000007</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0</v>
      </c>
      <c r="F1319" s="27">
        <v>0</v>
      </c>
      <c r="G1319" s="14">
        <v>11.5151515151515</v>
      </c>
      <c r="H1319" s="2">
        <v>0</v>
      </c>
      <c r="I1319" s="27">
        <v>0</v>
      </c>
      <c r="J1319" s="14">
        <v>12.727273</v>
      </c>
      <c r="L1319" t="s">
        <v>170</v>
      </c>
      <c r="M1319" t="s">
        <v>170</v>
      </c>
      <c r="N1319" t="s">
        <v>170</v>
      </c>
      <c r="O1319" s="2">
        <v>394</v>
      </c>
      <c r="P1319" s="27">
        <v>8.7604808925907229E-4</v>
      </c>
      <c r="Q1319" s="14">
        <v>90.303030303030297</v>
      </c>
      <c r="R1319" s="2">
        <v>539</v>
      </c>
      <c r="S1319" s="27">
        <v>1.1723813915449333E-3</v>
      </c>
      <c r="T1319" s="14">
        <v>174.545456</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1433</v>
      </c>
      <c r="F1320" s="27">
        <v>0.13723424631296685</v>
      </c>
      <c r="G1320" s="14">
        <v>115.757575757575</v>
      </c>
      <c r="H1320" s="2">
        <v>1090</v>
      </c>
      <c r="I1320" s="27">
        <v>0.10476739715494041</v>
      </c>
      <c r="J1320" s="14">
        <v>111.515152</v>
      </c>
      <c r="L1320" t="s">
        <v>170</v>
      </c>
      <c r="M1320" t="s">
        <v>170</v>
      </c>
      <c r="N1320" t="s">
        <v>170</v>
      </c>
      <c r="O1320" s="2">
        <v>52143</v>
      </c>
      <c r="P1320" s="27">
        <v>0.11593851654374571</v>
      </c>
      <c r="Q1320" s="14">
        <v>104.24242424242399</v>
      </c>
      <c r="R1320" s="2">
        <v>53340</v>
      </c>
      <c r="S1320" s="27">
        <v>0.11602008056587522</v>
      </c>
      <c r="T1320" s="14">
        <v>179.393936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1346</v>
      </c>
      <c r="F1321" s="27">
        <v>0.12890250909787396</v>
      </c>
      <c r="G1321" s="14">
        <v>121.212121212121</v>
      </c>
      <c r="H1321" s="2">
        <v>1232</v>
      </c>
      <c r="I1321" s="27">
        <v>0.11841599384851979</v>
      </c>
      <c r="J1321" s="14">
        <v>167.878784</v>
      </c>
      <c r="L1321" t="s">
        <v>170</v>
      </c>
      <c r="M1321" t="s">
        <v>170</v>
      </c>
      <c r="N1321" t="s">
        <v>170</v>
      </c>
      <c r="O1321" s="2">
        <v>56482</v>
      </c>
      <c r="P1321" s="27">
        <v>0.12558616288713431</v>
      </c>
      <c r="Q1321" s="14">
        <v>179.39393939393901</v>
      </c>
      <c r="R1321" s="2">
        <v>56225</v>
      </c>
      <c r="S1321" s="27">
        <v>0.12229525740188103</v>
      </c>
      <c r="T1321" s="14">
        <v>144.84848</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11</v>
      </c>
      <c r="F1322" s="27">
        <v>1.0534380386899062E-3</v>
      </c>
      <c r="G1322" s="14">
        <v>12.1212121212121</v>
      </c>
      <c r="H1322" s="2">
        <v>9</v>
      </c>
      <c r="I1322" s="27">
        <v>8.6505190311418688E-4</v>
      </c>
      <c r="J1322" s="14">
        <v>14.545455</v>
      </c>
      <c r="L1322" t="s">
        <v>170</v>
      </c>
      <c r="M1322" t="s">
        <v>170</v>
      </c>
      <c r="N1322" t="s">
        <v>170</v>
      </c>
      <c r="O1322" s="2">
        <v>709</v>
      </c>
      <c r="P1322" s="27">
        <v>1.5764418662047774E-3</v>
      </c>
      <c r="Q1322" s="14">
        <v>127.272727272727</v>
      </c>
      <c r="R1322" s="2">
        <v>757</v>
      </c>
      <c r="S1322" s="27">
        <v>1.6465541992569843E-3</v>
      </c>
      <c r="T1322" s="14">
        <v>181.21212800000001</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1335</v>
      </c>
      <c r="F1323" s="27">
        <v>0.12784907105918406</v>
      </c>
      <c r="G1323" s="14">
        <v>121.212121212121</v>
      </c>
      <c r="H1323" s="2">
        <v>1223</v>
      </c>
      <c r="I1323" s="27">
        <v>0.11755094194540561</v>
      </c>
      <c r="J1323" s="14">
        <v>167.878784</v>
      </c>
      <c r="L1323" t="s">
        <v>170</v>
      </c>
      <c r="M1323" t="s">
        <v>170</v>
      </c>
      <c r="N1323" t="s">
        <v>170</v>
      </c>
      <c r="O1323" s="2">
        <v>55773</v>
      </c>
      <c r="P1323" s="27">
        <v>0.12400972102092954</v>
      </c>
      <c r="Q1323" s="14">
        <v>225.45454545454501</v>
      </c>
      <c r="R1323" s="2">
        <v>55468</v>
      </c>
      <c r="S1323" s="27">
        <v>0.12064870320262405</v>
      </c>
      <c r="T1323" s="14">
        <v>238.18182400000001</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1676</v>
      </c>
      <c r="F1324" s="27">
        <v>0.16050565025857116</v>
      </c>
      <c r="G1324" s="14">
        <v>109.09090909090899</v>
      </c>
      <c r="H1324" s="2">
        <v>1403</v>
      </c>
      <c r="I1324" s="27">
        <v>0.13485198000768936</v>
      </c>
      <c r="J1324" s="14">
        <v>125.454544</v>
      </c>
      <c r="L1324" t="s">
        <v>170</v>
      </c>
      <c r="M1324" t="s">
        <v>170</v>
      </c>
      <c r="N1324" t="s">
        <v>170</v>
      </c>
      <c r="O1324" s="2">
        <v>74386</v>
      </c>
      <c r="P1324" s="27">
        <v>0.16539521108534352</v>
      </c>
      <c r="Q1324" s="14">
        <v>112.121212121212</v>
      </c>
      <c r="R1324" s="2">
        <v>76531</v>
      </c>
      <c r="S1324" s="27">
        <v>0.1664629318670228</v>
      </c>
      <c r="T1324" s="14">
        <v>141.21212800000001</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44</v>
      </c>
      <c r="F1325" s="27">
        <v>4.2137521547596247E-3</v>
      </c>
      <c r="G1325" s="14">
        <v>22.424242424242401</v>
      </c>
      <c r="H1325" s="2">
        <v>146</v>
      </c>
      <c r="I1325" s="27">
        <v>1.4033064206074588E-2</v>
      </c>
      <c r="J1325" s="14">
        <v>47.878788</v>
      </c>
      <c r="L1325" t="s">
        <v>170</v>
      </c>
      <c r="M1325" t="s">
        <v>170</v>
      </c>
      <c r="N1325" t="s">
        <v>170</v>
      </c>
      <c r="O1325" s="2">
        <v>2459</v>
      </c>
      <c r="P1325" s="27">
        <v>5.4675184047920274E-3</v>
      </c>
      <c r="Q1325" s="14">
        <v>172.72727272727201</v>
      </c>
      <c r="R1325" s="2">
        <v>2792</v>
      </c>
      <c r="S1325" s="27">
        <v>6.0728921061103036E-3</v>
      </c>
      <c r="T1325" s="14">
        <v>289.69695999999999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1632</v>
      </c>
      <c r="F1326" s="27">
        <v>0.15629189810381153</v>
      </c>
      <c r="G1326" s="14">
        <v>109.69696969696901</v>
      </c>
      <c r="H1326" s="2">
        <v>1257</v>
      </c>
      <c r="I1326" s="27">
        <v>0.12081891580161476</v>
      </c>
      <c r="J1326" s="14">
        <v>117.57576</v>
      </c>
      <c r="L1326" t="s">
        <v>170</v>
      </c>
      <c r="M1326" t="s">
        <v>170</v>
      </c>
      <c r="N1326" t="s">
        <v>170</v>
      </c>
      <c r="O1326" s="2">
        <v>71927</v>
      </c>
      <c r="P1326" s="27">
        <v>0.15992769268055151</v>
      </c>
      <c r="Q1326" s="14">
        <v>210.30303030303</v>
      </c>
      <c r="R1326" s="2">
        <v>73739</v>
      </c>
      <c r="S1326" s="27">
        <v>0.16039003976091251</v>
      </c>
      <c r="T1326" s="14">
        <v>337.57574499999998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201</v>
      </c>
      <c r="F1327" s="27">
        <v>1.9249185979697377E-2</v>
      </c>
      <c r="G1327" s="14">
        <v>38.787878787878697</v>
      </c>
      <c r="H1327" s="2">
        <v>345</v>
      </c>
      <c r="I1327" s="27">
        <v>3.3160322952710493E-2</v>
      </c>
      <c r="J1327" s="14">
        <v>58.787880000000001</v>
      </c>
      <c r="L1327" t="s">
        <v>170</v>
      </c>
      <c r="M1327" t="s">
        <v>170</v>
      </c>
      <c r="N1327" t="s">
        <v>170</v>
      </c>
      <c r="O1327" s="2">
        <v>12399</v>
      </c>
      <c r="P1327" s="27">
        <v>2.756883314396761E-2</v>
      </c>
      <c r="Q1327" s="14">
        <v>50.303030303030297</v>
      </c>
      <c r="R1327" s="2">
        <v>14610</v>
      </c>
      <c r="S1327" s="27">
        <v>3.1778278535197546E-2</v>
      </c>
      <c r="T1327" s="14">
        <v>48.484848</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54</v>
      </c>
      <c r="F1328" s="27">
        <v>5.1714230990231756E-3</v>
      </c>
      <c r="G1328" s="14">
        <v>27.272727272727199</v>
      </c>
      <c r="H1328" s="2">
        <v>65</v>
      </c>
      <c r="I1328" s="27">
        <v>6.2475970780469054E-3</v>
      </c>
      <c r="J1328" s="14">
        <v>29.69697</v>
      </c>
      <c r="L1328" t="s">
        <v>170</v>
      </c>
      <c r="M1328" t="s">
        <v>170</v>
      </c>
      <c r="N1328" t="s">
        <v>170</v>
      </c>
      <c r="O1328" s="2">
        <v>2030</v>
      </c>
      <c r="P1328" s="27">
        <v>4.5136487847612103E-3</v>
      </c>
      <c r="Q1328" s="14">
        <v>172.12121212121201</v>
      </c>
      <c r="R1328" s="2">
        <v>1886</v>
      </c>
      <c r="S1328" s="27">
        <v>4.1022473180960008E-3</v>
      </c>
      <c r="T1328" s="14">
        <v>158.78787199999999</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147</v>
      </c>
      <c r="F1329" s="27">
        <v>1.4077762880674201E-2</v>
      </c>
      <c r="G1329" s="14">
        <v>30.303030303030301</v>
      </c>
      <c r="H1329" s="2">
        <v>280</v>
      </c>
      <c r="I1329" s="27">
        <v>2.691272587466359E-2</v>
      </c>
      <c r="J1329" s="14">
        <v>49.696968099999999</v>
      </c>
      <c r="L1329" t="s">
        <v>170</v>
      </c>
      <c r="M1329" t="s">
        <v>170</v>
      </c>
      <c r="N1329" t="s">
        <v>170</v>
      </c>
      <c r="O1329" s="2">
        <v>10369</v>
      </c>
      <c r="P1329" s="27">
        <v>2.3055184359206397E-2</v>
      </c>
      <c r="Q1329" s="14">
        <v>180.60606060606</v>
      </c>
      <c r="R1329" s="2">
        <v>12724</v>
      </c>
      <c r="S1329" s="27">
        <v>2.7676031217101542E-2</v>
      </c>
      <c r="T1329" s="14">
        <v>172.121216</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230</v>
      </c>
      <c r="F1330" s="27">
        <v>2.2026431718061675E-2</v>
      </c>
      <c r="G1330" s="14">
        <v>42.424242424242401</v>
      </c>
      <c r="H1330" s="2">
        <v>268</v>
      </c>
      <c r="I1330" s="27">
        <v>2.5759323337178008E-2</v>
      </c>
      <c r="J1330" s="14">
        <v>63.636364</v>
      </c>
      <c r="L1330" t="s">
        <v>170</v>
      </c>
      <c r="M1330" t="s">
        <v>170</v>
      </c>
      <c r="N1330" t="s">
        <v>170</v>
      </c>
      <c r="O1330" s="2">
        <v>7911</v>
      </c>
      <c r="P1330" s="27">
        <v>1.7589889426722134E-2</v>
      </c>
      <c r="Q1330" s="14">
        <v>52.727272727272698</v>
      </c>
      <c r="R1330" s="2">
        <v>8814</v>
      </c>
      <c r="S1330" s="27">
        <v>1.917137214300008E-2</v>
      </c>
      <c r="T1330" s="14">
        <v>81.212119999999999</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61</v>
      </c>
      <c r="F1331" s="27">
        <v>5.8417927600076611E-3</v>
      </c>
      <c r="G1331" s="14">
        <v>20</v>
      </c>
      <c r="H1331" s="2">
        <v>145</v>
      </c>
      <c r="I1331" s="27">
        <v>1.3936947327950788E-2</v>
      </c>
      <c r="J1331" s="14">
        <v>56.969695999999999</v>
      </c>
      <c r="L1331" t="s">
        <v>170</v>
      </c>
      <c r="M1331" t="s">
        <v>170</v>
      </c>
      <c r="N1331" t="s">
        <v>170</v>
      </c>
      <c r="O1331" s="2">
        <v>2403</v>
      </c>
      <c r="P1331" s="27">
        <v>5.3430039555572356E-3</v>
      </c>
      <c r="Q1331" s="14">
        <v>164.84848484848399</v>
      </c>
      <c r="R1331" s="2">
        <v>2741</v>
      </c>
      <c r="S1331" s="27">
        <v>5.9619617703611542E-3</v>
      </c>
      <c r="T1331" s="14">
        <v>292.72726399999999</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169</v>
      </c>
      <c r="F1332" s="27">
        <v>1.6184638958054012E-2</v>
      </c>
      <c r="G1332" s="14">
        <v>38.181818181818102</v>
      </c>
      <c r="H1332" s="2">
        <v>123</v>
      </c>
      <c r="I1332" s="27">
        <v>1.182237600922722E-2</v>
      </c>
      <c r="J1332" s="14">
        <v>35.757576</v>
      </c>
      <c r="L1332" t="s">
        <v>170</v>
      </c>
      <c r="M1332" t="s">
        <v>170</v>
      </c>
      <c r="N1332" t="s">
        <v>170</v>
      </c>
      <c r="O1332" s="2">
        <v>5508</v>
      </c>
      <c r="P1332" s="27">
        <v>1.22468854711649E-2</v>
      </c>
      <c r="Q1332" s="14">
        <v>168.48484848484799</v>
      </c>
      <c r="R1332" s="2">
        <v>6073</v>
      </c>
      <c r="S1332" s="27">
        <v>1.3209410372638924E-2</v>
      </c>
      <c r="T1332" s="14">
        <v>282.42425500000002</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5249</v>
      </c>
      <c r="F1333" s="27">
        <v>0.50268147864393797</v>
      </c>
      <c r="G1333" s="14">
        <v>140</v>
      </c>
      <c r="H1333" s="2">
        <v>5662</v>
      </c>
      <c r="I1333" s="27">
        <v>0.54421376393694731</v>
      </c>
      <c r="J1333" s="14">
        <v>213.33332799999999</v>
      </c>
      <c r="L1333" t="s">
        <v>170</v>
      </c>
      <c r="M1333" t="s">
        <v>170</v>
      </c>
      <c r="N1333" t="s">
        <v>170</v>
      </c>
      <c r="O1333" s="2">
        <v>225275</v>
      </c>
      <c r="P1333" s="27">
        <v>0.50089272413156727</v>
      </c>
      <c r="Q1333" s="14">
        <v>130.90909090909</v>
      </c>
      <c r="R1333" s="2">
        <v>230665</v>
      </c>
      <c r="S1333" s="27">
        <v>0.50172050775642307</v>
      </c>
      <c r="T1333" s="14">
        <v>172.121216</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440</v>
      </c>
      <c r="F1334" s="27">
        <v>4.2137521547596243E-2</v>
      </c>
      <c r="G1334" s="14">
        <v>65.454545454545396</v>
      </c>
      <c r="H1334" s="2">
        <v>402</v>
      </c>
      <c r="I1334" s="27">
        <v>3.8638985005767013E-2</v>
      </c>
      <c r="J1334" s="14">
        <v>96.969695999999999</v>
      </c>
      <c r="L1334" t="s">
        <v>170</v>
      </c>
      <c r="M1334" t="s">
        <v>170</v>
      </c>
      <c r="N1334" t="s">
        <v>170</v>
      </c>
      <c r="O1334" s="2">
        <v>19566</v>
      </c>
      <c r="P1334" s="27">
        <v>4.350445917371322E-2</v>
      </c>
      <c r="Q1334" s="14">
        <v>1.8181818181818099</v>
      </c>
      <c r="R1334" s="2">
        <v>17918</v>
      </c>
      <c r="S1334" s="27">
        <v>3.8973524626534535E-2</v>
      </c>
      <c r="T1334" s="14">
        <v>83.636359999999996</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0</v>
      </c>
      <c r="F1335" s="27">
        <v>0</v>
      </c>
      <c r="G1335" s="14">
        <v>11.5151515151515</v>
      </c>
      <c r="H1335" s="2">
        <v>0</v>
      </c>
      <c r="I1335" s="27">
        <v>0</v>
      </c>
      <c r="J1335" s="14">
        <v>12.727273</v>
      </c>
      <c r="L1335" t="s">
        <v>170</v>
      </c>
      <c r="M1335" t="s">
        <v>170</v>
      </c>
      <c r="N1335" t="s">
        <v>170</v>
      </c>
      <c r="O1335" s="2">
        <v>146</v>
      </c>
      <c r="P1335" s="27">
        <v>3.2462695693356489E-4</v>
      </c>
      <c r="Q1335" s="14">
        <v>41.818181818181799</v>
      </c>
      <c r="R1335" s="2">
        <v>97</v>
      </c>
      <c r="S1335" s="27">
        <v>2.1098514838563734E-4</v>
      </c>
      <c r="T1335" s="14">
        <v>52.727271999999999</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440</v>
      </c>
      <c r="F1336" s="27">
        <v>4.2137521547596243E-2</v>
      </c>
      <c r="G1336" s="14">
        <v>65.454545454545396</v>
      </c>
      <c r="H1336" s="2">
        <v>402</v>
      </c>
      <c r="I1336" s="27">
        <v>3.8638985005767013E-2</v>
      </c>
      <c r="J1336" s="14">
        <v>96.969695999999999</v>
      </c>
      <c r="L1336" t="s">
        <v>170</v>
      </c>
      <c r="M1336" t="s">
        <v>170</v>
      </c>
      <c r="N1336" t="s">
        <v>170</v>
      </c>
      <c r="O1336" s="2">
        <v>19420</v>
      </c>
      <c r="P1336" s="27">
        <v>4.3179832216779658E-2</v>
      </c>
      <c r="Q1336" s="14">
        <v>41.818181818181799</v>
      </c>
      <c r="R1336" s="2">
        <v>17821</v>
      </c>
      <c r="S1336" s="27">
        <v>3.8762539478148901E-2</v>
      </c>
      <c r="T1336" s="14">
        <v>102.42424</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1110</v>
      </c>
      <c r="F1337" s="27">
        <v>0.10630147481325417</v>
      </c>
      <c r="G1337" s="14">
        <v>109.69696969696901</v>
      </c>
      <c r="H1337" s="2">
        <v>1316</v>
      </c>
      <c r="I1337" s="27">
        <v>0.12648981161091888</v>
      </c>
      <c r="J1337" s="14">
        <v>184.84848</v>
      </c>
      <c r="L1337" t="s">
        <v>170</v>
      </c>
      <c r="M1337" t="s">
        <v>170</v>
      </c>
      <c r="N1337" t="s">
        <v>170</v>
      </c>
      <c r="O1337" s="2">
        <v>50871</v>
      </c>
      <c r="P1337" s="27">
        <v>0.11311025976826972</v>
      </c>
      <c r="Q1337" s="14">
        <v>38.787878787878697</v>
      </c>
      <c r="R1337" s="2">
        <v>51748</v>
      </c>
      <c r="S1337" s="27">
        <v>0.11255731400680373</v>
      </c>
      <c r="T1337" s="14">
        <v>58.181820000000002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25</v>
      </c>
      <c r="F1338" s="27">
        <v>2.3941773606588777E-3</v>
      </c>
      <c r="G1338" s="14">
        <v>22.424242424242401</v>
      </c>
      <c r="H1338" s="2">
        <v>19</v>
      </c>
      <c r="I1338" s="27">
        <v>1.8262206843521723E-3</v>
      </c>
      <c r="J1338" s="14">
        <v>16.969695999999999</v>
      </c>
      <c r="L1338" t="s">
        <v>170</v>
      </c>
      <c r="M1338" t="s">
        <v>170</v>
      </c>
      <c r="N1338" t="s">
        <v>170</v>
      </c>
      <c r="O1338" s="2">
        <v>287</v>
      </c>
      <c r="P1338" s="27">
        <v>6.3813655232830904E-4</v>
      </c>
      <c r="Q1338" s="14">
        <v>106.06060606060601</v>
      </c>
      <c r="R1338" s="2">
        <v>293</v>
      </c>
      <c r="S1338" s="27">
        <v>6.3730565440197674E-4</v>
      </c>
      <c r="T1338" s="14">
        <v>93.939390000000003</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1085</v>
      </c>
      <c r="F1339" s="27">
        <v>0.10390729745259529</v>
      </c>
      <c r="G1339" s="14">
        <v>106.666666666666</v>
      </c>
      <c r="H1339" s="2">
        <v>1297</v>
      </c>
      <c r="I1339" s="27">
        <v>0.1246635909265667</v>
      </c>
      <c r="J1339" s="14">
        <v>184.24243200000001</v>
      </c>
      <c r="L1339" t="s">
        <v>170</v>
      </c>
      <c r="M1339" t="s">
        <v>170</v>
      </c>
      <c r="N1339" t="s">
        <v>170</v>
      </c>
      <c r="O1339" s="2">
        <v>50584</v>
      </c>
      <c r="P1339" s="27">
        <v>0.11247212321594141</v>
      </c>
      <c r="Q1339" s="14">
        <v>113.333333333333</v>
      </c>
      <c r="R1339" s="2">
        <v>51455</v>
      </c>
      <c r="S1339" s="27">
        <v>0.11192000835240175</v>
      </c>
      <c r="T1339" s="14">
        <v>110.303032</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1300</v>
      </c>
      <c r="F1340" s="27">
        <v>0.12449722275426163</v>
      </c>
      <c r="G1340" s="14">
        <v>117.575757575757</v>
      </c>
      <c r="H1340" s="2">
        <v>1132</v>
      </c>
      <c r="I1340" s="27">
        <v>0.10880430603613994</v>
      </c>
      <c r="J1340" s="14">
        <v>119.393936</v>
      </c>
      <c r="L1340" t="s">
        <v>170</v>
      </c>
      <c r="M1340" t="s">
        <v>170</v>
      </c>
      <c r="N1340" t="s">
        <v>170</v>
      </c>
      <c r="O1340" s="2">
        <v>54772</v>
      </c>
      <c r="P1340" s="27">
        <v>0.12178402524085764</v>
      </c>
      <c r="Q1340" s="14">
        <v>33.939393939393902</v>
      </c>
      <c r="R1340" s="2">
        <v>55284</v>
      </c>
      <c r="S1340" s="27">
        <v>0.1202484839520781</v>
      </c>
      <c r="T1340" s="14">
        <v>66.060609999999997</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0</v>
      </c>
      <c r="F1341" s="27">
        <v>0</v>
      </c>
      <c r="G1341" s="14">
        <v>11.5151515151515</v>
      </c>
      <c r="H1341" s="2">
        <v>11</v>
      </c>
      <c r="I1341" s="27">
        <v>1.057285659361784E-3</v>
      </c>
      <c r="J1341" s="14">
        <v>10.909091</v>
      </c>
      <c r="L1341" t="s">
        <v>170</v>
      </c>
      <c r="M1341" t="s">
        <v>170</v>
      </c>
      <c r="N1341" t="s">
        <v>170</v>
      </c>
      <c r="O1341" s="2">
        <v>392</v>
      </c>
      <c r="P1341" s="27">
        <v>8.7160114464354406E-4</v>
      </c>
      <c r="Q1341" s="14">
        <v>94.545454545454504</v>
      </c>
      <c r="R1341" s="2">
        <v>838</v>
      </c>
      <c r="S1341" s="27">
        <v>1.8227376736821041E-3</v>
      </c>
      <c r="T1341" s="14">
        <v>229.69697600000001</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1300</v>
      </c>
      <c r="F1342" s="27">
        <v>0.12449722275426163</v>
      </c>
      <c r="G1342" s="14">
        <v>117.575757575757</v>
      </c>
      <c r="H1342" s="2">
        <v>1121</v>
      </c>
      <c r="I1342" s="27">
        <v>0.10774702037677816</v>
      </c>
      <c r="J1342" s="14">
        <v>118.78788</v>
      </c>
      <c r="L1342" t="s">
        <v>170</v>
      </c>
      <c r="M1342" t="s">
        <v>170</v>
      </c>
      <c r="N1342" t="s">
        <v>170</v>
      </c>
      <c r="O1342" s="2">
        <v>54380</v>
      </c>
      <c r="P1342" s="27">
        <v>0.1209124240962141</v>
      </c>
      <c r="Q1342" s="14">
        <v>94.545454545454504</v>
      </c>
      <c r="R1342" s="2">
        <v>54446</v>
      </c>
      <c r="S1342" s="27">
        <v>0.11842574627839599</v>
      </c>
      <c r="T1342" s="14">
        <v>240</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1593</v>
      </c>
      <c r="F1343" s="27">
        <v>0.15255698142118368</v>
      </c>
      <c r="G1343" s="14">
        <v>97.575757575757606</v>
      </c>
      <c r="H1343" s="2">
        <v>2099</v>
      </c>
      <c r="I1343" s="27">
        <v>0.20174932718185312</v>
      </c>
      <c r="J1343" s="14">
        <v>142.42424</v>
      </c>
      <c r="L1343" t="s">
        <v>170</v>
      </c>
      <c r="M1343" t="s">
        <v>170</v>
      </c>
      <c r="N1343" t="s">
        <v>170</v>
      </c>
      <c r="O1343" s="2">
        <v>75650</v>
      </c>
      <c r="P1343" s="27">
        <v>0.16820568008235742</v>
      </c>
      <c r="Q1343" s="14">
        <v>53.3333333333333</v>
      </c>
      <c r="R1343" s="2">
        <v>77572</v>
      </c>
      <c r="S1343" s="27">
        <v>0.16872721577907898</v>
      </c>
      <c r="T1343" s="14">
        <v>64.242424</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44</v>
      </c>
      <c r="F1344" s="27">
        <v>4.2137521547596247E-3</v>
      </c>
      <c r="G1344" s="14">
        <v>23.030303030302999</v>
      </c>
      <c r="H1344" s="2">
        <v>81</v>
      </c>
      <c r="I1344" s="27">
        <v>7.7854671280276812E-3</v>
      </c>
      <c r="J1344" s="14">
        <v>52.121212</v>
      </c>
      <c r="L1344" t="s">
        <v>170</v>
      </c>
      <c r="M1344" t="s">
        <v>170</v>
      </c>
      <c r="N1344" t="s">
        <v>170</v>
      </c>
      <c r="O1344" s="2">
        <v>2066</v>
      </c>
      <c r="P1344" s="27">
        <v>4.5936937878407191E-3</v>
      </c>
      <c r="Q1344" s="14">
        <v>185.45454545454501</v>
      </c>
      <c r="R1344" s="2">
        <v>1398</v>
      </c>
      <c r="S1344" s="27">
        <v>3.0407962623002168E-3</v>
      </c>
      <c r="T1344" s="14">
        <v>170.909088</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1549</v>
      </c>
      <c r="F1345" s="27">
        <v>0.14834322926642407</v>
      </c>
      <c r="G1345" s="14">
        <v>99.393939393939405</v>
      </c>
      <c r="H1345" s="2">
        <v>2018</v>
      </c>
      <c r="I1345" s="27">
        <v>0.19396386005382546</v>
      </c>
      <c r="J1345" s="14">
        <v>133.33332799999999</v>
      </c>
      <c r="L1345" t="s">
        <v>170</v>
      </c>
      <c r="M1345" t="s">
        <v>170</v>
      </c>
      <c r="N1345" t="s">
        <v>170</v>
      </c>
      <c r="O1345" s="2">
        <v>73584</v>
      </c>
      <c r="P1345" s="27">
        <v>0.1636119862945167</v>
      </c>
      <c r="Q1345" s="14">
        <v>193.939393939393</v>
      </c>
      <c r="R1345" s="2">
        <v>76174</v>
      </c>
      <c r="S1345" s="27">
        <v>0.16568641951677876</v>
      </c>
      <c r="T1345" s="14">
        <v>185.454544</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471</v>
      </c>
      <c r="F1346" s="27">
        <v>4.5106301474813253E-2</v>
      </c>
      <c r="G1346" s="14">
        <v>70.303030303030297</v>
      </c>
      <c r="H1346" s="2">
        <v>389</v>
      </c>
      <c r="I1346" s="27">
        <v>3.7389465590157635E-2</v>
      </c>
      <c r="J1346" s="14">
        <v>73.333335899999994</v>
      </c>
      <c r="L1346" t="s">
        <v>170</v>
      </c>
      <c r="M1346" t="s">
        <v>170</v>
      </c>
      <c r="N1346" t="s">
        <v>170</v>
      </c>
      <c r="O1346" s="2">
        <v>13697</v>
      </c>
      <c r="P1346" s="27">
        <v>3.0454900199445467E-2</v>
      </c>
      <c r="Q1346" s="14">
        <v>47.878787878787797</v>
      </c>
      <c r="R1346" s="2">
        <v>16131</v>
      </c>
      <c r="S1346" s="27">
        <v>3.5086612666069238E-2</v>
      </c>
      <c r="T1346" s="14">
        <v>66.666664100000006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23</v>
      </c>
      <c r="F1347" s="27">
        <v>2.2026431718061676E-3</v>
      </c>
      <c r="G1347" s="14">
        <v>13.9393939393939</v>
      </c>
      <c r="H1347" s="2">
        <v>52</v>
      </c>
      <c r="I1347" s="27">
        <v>4.9980776624375242E-3</v>
      </c>
      <c r="J1347" s="14">
        <v>32.121212</v>
      </c>
      <c r="L1347" t="s">
        <v>170</v>
      </c>
      <c r="M1347" t="s">
        <v>170</v>
      </c>
      <c r="N1347" t="s">
        <v>170</v>
      </c>
      <c r="O1347" s="2">
        <v>811</v>
      </c>
      <c r="P1347" s="27">
        <v>1.8032360415967199E-3</v>
      </c>
      <c r="Q1347" s="14">
        <v>107.272727272727</v>
      </c>
      <c r="R1347" s="2">
        <v>1011</v>
      </c>
      <c r="S1347" s="27">
        <v>2.1990307733801995E-3</v>
      </c>
      <c r="T1347" s="14">
        <v>140</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448</v>
      </c>
      <c r="F1348" s="27">
        <v>4.2903658303007089E-2</v>
      </c>
      <c r="G1348" s="14">
        <v>69.696969696969703</v>
      </c>
      <c r="H1348" s="2">
        <v>337</v>
      </c>
      <c r="I1348" s="27">
        <v>3.239138792772011E-2</v>
      </c>
      <c r="J1348" s="14">
        <v>64.848489999999998</v>
      </c>
      <c r="L1348" t="s">
        <v>170</v>
      </c>
      <c r="M1348" t="s">
        <v>170</v>
      </c>
      <c r="N1348" t="s">
        <v>170</v>
      </c>
      <c r="O1348" s="2">
        <v>12886</v>
      </c>
      <c r="P1348" s="27">
        <v>2.8651664157848745E-2</v>
      </c>
      <c r="Q1348" s="14">
        <v>113.939393939393</v>
      </c>
      <c r="R1348" s="2">
        <v>15120</v>
      </c>
      <c r="S1348" s="27">
        <v>3.288758189268904E-2</v>
      </c>
      <c r="T1348" s="14">
        <v>143.636368</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335</v>
      </c>
      <c r="F1349" s="27">
        <v>3.2081976632828961E-2</v>
      </c>
      <c r="G1349" s="14">
        <v>56.363636363636303</v>
      </c>
      <c r="H1349" s="2">
        <v>324</v>
      </c>
      <c r="I1349" s="27">
        <v>3.1141868512110725E-2</v>
      </c>
      <c r="J1349" s="14">
        <v>71.515150000000006</v>
      </c>
      <c r="L1349" t="s">
        <v>170</v>
      </c>
      <c r="M1349" t="s">
        <v>170</v>
      </c>
      <c r="N1349" t="s">
        <v>170</v>
      </c>
      <c r="O1349" s="2">
        <v>10719</v>
      </c>
      <c r="P1349" s="27">
        <v>2.3833399666923848E-2</v>
      </c>
      <c r="Q1349" s="14">
        <v>96.363636363636402</v>
      </c>
      <c r="R1349" s="2">
        <v>12012</v>
      </c>
      <c r="S1349" s="27">
        <v>2.6127356725858513E-2</v>
      </c>
      <c r="T1349" s="14">
        <v>106.060608</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21</v>
      </c>
      <c r="F1350" s="27">
        <v>2.0111089829534571E-3</v>
      </c>
      <c r="G1350" s="14">
        <v>12.1212121212121</v>
      </c>
      <c r="H1350" s="2">
        <v>77</v>
      </c>
      <c r="I1350" s="27">
        <v>7.4009996155324871E-3</v>
      </c>
      <c r="J1350" s="14">
        <v>38.181820000000002</v>
      </c>
      <c r="L1350" t="s">
        <v>170</v>
      </c>
      <c r="M1350" t="s">
        <v>170</v>
      </c>
      <c r="N1350" t="s">
        <v>170</v>
      </c>
      <c r="O1350" s="2">
        <v>2392</v>
      </c>
      <c r="P1350" s="27">
        <v>5.31854576017183E-3</v>
      </c>
      <c r="Q1350" s="14">
        <v>150.30303030303</v>
      </c>
      <c r="R1350" s="2">
        <v>2770</v>
      </c>
      <c r="S1350" s="27">
        <v>6.0250398044145925E-3</v>
      </c>
      <c r="T1350" s="14">
        <v>234.545456</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314</v>
      </c>
      <c r="F1351" s="27">
        <v>3.0070867649875502E-2</v>
      </c>
      <c r="G1351" s="14">
        <v>53.3333333333333</v>
      </c>
      <c r="H1351" s="2">
        <v>247</v>
      </c>
      <c r="I1351" s="27">
        <v>2.3740868896578241E-2</v>
      </c>
      <c r="J1351" s="14">
        <v>58.787880000000001</v>
      </c>
      <c r="L1351" t="s">
        <v>170</v>
      </c>
      <c r="M1351" t="s">
        <v>170</v>
      </c>
      <c r="N1351" t="s">
        <v>170</v>
      </c>
      <c r="O1351" s="2">
        <v>8327</v>
      </c>
      <c r="P1351" s="27">
        <v>1.8514853906752018E-2</v>
      </c>
      <c r="Q1351" s="14">
        <v>158.18181818181799</v>
      </c>
      <c r="R1351" s="2">
        <v>9242</v>
      </c>
      <c r="S1351" s="27">
        <v>2.0102316921443923E-2</v>
      </c>
      <c r="T1351" s="14">
        <v>236.363632</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2031</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170</v>
      </c>
      <c r="C1354" t="s">
        <v>170</v>
      </c>
      <c r="D1354" t="s">
        <v>170</v>
      </c>
      <c r="E1354" s="211" t="s">
        <v>1700</v>
      </c>
      <c r="F1354" s="211"/>
      <c r="G1354" s="211" t="s">
        <v>1701</v>
      </c>
      <c r="H1354" s="211" t="s">
        <v>1700</v>
      </c>
      <c r="I1354" s="211"/>
      <c r="J1354" s="211" t="s">
        <v>1701</v>
      </c>
      <c r="K1354" t="s">
        <v>170</v>
      </c>
      <c r="L1354" t="s">
        <v>170</v>
      </c>
      <c r="M1354" t="s">
        <v>170</v>
      </c>
      <c r="N1354" t="s">
        <v>170</v>
      </c>
      <c r="O1354" s="211" t="s">
        <v>1700</v>
      </c>
      <c r="P1354" s="211"/>
      <c r="Q1354" s="211" t="s">
        <v>1701</v>
      </c>
      <c r="R1354" s="211" t="s">
        <v>1700</v>
      </c>
      <c r="S1354" s="211"/>
      <c r="T1354" s="211" t="s">
        <v>1701</v>
      </c>
      <c r="U1354" t="s">
        <v>170</v>
      </c>
      <c r="V1354" t="s">
        <v>170</v>
      </c>
      <c r="W1354" t="s">
        <v>170</v>
      </c>
      <c r="X1354" t="s">
        <v>170</v>
      </c>
      <c r="Y1354" s="211" t="s">
        <v>1700</v>
      </c>
      <c r="Z1354" s="211"/>
      <c r="AA1354" s="211" t="s">
        <v>1701</v>
      </c>
      <c r="AB1354" s="211" t="s">
        <v>1700</v>
      </c>
      <c r="AC1354" s="211"/>
      <c r="AD1354" s="211" t="s">
        <v>1701</v>
      </c>
      <c r="AE1354" t="s">
        <v>170</v>
      </c>
    </row>
    <row r="1355" spans="1:31" x14ac:dyDescent="0.3">
      <c r="A1355" t="s">
        <v>172</v>
      </c>
      <c r="B1355" t="s">
        <v>170</v>
      </c>
      <c r="C1355" t="s">
        <v>170</v>
      </c>
      <c r="D1355" t="s">
        <v>170</v>
      </c>
      <c r="E1355" s="2">
        <v>10442</v>
      </c>
      <c r="F1355" s="27" t="s">
        <v>170</v>
      </c>
      <c r="G1355" s="14">
        <v>30.909090909090899</v>
      </c>
      <c r="H1355" s="2">
        <v>10404</v>
      </c>
      <c r="I1355" s="27" t="s">
        <v>170</v>
      </c>
      <c r="J1355" s="14">
        <v>35.151516000000001</v>
      </c>
      <c r="L1355" t="s">
        <v>170</v>
      </c>
      <c r="M1355" t="s">
        <v>170</v>
      </c>
      <c r="N1355" t="s">
        <v>170</v>
      </c>
      <c r="O1355" s="2">
        <v>449747</v>
      </c>
      <c r="P1355" s="27" t="s">
        <v>170</v>
      </c>
      <c r="Q1355" s="14">
        <v>236.363636363636</v>
      </c>
      <c r="R1355" s="2">
        <v>459748</v>
      </c>
      <c r="S1355" s="27" t="s">
        <v>170</v>
      </c>
      <c r="T1355" s="14">
        <v>256.96969999999999</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5193</v>
      </c>
      <c r="F1356" s="27">
        <v>0.49731852135606208</v>
      </c>
      <c r="G1356" s="14">
        <v>135.15151515151501</v>
      </c>
      <c r="H1356" s="2">
        <v>4742</v>
      </c>
      <c r="I1356" s="27">
        <v>0.45578623606305269</v>
      </c>
      <c r="J1356" s="14">
        <v>210.909088</v>
      </c>
      <c r="L1356" t="s">
        <v>170</v>
      </c>
      <c r="M1356" t="s">
        <v>170</v>
      </c>
      <c r="N1356" t="s">
        <v>170</v>
      </c>
      <c r="O1356" s="2">
        <v>224472</v>
      </c>
      <c r="P1356" s="27">
        <v>0.49910727586843268</v>
      </c>
      <c r="Q1356" s="14">
        <v>220</v>
      </c>
      <c r="R1356" s="2">
        <v>229083</v>
      </c>
      <c r="S1356" s="27">
        <v>0.49827949224357693</v>
      </c>
      <c r="T1356" s="14">
        <v>264.84848</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307</v>
      </c>
      <c r="F1357" s="27">
        <v>2.9400497988891015E-2</v>
      </c>
      <c r="G1357" s="14">
        <v>58.181818181818201</v>
      </c>
      <c r="H1357" s="2">
        <v>404</v>
      </c>
      <c r="I1357" s="27">
        <v>3.8831218762014612E-2</v>
      </c>
      <c r="J1357" s="14">
        <v>84.848489999999998</v>
      </c>
      <c r="L1357" t="s">
        <v>170</v>
      </c>
      <c r="M1357" t="s">
        <v>170</v>
      </c>
      <c r="N1357" t="s">
        <v>170</v>
      </c>
      <c r="O1357" s="2">
        <v>20757</v>
      </c>
      <c r="P1357" s="27">
        <v>4.6152614692260313E-2</v>
      </c>
      <c r="Q1357" s="14">
        <v>23.030303030302999</v>
      </c>
      <c r="R1357" s="2">
        <v>19024</v>
      </c>
      <c r="S1357" s="27">
        <v>4.1379190339055308E-2</v>
      </c>
      <c r="T1357" s="14">
        <v>86.060609999999997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0</v>
      </c>
      <c r="F1358" s="27">
        <v>0</v>
      </c>
      <c r="G1358" s="14">
        <v>11.5151515151515</v>
      </c>
      <c r="H1358" s="2">
        <v>0</v>
      </c>
      <c r="I1358" s="27">
        <v>0</v>
      </c>
      <c r="J1358" s="14">
        <v>12.727273</v>
      </c>
      <c r="L1358" t="s">
        <v>170</v>
      </c>
      <c r="M1358" t="s">
        <v>170</v>
      </c>
      <c r="N1358" t="s">
        <v>170</v>
      </c>
      <c r="O1358" s="2">
        <v>95</v>
      </c>
      <c r="P1358" s="27">
        <v>2.1122986923759359E-4</v>
      </c>
      <c r="Q1358" s="14">
        <v>36.969696969696898</v>
      </c>
      <c r="R1358" s="2">
        <v>74</v>
      </c>
      <c r="S1358" s="27">
        <v>1.6095774206739344E-4</v>
      </c>
      <c r="T1358" s="14">
        <v>38.181820000000002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307</v>
      </c>
      <c r="F1359" s="27">
        <v>2.9400497988891015E-2</v>
      </c>
      <c r="G1359" s="14">
        <v>58.181818181818201</v>
      </c>
      <c r="H1359" s="2">
        <v>404</v>
      </c>
      <c r="I1359" s="27">
        <v>3.8831218762014612E-2</v>
      </c>
      <c r="J1359" s="14">
        <v>84.848489999999998</v>
      </c>
      <c r="L1359" t="s">
        <v>170</v>
      </c>
      <c r="M1359" t="s">
        <v>170</v>
      </c>
      <c r="N1359" t="s">
        <v>170</v>
      </c>
      <c r="O1359" s="2">
        <v>20662</v>
      </c>
      <c r="P1359" s="27">
        <v>4.5941384823022721E-2</v>
      </c>
      <c r="Q1359" s="14">
        <v>46.060606060605998</v>
      </c>
      <c r="R1359" s="2">
        <v>18950</v>
      </c>
      <c r="S1359" s="27">
        <v>4.1218232596987918E-2</v>
      </c>
      <c r="T1359" s="14">
        <v>98.181816100000006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1433</v>
      </c>
      <c r="F1360" s="27">
        <v>0.13723424631296685</v>
      </c>
      <c r="G1360" s="14">
        <v>115.757575757575</v>
      </c>
      <c r="H1360" s="2">
        <v>1090</v>
      </c>
      <c r="I1360" s="27">
        <v>0.10476739715494041</v>
      </c>
      <c r="J1360" s="14">
        <v>111.515152</v>
      </c>
      <c r="L1360" t="s">
        <v>170</v>
      </c>
      <c r="M1360" t="s">
        <v>170</v>
      </c>
      <c r="N1360" t="s">
        <v>170</v>
      </c>
      <c r="O1360" s="2">
        <v>52537</v>
      </c>
      <c r="P1360" s="27">
        <v>0.11681456463300478</v>
      </c>
      <c r="Q1360" s="14">
        <v>59.393939393939398</v>
      </c>
      <c r="R1360" s="2">
        <v>53879</v>
      </c>
      <c r="S1360" s="27">
        <v>0.11719246195742015</v>
      </c>
      <c r="T1360" s="14">
        <v>70.303030000000007</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11</v>
      </c>
      <c r="F1361" s="27">
        <v>1.0534380386899062E-3</v>
      </c>
      <c r="G1361" s="14">
        <v>10.909090909090899</v>
      </c>
      <c r="H1361" s="2">
        <v>11</v>
      </c>
      <c r="I1361" s="27">
        <v>1.057285659361784E-3</v>
      </c>
      <c r="J1361" s="14">
        <v>10.909091</v>
      </c>
      <c r="L1361" t="s">
        <v>170</v>
      </c>
      <c r="M1361" t="s">
        <v>170</v>
      </c>
      <c r="N1361" t="s">
        <v>170</v>
      </c>
      <c r="O1361" s="2">
        <v>584</v>
      </c>
      <c r="P1361" s="27">
        <v>1.2985078277342596E-3</v>
      </c>
      <c r="Q1361" s="14">
        <v>98.181818181818201</v>
      </c>
      <c r="R1361" s="2">
        <v>803</v>
      </c>
      <c r="S1361" s="27">
        <v>1.746609011893472E-3</v>
      </c>
      <c r="T1361" s="14">
        <v>200</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1422</v>
      </c>
      <c r="F1362" s="27">
        <v>0.13618080827427695</v>
      </c>
      <c r="G1362" s="14">
        <v>115.151515151515</v>
      </c>
      <c r="H1362" s="2">
        <v>1079</v>
      </c>
      <c r="I1362" s="27">
        <v>0.10371011149557863</v>
      </c>
      <c r="J1362" s="14">
        <v>109.696968</v>
      </c>
      <c r="L1362" t="s">
        <v>170</v>
      </c>
      <c r="M1362" t="s">
        <v>170</v>
      </c>
      <c r="N1362" t="s">
        <v>170</v>
      </c>
      <c r="O1362" s="2">
        <v>51953</v>
      </c>
      <c r="P1362" s="27">
        <v>0.11551605680527052</v>
      </c>
      <c r="Q1362" s="14">
        <v>103.636363636363</v>
      </c>
      <c r="R1362" s="2">
        <v>53076</v>
      </c>
      <c r="S1362" s="27">
        <v>0.11544585294552669</v>
      </c>
      <c r="T1362" s="14">
        <v>208.484848</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1346</v>
      </c>
      <c r="F1363" s="27">
        <v>0.12890250909787396</v>
      </c>
      <c r="G1363" s="14">
        <v>121.212121212121</v>
      </c>
      <c r="H1363" s="2">
        <v>1232</v>
      </c>
      <c r="I1363" s="27">
        <v>0.11841599384851979</v>
      </c>
      <c r="J1363" s="14">
        <v>167.878784</v>
      </c>
      <c r="L1363" t="s">
        <v>170</v>
      </c>
      <c r="M1363" t="s">
        <v>170</v>
      </c>
      <c r="N1363" t="s">
        <v>170</v>
      </c>
      <c r="O1363" s="2">
        <v>56482</v>
      </c>
      <c r="P1363" s="27">
        <v>0.12558616288713431</v>
      </c>
      <c r="Q1363" s="14">
        <v>179.39393939393901</v>
      </c>
      <c r="R1363" s="2">
        <v>56225</v>
      </c>
      <c r="S1363" s="27">
        <v>0.12229525740188103</v>
      </c>
      <c r="T1363" s="14">
        <v>144.84848</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8</v>
      </c>
      <c r="F1364" s="27">
        <v>7.6613675541084081E-4</v>
      </c>
      <c r="G1364" s="14">
        <v>10.909090909090899</v>
      </c>
      <c r="H1364" s="2">
        <v>1</v>
      </c>
      <c r="I1364" s="27">
        <v>9.6116878123798542E-5</v>
      </c>
      <c r="J1364" s="14">
        <v>3.030303</v>
      </c>
      <c r="L1364" t="s">
        <v>170</v>
      </c>
      <c r="M1364" t="s">
        <v>170</v>
      </c>
      <c r="N1364" t="s">
        <v>170</v>
      </c>
      <c r="O1364" s="2">
        <v>926</v>
      </c>
      <c r="P1364" s="27">
        <v>2.0589353569895963E-3</v>
      </c>
      <c r="Q1364" s="14">
        <v>172.72727272727201</v>
      </c>
      <c r="R1364" s="2">
        <v>703</v>
      </c>
      <c r="S1364" s="27">
        <v>1.5290985496402376E-3</v>
      </c>
      <c r="T1364" s="14">
        <v>175.15152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1338</v>
      </c>
      <c r="F1365" s="27">
        <v>0.12813637234246314</v>
      </c>
      <c r="G1365" s="14">
        <v>120</v>
      </c>
      <c r="H1365" s="2">
        <v>1231</v>
      </c>
      <c r="I1365" s="27">
        <v>0.118319876970396</v>
      </c>
      <c r="J1365" s="14">
        <v>167.27271999999999</v>
      </c>
      <c r="L1365" t="s">
        <v>170</v>
      </c>
      <c r="M1365" t="s">
        <v>170</v>
      </c>
      <c r="N1365" t="s">
        <v>170</v>
      </c>
      <c r="O1365" s="2">
        <v>55556</v>
      </c>
      <c r="P1365" s="27">
        <v>0.12352722753014472</v>
      </c>
      <c r="Q1365" s="14">
        <v>244.84848484848399</v>
      </c>
      <c r="R1365" s="2">
        <v>55522</v>
      </c>
      <c r="S1365" s="27">
        <v>0.12076615885224079</v>
      </c>
      <c r="T1365" s="14">
        <v>229.69697600000001</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1676</v>
      </c>
      <c r="F1366" s="27">
        <v>0.16050565025857116</v>
      </c>
      <c r="G1366" s="14">
        <v>109.09090909090899</v>
      </c>
      <c r="H1366" s="2">
        <v>1403</v>
      </c>
      <c r="I1366" s="27">
        <v>0.13485198000768936</v>
      </c>
      <c r="J1366" s="14">
        <v>125.454544</v>
      </c>
      <c r="L1366" t="s">
        <v>170</v>
      </c>
      <c r="M1366" t="s">
        <v>170</v>
      </c>
      <c r="N1366" t="s">
        <v>170</v>
      </c>
      <c r="O1366" s="2">
        <v>74386</v>
      </c>
      <c r="P1366" s="27">
        <v>0.16539521108534352</v>
      </c>
      <c r="Q1366" s="14">
        <v>112.121212121212</v>
      </c>
      <c r="R1366" s="2">
        <v>76531</v>
      </c>
      <c r="S1366" s="27">
        <v>0.1664629318670228</v>
      </c>
      <c r="T1366" s="14">
        <v>141.21212800000001</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12</v>
      </c>
      <c r="F1367" s="27">
        <v>1.1492051331162612E-3</v>
      </c>
      <c r="G1367" s="14">
        <v>12.1212121212121</v>
      </c>
      <c r="H1367" s="2">
        <v>47</v>
      </c>
      <c r="I1367" s="27">
        <v>4.5174932718185313E-3</v>
      </c>
      <c r="J1367" s="14">
        <v>33.3333321</v>
      </c>
      <c r="L1367" t="s">
        <v>170</v>
      </c>
      <c r="M1367" t="s">
        <v>170</v>
      </c>
      <c r="N1367" t="s">
        <v>170</v>
      </c>
      <c r="O1367" s="2">
        <v>2414</v>
      </c>
      <c r="P1367" s="27">
        <v>5.3674621509426411E-3</v>
      </c>
      <c r="Q1367" s="14">
        <v>208.48484848484799</v>
      </c>
      <c r="R1367" s="2">
        <v>1528</v>
      </c>
      <c r="S1367" s="27">
        <v>3.3235598632294213E-3</v>
      </c>
      <c r="T1367" s="14">
        <v>215.75756799999999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1664</v>
      </c>
      <c r="F1368" s="27">
        <v>0.15935644512545488</v>
      </c>
      <c r="G1368" s="14">
        <v>109.09090909090899</v>
      </c>
      <c r="H1368" s="2">
        <v>1356</v>
      </c>
      <c r="I1368" s="27">
        <v>0.13033448673587081</v>
      </c>
      <c r="J1368" s="14">
        <v>127.272728</v>
      </c>
      <c r="L1368" t="s">
        <v>170</v>
      </c>
      <c r="M1368" t="s">
        <v>170</v>
      </c>
      <c r="N1368" t="s">
        <v>170</v>
      </c>
      <c r="O1368" s="2">
        <v>71972</v>
      </c>
      <c r="P1368" s="27">
        <v>0.16002774893440089</v>
      </c>
      <c r="Q1368" s="14">
        <v>225.45454545454501</v>
      </c>
      <c r="R1368" s="2">
        <v>75003</v>
      </c>
      <c r="S1368" s="27">
        <v>0.16313937200379339</v>
      </c>
      <c r="T1368" s="14">
        <v>252.121216</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201</v>
      </c>
      <c r="F1369" s="27">
        <v>1.9249185979697377E-2</v>
      </c>
      <c r="G1369" s="14">
        <v>38.787878787878697</v>
      </c>
      <c r="H1369" s="2">
        <v>345</v>
      </c>
      <c r="I1369" s="27">
        <v>3.3160322952710493E-2</v>
      </c>
      <c r="J1369" s="14">
        <v>58.787880000000001</v>
      </c>
      <c r="L1369" t="s">
        <v>170</v>
      </c>
      <c r="M1369" t="s">
        <v>170</v>
      </c>
      <c r="N1369" t="s">
        <v>170</v>
      </c>
      <c r="O1369" s="2">
        <v>12399</v>
      </c>
      <c r="P1369" s="27">
        <v>2.756883314396761E-2</v>
      </c>
      <c r="Q1369" s="14">
        <v>50.303030303030297</v>
      </c>
      <c r="R1369" s="2">
        <v>14610</v>
      </c>
      <c r="S1369" s="27">
        <v>3.1778278535197546E-2</v>
      </c>
      <c r="T1369" s="14">
        <v>48.484848</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0</v>
      </c>
      <c r="F1370" s="27">
        <v>0</v>
      </c>
      <c r="G1370" s="14">
        <v>11.5151515151515</v>
      </c>
      <c r="H1370" s="2">
        <v>5</v>
      </c>
      <c r="I1370" s="27">
        <v>4.8058439061899271E-4</v>
      </c>
      <c r="J1370" s="14">
        <v>5.4545455</v>
      </c>
      <c r="L1370" t="s">
        <v>170</v>
      </c>
      <c r="M1370" t="s">
        <v>170</v>
      </c>
      <c r="N1370" t="s">
        <v>170</v>
      </c>
      <c r="O1370" s="2">
        <v>763</v>
      </c>
      <c r="P1370" s="27">
        <v>1.6965093708240411E-3</v>
      </c>
      <c r="Q1370" s="14">
        <v>109.09090909090899</v>
      </c>
      <c r="R1370" s="2">
        <v>894</v>
      </c>
      <c r="S1370" s="27">
        <v>1.9445435325439154E-3</v>
      </c>
      <c r="T1370" s="14">
        <v>147.878784</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201</v>
      </c>
      <c r="F1371" s="27">
        <v>1.9249185979697377E-2</v>
      </c>
      <c r="G1371" s="14">
        <v>38.787878787878697</v>
      </c>
      <c r="H1371" s="2">
        <v>340</v>
      </c>
      <c r="I1371" s="27">
        <v>3.2679738562091505E-2</v>
      </c>
      <c r="J1371" s="14">
        <v>58.787880000000001</v>
      </c>
      <c r="L1371" t="s">
        <v>170</v>
      </c>
      <c r="M1371" t="s">
        <v>170</v>
      </c>
      <c r="N1371" t="s">
        <v>170</v>
      </c>
      <c r="O1371" s="2">
        <v>11636</v>
      </c>
      <c r="P1371" s="27">
        <v>2.5872323773143566E-2</v>
      </c>
      <c r="Q1371" s="14">
        <v>110.30303030303</v>
      </c>
      <c r="R1371" s="2">
        <v>13716</v>
      </c>
      <c r="S1371" s="27">
        <v>2.9833735002653627E-2</v>
      </c>
      <c r="T1371" s="14">
        <v>144.84848</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230</v>
      </c>
      <c r="F1372" s="27">
        <v>2.2026431718061675E-2</v>
      </c>
      <c r="G1372" s="14">
        <v>42.424242424242401</v>
      </c>
      <c r="H1372" s="2">
        <v>268</v>
      </c>
      <c r="I1372" s="27">
        <v>2.5759323337178008E-2</v>
      </c>
      <c r="J1372" s="14">
        <v>63.636364</v>
      </c>
      <c r="L1372" t="s">
        <v>170</v>
      </c>
      <c r="M1372" t="s">
        <v>170</v>
      </c>
      <c r="N1372" t="s">
        <v>170</v>
      </c>
      <c r="O1372" s="2">
        <v>7911</v>
      </c>
      <c r="P1372" s="27">
        <v>1.7589889426722134E-2</v>
      </c>
      <c r="Q1372" s="14">
        <v>52.727272727272698</v>
      </c>
      <c r="R1372" s="2">
        <v>8814</v>
      </c>
      <c r="S1372" s="27">
        <v>1.917137214300008E-2</v>
      </c>
      <c r="T1372" s="14">
        <v>81.212119999999999</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27</v>
      </c>
      <c r="F1373" s="27">
        <v>2.5857115495115878E-3</v>
      </c>
      <c r="G1373" s="14">
        <v>14.545454545454501</v>
      </c>
      <c r="H1373" s="2">
        <v>37</v>
      </c>
      <c r="I1373" s="27">
        <v>3.5563244905805458E-3</v>
      </c>
      <c r="J1373" s="14">
        <v>18.787877999999999</v>
      </c>
      <c r="L1373" t="s">
        <v>170</v>
      </c>
      <c r="M1373" t="s">
        <v>170</v>
      </c>
      <c r="N1373" t="s">
        <v>170</v>
      </c>
      <c r="O1373" s="2">
        <v>595</v>
      </c>
      <c r="P1373" s="27">
        <v>1.3229660231196651E-3</v>
      </c>
      <c r="Q1373" s="14">
        <v>76.969696969696898</v>
      </c>
      <c r="R1373" s="2">
        <v>968</v>
      </c>
      <c r="S1373" s="27">
        <v>2.1055012746113086E-3</v>
      </c>
      <c r="T1373" s="14">
        <v>160.606064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203</v>
      </c>
      <c r="F1374" s="27">
        <v>1.9440720168550085E-2</v>
      </c>
      <c r="G1374" s="14">
        <v>39.393939393939398</v>
      </c>
      <c r="H1374" s="2">
        <v>231</v>
      </c>
      <c r="I1374" s="27">
        <v>2.2202998846597464E-2</v>
      </c>
      <c r="J1374" s="14">
        <v>61.818179999999998</v>
      </c>
      <c r="L1374" t="s">
        <v>170</v>
      </c>
      <c r="M1374" t="s">
        <v>170</v>
      </c>
      <c r="N1374" t="s">
        <v>170</v>
      </c>
      <c r="O1374" s="2">
        <v>7316</v>
      </c>
      <c r="P1374" s="27">
        <v>1.626692340360247E-2</v>
      </c>
      <c r="Q1374" s="14">
        <v>94.545454545454504</v>
      </c>
      <c r="R1374" s="2">
        <v>7846</v>
      </c>
      <c r="S1374" s="27">
        <v>1.7065870868388771E-2</v>
      </c>
      <c r="T1374" s="14">
        <v>153.33332799999999</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5249</v>
      </c>
      <c r="F1375" s="27">
        <v>0.50268147864393797</v>
      </c>
      <c r="G1375" s="14">
        <v>140</v>
      </c>
      <c r="H1375" s="2">
        <v>5662</v>
      </c>
      <c r="I1375" s="27">
        <v>0.54421376393694731</v>
      </c>
      <c r="J1375" s="14">
        <v>213.33332799999999</v>
      </c>
      <c r="L1375" t="s">
        <v>170</v>
      </c>
      <c r="M1375" t="s">
        <v>170</v>
      </c>
      <c r="N1375" t="s">
        <v>170</v>
      </c>
      <c r="O1375" s="2">
        <v>225275</v>
      </c>
      <c r="P1375" s="27">
        <v>0.50089272413156727</v>
      </c>
      <c r="Q1375" s="14">
        <v>130.90909090909</v>
      </c>
      <c r="R1375" s="2">
        <v>230665</v>
      </c>
      <c r="S1375" s="27">
        <v>0.50172050775642307</v>
      </c>
      <c r="T1375" s="14">
        <v>172.121216</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440</v>
      </c>
      <c r="F1376" s="27">
        <v>4.2137521547596243E-2</v>
      </c>
      <c r="G1376" s="14">
        <v>65.454545454545396</v>
      </c>
      <c r="H1376" s="2">
        <v>402</v>
      </c>
      <c r="I1376" s="27">
        <v>3.8638985005767013E-2</v>
      </c>
      <c r="J1376" s="14">
        <v>96.969695999999999</v>
      </c>
      <c r="L1376" t="s">
        <v>170</v>
      </c>
      <c r="M1376" t="s">
        <v>170</v>
      </c>
      <c r="N1376" t="s">
        <v>170</v>
      </c>
      <c r="O1376" s="2">
        <v>19566</v>
      </c>
      <c r="P1376" s="27">
        <v>4.350445917371322E-2</v>
      </c>
      <c r="Q1376" s="14">
        <v>1.8181818181818099</v>
      </c>
      <c r="R1376" s="2">
        <v>17918</v>
      </c>
      <c r="S1376" s="27">
        <v>3.8973524626534535E-2</v>
      </c>
      <c r="T1376" s="14">
        <v>83.636359999999996</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0</v>
      </c>
      <c r="F1377" s="27">
        <v>0</v>
      </c>
      <c r="G1377" s="14">
        <v>11.5151515151515</v>
      </c>
      <c r="H1377" s="2">
        <v>0</v>
      </c>
      <c r="I1377" s="27">
        <v>0</v>
      </c>
      <c r="J1377" s="14">
        <v>12.727273</v>
      </c>
      <c r="L1377" t="s">
        <v>170</v>
      </c>
      <c r="M1377" t="s">
        <v>170</v>
      </c>
      <c r="N1377" t="s">
        <v>170</v>
      </c>
      <c r="O1377" s="2">
        <v>123</v>
      </c>
      <c r="P1377" s="27">
        <v>2.7348709385498958E-4</v>
      </c>
      <c r="Q1377" s="14">
        <v>45.454545454545404</v>
      </c>
      <c r="R1377" s="2">
        <v>117</v>
      </c>
      <c r="S1377" s="27">
        <v>2.544872408362842E-4</v>
      </c>
      <c r="T1377" s="14">
        <v>62.4242439</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440</v>
      </c>
      <c r="F1378" s="27">
        <v>4.2137521547596243E-2</v>
      </c>
      <c r="G1378" s="14">
        <v>65.454545454545396</v>
      </c>
      <c r="H1378" s="2">
        <v>402</v>
      </c>
      <c r="I1378" s="27">
        <v>3.8638985005767013E-2</v>
      </c>
      <c r="J1378" s="14">
        <v>96.969695999999999</v>
      </c>
      <c r="L1378" t="s">
        <v>170</v>
      </c>
      <c r="M1378" t="s">
        <v>170</v>
      </c>
      <c r="N1378" t="s">
        <v>170</v>
      </c>
      <c r="O1378" s="2">
        <v>19443</v>
      </c>
      <c r="P1378" s="27">
        <v>4.3230972079858231E-2</v>
      </c>
      <c r="Q1378" s="14">
        <v>45.454545454545404</v>
      </c>
      <c r="R1378" s="2">
        <v>17801</v>
      </c>
      <c r="S1378" s="27">
        <v>3.8719037385698249E-2</v>
      </c>
      <c r="T1378" s="14">
        <v>101.21212</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1110</v>
      </c>
      <c r="F1379" s="27">
        <v>0.10630147481325417</v>
      </c>
      <c r="G1379" s="14">
        <v>109.69696969696901</v>
      </c>
      <c r="H1379" s="2">
        <v>1316</v>
      </c>
      <c r="I1379" s="27">
        <v>0.12648981161091888</v>
      </c>
      <c r="J1379" s="14">
        <v>184.84848</v>
      </c>
      <c r="L1379" t="s">
        <v>170</v>
      </c>
      <c r="M1379" t="s">
        <v>170</v>
      </c>
      <c r="N1379" t="s">
        <v>170</v>
      </c>
      <c r="O1379" s="2">
        <v>50871</v>
      </c>
      <c r="P1379" s="27">
        <v>0.11311025976826972</v>
      </c>
      <c r="Q1379" s="14">
        <v>38.787878787878697</v>
      </c>
      <c r="R1379" s="2">
        <v>51748</v>
      </c>
      <c r="S1379" s="27">
        <v>0.11255731400680373</v>
      </c>
      <c r="T1379" s="14">
        <v>58.181820000000002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59</v>
      </c>
      <c r="F1380" s="27">
        <v>5.6502585711549515E-3</v>
      </c>
      <c r="G1380" s="14">
        <v>33.939393939393902</v>
      </c>
      <c r="H1380" s="2">
        <v>0</v>
      </c>
      <c r="I1380" s="27">
        <v>0</v>
      </c>
      <c r="J1380" s="14">
        <v>12.727273</v>
      </c>
      <c r="L1380" t="s">
        <v>170</v>
      </c>
      <c r="M1380" t="s">
        <v>170</v>
      </c>
      <c r="N1380" t="s">
        <v>170</v>
      </c>
      <c r="O1380" s="2">
        <v>489</v>
      </c>
      <c r="P1380" s="27">
        <v>1.0872779584966659E-3</v>
      </c>
      <c r="Q1380" s="14">
        <v>93.3333333333333</v>
      </c>
      <c r="R1380" s="2">
        <v>547</v>
      </c>
      <c r="S1380" s="27">
        <v>1.1897822285251922E-3</v>
      </c>
      <c r="T1380" s="14">
        <v>161.81817599999999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1051</v>
      </c>
      <c r="F1381" s="27">
        <v>0.10065121624209922</v>
      </c>
      <c r="G1381" s="14">
        <v>113.333333333333</v>
      </c>
      <c r="H1381" s="2">
        <v>1316</v>
      </c>
      <c r="I1381" s="27">
        <v>0.12648981161091888</v>
      </c>
      <c r="J1381" s="14">
        <v>184.84848</v>
      </c>
      <c r="L1381" t="s">
        <v>170</v>
      </c>
      <c r="M1381" t="s">
        <v>170</v>
      </c>
      <c r="N1381" t="s">
        <v>170</v>
      </c>
      <c r="O1381" s="2">
        <v>50382</v>
      </c>
      <c r="P1381" s="27">
        <v>0.11202298180977305</v>
      </c>
      <c r="Q1381" s="14">
        <v>105.454545454545</v>
      </c>
      <c r="R1381" s="2">
        <v>51201</v>
      </c>
      <c r="S1381" s="27">
        <v>0.11136753177827853</v>
      </c>
      <c r="T1381" s="14">
        <v>163.636368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1300</v>
      </c>
      <c r="F1382" s="27">
        <v>0.12449722275426163</v>
      </c>
      <c r="G1382" s="14">
        <v>117.575757575757</v>
      </c>
      <c r="H1382" s="2">
        <v>1132</v>
      </c>
      <c r="I1382" s="27">
        <v>0.10880430603613994</v>
      </c>
      <c r="J1382" s="14">
        <v>119.393936</v>
      </c>
      <c r="L1382" t="s">
        <v>170</v>
      </c>
      <c r="M1382" t="s">
        <v>170</v>
      </c>
      <c r="N1382" t="s">
        <v>170</v>
      </c>
      <c r="O1382" s="2">
        <v>54772</v>
      </c>
      <c r="P1382" s="27">
        <v>0.12178402524085764</v>
      </c>
      <c r="Q1382" s="14">
        <v>33.939393939393902</v>
      </c>
      <c r="R1382" s="2">
        <v>55284</v>
      </c>
      <c r="S1382" s="27">
        <v>0.1202484839520781</v>
      </c>
      <c r="T1382" s="14">
        <v>66.060609999999997</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0</v>
      </c>
      <c r="F1383" s="27">
        <v>0</v>
      </c>
      <c r="G1383" s="14">
        <v>11.5151515151515</v>
      </c>
      <c r="H1383" s="2">
        <v>11</v>
      </c>
      <c r="I1383" s="27">
        <v>1.057285659361784E-3</v>
      </c>
      <c r="J1383" s="14">
        <v>10.909091</v>
      </c>
      <c r="L1383" t="s">
        <v>170</v>
      </c>
      <c r="M1383" t="s">
        <v>170</v>
      </c>
      <c r="N1383" t="s">
        <v>170</v>
      </c>
      <c r="O1383" s="2">
        <v>503</v>
      </c>
      <c r="P1383" s="27">
        <v>1.1184065708053639E-3</v>
      </c>
      <c r="Q1383" s="14">
        <v>91.515151515151501</v>
      </c>
      <c r="R1383" s="2">
        <v>744</v>
      </c>
      <c r="S1383" s="27">
        <v>1.6182778391640638E-3</v>
      </c>
      <c r="T1383" s="14">
        <v>113.939392</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1300</v>
      </c>
      <c r="F1384" s="27">
        <v>0.12449722275426163</v>
      </c>
      <c r="G1384" s="14">
        <v>117.575757575757</v>
      </c>
      <c r="H1384" s="2">
        <v>1121</v>
      </c>
      <c r="I1384" s="27">
        <v>0.10774702037677816</v>
      </c>
      <c r="J1384" s="14">
        <v>118.78788</v>
      </c>
      <c r="L1384" t="s">
        <v>170</v>
      </c>
      <c r="M1384" t="s">
        <v>170</v>
      </c>
      <c r="N1384" t="s">
        <v>170</v>
      </c>
      <c r="O1384" s="2">
        <v>54269</v>
      </c>
      <c r="P1384" s="27">
        <v>0.12066561867005228</v>
      </c>
      <c r="Q1384" s="14">
        <v>102.424242424242</v>
      </c>
      <c r="R1384" s="2">
        <v>54540</v>
      </c>
      <c r="S1384" s="27">
        <v>0.11863020611291403</v>
      </c>
      <c r="T1384" s="14">
        <v>125.454544</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1593</v>
      </c>
      <c r="F1385" s="27">
        <v>0.15255698142118368</v>
      </c>
      <c r="G1385" s="14">
        <v>97.575757575757606</v>
      </c>
      <c r="H1385" s="2">
        <v>2099</v>
      </c>
      <c r="I1385" s="27">
        <v>0.20174932718185312</v>
      </c>
      <c r="J1385" s="14">
        <v>142.42424</v>
      </c>
      <c r="L1385" t="s">
        <v>170</v>
      </c>
      <c r="M1385" t="s">
        <v>170</v>
      </c>
      <c r="N1385" t="s">
        <v>170</v>
      </c>
      <c r="O1385" s="2">
        <v>75650</v>
      </c>
      <c r="P1385" s="27">
        <v>0.16820568008235742</v>
      </c>
      <c r="Q1385" s="14">
        <v>53.3333333333333</v>
      </c>
      <c r="R1385" s="2">
        <v>77572</v>
      </c>
      <c r="S1385" s="27">
        <v>0.16872721577907898</v>
      </c>
      <c r="T1385" s="14">
        <v>64.242424</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69</v>
      </c>
      <c r="F1386" s="27">
        <v>6.6079295154185024E-3</v>
      </c>
      <c r="G1386" s="14">
        <v>33.3333333333333</v>
      </c>
      <c r="H1386" s="2">
        <v>51</v>
      </c>
      <c r="I1386" s="27">
        <v>4.9019607843137254E-3</v>
      </c>
      <c r="J1386" s="14">
        <v>22.424242</v>
      </c>
      <c r="L1386" t="s">
        <v>170</v>
      </c>
      <c r="M1386" t="s">
        <v>170</v>
      </c>
      <c r="N1386" t="s">
        <v>170</v>
      </c>
      <c r="O1386" s="2">
        <v>2738</v>
      </c>
      <c r="P1386" s="27">
        <v>6.087867178658223E-3</v>
      </c>
      <c r="Q1386" s="14">
        <v>224.84848484848399</v>
      </c>
      <c r="R1386" s="2">
        <v>2513</v>
      </c>
      <c r="S1386" s="27">
        <v>5.4660379164237797E-3</v>
      </c>
      <c r="T1386" s="14">
        <v>257.57574499999998</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1524</v>
      </c>
      <c r="F1387" s="27">
        <v>0.14594905190576518</v>
      </c>
      <c r="G1387" s="14">
        <v>101.212121212121</v>
      </c>
      <c r="H1387" s="2">
        <v>2048</v>
      </c>
      <c r="I1387" s="27">
        <v>0.19684736639753941</v>
      </c>
      <c r="J1387" s="14">
        <v>142.42424</v>
      </c>
      <c r="L1387" t="s">
        <v>170</v>
      </c>
      <c r="M1387" t="s">
        <v>170</v>
      </c>
      <c r="N1387" t="s">
        <v>170</v>
      </c>
      <c r="O1387" s="2">
        <v>72912</v>
      </c>
      <c r="P1387" s="27">
        <v>0.1621178129036992</v>
      </c>
      <c r="Q1387" s="14">
        <v>233.93939393939399</v>
      </c>
      <c r="R1387" s="2">
        <v>75059</v>
      </c>
      <c r="S1387" s="27">
        <v>0.1632611778626552</v>
      </c>
      <c r="T1387" s="14">
        <v>263.03030000000001</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471</v>
      </c>
      <c r="F1388" s="27">
        <v>4.5106301474813253E-2</v>
      </c>
      <c r="G1388" s="14">
        <v>70.303030303030297</v>
      </c>
      <c r="H1388" s="2">
        <v>389</v>
      </c>
      <c r="I1388" s="27">
        <v>3.7389465590157635E-2</v>
      </c>
      <c r="J1388" s="14">
        <v>73.333335899999994</v>
      </c>
      <c r="L1388" t="s">
        <v>170</v>
      </c>
      <c r="M1388" t="s">
        <v>170</v>
      </c>
      <c r="N1388" t="s">
        <v>170</v>
      </c>
      <c r="O1388" s="2">
        <v>13697</v>
      </c>
      <c r="P1388" s="27">
        <v>3.0454900199445467E-2</v>
      </c>
      <c r="Q1388" s="14">
        <v>47.878787878787797</v>
      </c>
      <c r="R1388" s="2">
        <v>16131</v>
      </c>
      <c r="S1388" s="27">
        <v>3.5086612666069238E-2</v>
      </c>
      <c r="T1388" s="14">
        <v>66.666664100000006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37</v>
      </c>
      <c r="F1389" s="27">
        <v>3.5433824937751387E-3</v>
      </c>
      <c r="G1389" s="14">
        <v>23.636363636363601</v>
      </c>
      <c r="H1389" s="2">
        <v>52</v>
      </c>
      <c r="I1389" s="27">
        <v>4.9980776624375242E-3</v>
      </c>
      <c r="J1389" s="14">
        <v>29.090910000000001</v>
      </c>
      <c r="L1389" t="s">
        <v>170</v>
      </c>
      <c r="M1389" t="s">
        <v>170</v>
      </c>
      <c r="N1389" t="s">
        <v>170</v>
      </c>
      <c r="O1389" s="2">
        <v>860</v>
      </c>
      <c r="P1389" s="27">
        <v>1.9121861846771628E-3</v>
      </c>
      <c r="Q1389" s="14">
        <v>123.636363636363</v>
      </c>
      <c r="R1389" s="2">
        <v>1078</v>
      </c>
      <c r="S1389" s="27">
        <v>2.3447627830898666E-3</v>
      </c>
      <c r="T1389" s="14">
        <v>144.24243200000001</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434</v>
      </c>
      <c r="F1390" s="27">
        <v>4.1562918981038116E-2</v>
      </c>
      <c r="G1390" s="14">
        <v>62.424242424242401</v>
      </c>
      <c r="H1390" s="2">
        <v>337</v>
      </c>
      <c r="I1390" s="27">
        <v>3.239138792772011E-2</v>
      </c>
      <c r="J1390" s="14">
        <v>64.242424</v>
      </c>
      <c r="L1390" t="s">
        <v>170</v>
      </c>
      <c r="M1390" t="s">
        <v>170</v>
      </c>
      <c r="N1390" t="s">
        <v>170</v>
      </c>
      <c r="O1390" s="2">
        <v>12837</v>
      </c>
      <c r="P1390" s="27">
        <v>2.8542714014768301E-2</v>
      </c>
      <c r="Q1390" s="14">
        <v>138.78787878787799</v>
      </c>
      <c r="R1390" s="2">
        <v>15053</v>
      </c>
      <c r="S1390" s="27">
        <v>3.2741849882979374E-2</v>
      </c>
      <c r="T1390" s="14">
        <v>153.33332799999999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335</v>
      </c>
      <c r="F1391" s="27">
        <v>3.2081976632828961E-2</v>
      </c>
      <c r="G1391" s="14">
        <v>56.363636363636303</v>
      </c>
      <c r="H1391" s="2">
        <v>324</v>
      </c>
      <c r="I1391" s="27">
        <v>3.1141868512110725E-2</v>
      </c>
      <c r="J1391" s="14">
        <v>71.515150000000006</v>
      </c>
      <c r="L1391" t="s">
        <v>170</v>
      </c>
      <c r="M1391" t="s">
        <v>170</v>
      </c>
      <c r="N1391" t="s">
        <v>170</v>
      </c>
      <c r="O1391" s="2">
        <v>10719</v>
      </c>
      <c r="P1391" s="27">
        <v>2.3833399666923848E-2</v>
      </c>
      <c r="Q1391" s="14">
        <v>96.363636363636402</v>
      </c>
      <c r="R1391" s="2">
        <v>12012</v>
      </c>
      <c r="S1391" s="27">
        <v>2.6127356725858513E-2</v>
      </c>
      <c r="T1391" s="14">
        <v>106.060608</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32</v>
      </c>
      <c r="F1392" s="27">
        <v>3.0645470216433632E-3</v>
      </c>
      <c r="G1392" s="14">
        <v>15.757575757575699</v>
      </c>
      <c r="H1392" s="2">
        <v>17</v>
      </c>
      <c r="I1392" s="27">
        <v>1.6339869281045752E-3</v>
      </c>
      <c r="J1392" s="14">
        <v>15.151515</v>
      </c>
      <c r="L1392" t="s">
        <v>170</v>
      </c>
      <c r="M1392" t="s">
        <v>170</v>
      </c>
      <c r="N1392" t="s">
        <v>170</v>
      </c>
      <c r="O1392" s="2">
        <v>1187</v>
      </c>
      <c r="P1392" s="27">
        <v>2.6392616293160376E-3</v>
      </c>
      <c r="Q1392" s="14">
        <v>115.151515151515</v>
      </c>
      <c r="R1392" s="2">
        <v>1574</v>
      </c>
      <c r="S1392" s="27">
        <v>3.423614675865909E-3</v>
      </c>
      <c r="T1392" s="14">
        <v>176.363632</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303</v>
      </c>
      <c r="F1393" s="27">
        <v>2.9017429611185596E-2</v>
      </c>
      <c r="G1393" s="14">
        <v>55.151515151515099</v>
      </c>
      <c r="H1393" s="2">
        <v>307</v>
      </c>
      <c r="I1393" s="27">
        <v>2.9507881584006152E-2</v>
      </c>
      <c r="J1393" s="14">
        <v>67.878784199999998</v>
      </c>
      <c r="L1393" t="s">
        <v>170</v>
      </c>
      <c r="M1393" t="s">
        <v>170</v>
      </c>
      <c r="N1393" t="s">
        <v>170</v>
      </c>
      <c r="O1393" s="2">
        <v>9532</v>
      </c>
      <c r="P1393" s="27">
        <v>2.119413803760781E-2</v>
      </c>
      <c r="Q1393" s="14">
        <v>148.48484848484799</v>
      </c>
      <c r="R1393" s="2">
        <v>10438</v>
      </c>
      <c r="S1393" s="27">
        <v>2.2703742049992606E-2</v>
      </c>
      <c r="T1393" s="14">
        <v>198.78787199999999</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2034</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170</v>
      </c>
      <c r="C1396" t="s">
        <v>170</v>
      </c>
      <c r="D1396" t="s">
        <v>170</v>
      </c>
      <c r="E1396" s="211" t="s">
        <v>1700</v>
      </c>
      <c r="F1396" s="211"/>
      <c r="G1396" s="211" t="s">
        <v>1701</v>
      </c>
      <c r="H1396" s="211" t="s">
        <v>1700</v>
      </c>
      <c r="I1396" s="211"/>
      <c r="J1396" s="211" t="s">
        <v>1701</v>
      </c>
      <c r="K1396" t="s">
        <v>170</v>
      </c>
      <c r="L1396" t="s">
        <v>170</v>
      </c>
      <c r="M1396" t="s">
        <v>170</v>
      </c>
      <c r="N1396" t="s">
        <v>170</v>
      </c>
      <c r="O1396" s="211" t="s">
        <v>1700</v>
      </c>
      <c r="P1396" s="211"/>
      <c r="Q1396" s="211" t="s">
        <v>1701</v>
      </c>
      <c r="R1396" s="211" t="s">
        <v>1700</v>
      </c>
      <c r="S1396" s="211"/>
      <c r="T1396" s="211" t="s">
        <v>1701</v>
      </c>
      <c r="U1396" t="s">
        <v>170</v>
      </c>
      <c r="V1396" t="s">
        <v>170</v>
      </c>
      <c r="W1396" t="s">
        <v>170</v>
      </c>
      <c r="X1396" t="s">
        <v>170</v>
      </c>
      <c r="Y1396" s="211" t="s">
        <v>1700</v>
      </c>
      <c r="Z1396" s="211"/>
      <c r="AA1396" s="211" t="s">
        <v>1701</v>
      </c>
      <c r="AB1396" s="211" t="s">
        <v>1700</v>
      </c>
      <c r="AC1396" s="211"/>
      <c r="AD1396" s="211" t="s">
        <v>1701</v>
      </c>
      <c r="AE1396" t="s">
        <v>170</v>
      </c>
    </row>
    <row r="1397" spans="1:31" x14ac:dyDescent="0.3">
      <c r="A1397" t="s">
        <v>172</v>
      </c>
      <c r="B1397" t="s">
        <v>170</v>
      </c>
      <c r="C1397" t="s">
        <v>170</v>
      </c>
      <c r="D1397" t="s">
        <v>170</v>
      </c>
      <c r="E1397" s="2">
        <v>9695</v>
      </c>
      <c r="F1397" s="27" t="s">
        <v>170</v>
      </c>
      <c r="G1397" s="14">
        <v>81.212121212121204</v>
      </c>
      <c r="H1397" s="2">
        <v>9598</v>
      </c>
      <c r="I1397" s="27" t="s">
        <v>170</v>
      </c>
      <c r="J1397" s="14">
        <v>114.545456</v>
      </c>
      <c r="L1397" t="s">
        <v>170</v>
      </c>
      <c r="M1397" t="s">
        <v>170</v>
      </c>
      <c r="N1397" t="s">
        <v>170</v>
      </c>
      <c r="O1397" s="2">
        <v>409424</v>
      </c>
      <c r="P1397" s="27" t="s">
        <v>170</v>
      </c>
      <c r="Q1397" s="14">
        <v>238.18181818181799</v>
      </c>
      <c r="R1397" s="2">
        <v>422806</v>
      </c>
      <c r="S1397" s="27" t="s">
        <v>170</v>
      </c>
      <c r="T1397" s="14">
        <v>256.36364700000001</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4886</v>
      </c>
      <c r="F1398" s="27">
        <v>0.50397111913357395</v>
      </c>
      <c r="G1398" s="14">
        <v>141.81818181818099</v>
      </c>
      <c r="H1398" s="2">
        <v>4338</v>
      </c>
      <c r="I1398" s="27">
        <v>0.45196916024171702</v>
      </c>
      <c r="J1398" s="14">
        <v>210.30302399999999</v>
      </c>
      <c r="L1398" t="s">
        <v>170</v>
      </c>
      <c r="M1398" t="s">
        <v>170</v>
      </c>
      <c r="N1398" t="s">
        <v>170</v>
      </c>
      <c r="O1398" s="2">
        <v>203715</v>
      </c>
      <c r="P1398" s="27">
        <v>0.49756487162452617</v>
      </c>
      <c r="Q1398" s="14">
        <v>224.84848484848399</v>
      </c>
      <c r="R1398" s="2">
        <v>210059</v>
      </c>
      <c r="S1398" s="27">
        <v>0.49682123716314336</v>
      </c>
      <c r="T1398" s="14">
        <v>236.96969999999999</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1433</v>
      </c>
      <c r="F1399" s="27">
        <v>0.14780814853017019</v>
      </c>
      <c r="G1399" s="14">
        <v>115.757575757575</v>
      </c>
      <c r="H1399" s="2">
        <v>1090</v>
      </c>
      <c r="I1399" s="27">
        <v>0.11356532610960617</v>
      </c>
      <c r="J1399" s="14">
        <v>111.515152</v>
      </c>
      <c r="L1399" t="s">
        <v>170</v>
      </c>
      <c r="M1399" t="s">
        <v>170</v>
      </c>
      <c r="N1399" t="s">
        <v>170</v>
      </c>
      <c r="O1399" s="2">
        <v>52537</v>
      </c>
      <c r="P1399" s="27">
        <v>0.12831929735433195</v>
      </c>
      <c r="Q1399" s="14">
        <v>59.393939393939398</v>
      </c>
      <c r="R1399" s="2">
        <v>53879</v>
      </c>
      <c r="S1399" s="27">
        <v>0.12743196643377813</v>
      </c>
      <c r="T1399" s="14">
        <v>70.303030000000007</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49</v>
      </c>
      <c r="F1400" s="27">
        <v>5.0541516245487363E-3</v>
      </c>
      <c r="G1400" s="14">
        <v>19.393939393939299</v>
      </c>
      <c r="H1400" s="2">
        <v>113</v>
      </c>
      <c r="I1400" s="27">
        <v>1.1773286101271098E-2</v>
      </c>
      <c r="J1400" s="14">
        <v>50.303031900000001</v>
      </c>
      <c r="L1400" t="s">
        <v>170</v>
      </c>
      <c r="M1400" t="s">
        <v>170</v>
      </c>
      <c r="N1400" t="s">
        <v>170</v>
      </c>
      <c r="O1400" s="2">
        <v>1981</v>
      </c>
      <c r="P1400" s="27">
        <v>4.8385048262925478E-3</v>
      </c>
      <c r="Q1400" s="14">
        <v>223.030303030303</v>
      </c>
      <c r="R1400" s="2">
        <v>2817</v>
      </c>
      <c r="S1400" s="27">
        <v>6.6626301424293887E-3</v>
      </c>
      <c r="T1400" s="14">
        <v>236.363632</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1384</v>
      </c>
      <c r="F1401" s="27">
        <v>0.14275399690562146</v>
      </c>
      <c r="G1401" s="14">
        <v>115.757575757575</v>
      </c>
      <c r="H1401" s="2">
        <v>977</v>
      </c>
      <c r="I1401" s="27">
        <v>0.10179204000833507</v>
      </c>
      <c r="J1401" s="14">
        <v>109.696968</v>
      </c>
      <c r="L1401" t="s">
        <v>170</v>
      </c>
      <c r="M1401" t="s">
        <v>170</v>
      </c>
      <c r="N1401" t="s">
        <v>170</v>
      </c>
      <c r="O1401" s="2">
        <v>50556</v>
      </c>
      <c r="P1401" s="27">
        <v>0.1234807925280394</v>
      </c>
      <c r="Q1401" s="14">
        <v>225.45454545454501</v>
      </c>
      <c r="R1401" s="2">
        <v>51062</v>
      </c>
      <c r="S1401" s="27">
        <v>0.12076933629134876</v>
      </c>
      <c r="T1401" s="14">
        <v>247.878784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1346</v>
      </c>
      <c r="F1402" s="27">
        <v>0.13883445074780815</v>
      </c>
      <c r="G1402" s="14">
        <v>121.212121212121</v>
      </c>
      <c r="H1402" s="2">
        <v>1232</v>
      </c>
      <c r="I1402" s="27">
        <v>0.12836007501562827</v>
      </c>
      <c r="J1402" s="14">
        <v>167.878784</v>
      </c>
      <c r="L1402" t="s">
        <v>170</v>
      </c>
      <c r="M1402" t="s">
        <v>170</v>
      </c>
      <c r="N1402" t="s">
        <v>170</v>
      </c>
      <c r="O1402" s="2">
        <v>56482</v>
      </c>
      <c r="P1402" s="27">
        <v>0.13795478525929111</v>
      </c>
      <c r="Q1402" s="14">
        <v>179.39393939393901</v>
      </c>
      <c r="R1402" s="2">
        <v>56225</v>
      </c>
      <c r="S1402" s="27">
        <v>0.13298061049275553</v>
      </c>
      <c r="T1402" s="14">
        <v>144.84848</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49</v>
      </c>
      <c r="F1403" s="27">
        <v>5.0541516245487363E-3</v>
      </c>
      <c r="G1403" s="14">
        <v>21.2121212121212</v>
      </c>
      <c r="H1403" s="2">
        <v>19</v>
      </c>
      <c r="I1403" s="27">
        <v>1.9795790789747863E-3</v>
      </c>
      <c r="J1403" s="14">
        <v>15.151515</v>
      </c>
      <c r="L1403" t="s">
        <v>170</v>
      </c>
      <c r="M1403" t="s">
        <v>170</v>
      </c>
      <c r="N1403" t="s">
        <v>170</v>
      </c>
      <c r="O1403" s="2">
        <v>2093</v>
      </c>
      <c r="P1403" s="27">
        <v>5.112059869475165E-3</v>
      </c>
      <c r="Q1403" s="14">
        <v>247.272727272727</v>
      </c>
      <c r="R1403" s="2">
        <v>1796</v>
      </c>
      <c r="S1403" s="27">
        <v>4.2478110528232802E-3</v>
      </c>
      <c r="T1403" s="14">
        <v>214.545456</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1297</v>
      </c>
      <c r="F1404" s="27">
        <v>0.13378029912325942</v>
      </c>
      <c r="G1404" s="14">
        <v>121.212121212121</v>
      </c>
      <c r="H1404" s="2">
        <v>1213</v>
      </c>
      <c r="I1404" s="27">
        <v>0.12638049593665346</v>
      </c>
      <c r="J1404" s="14">
        <v>167.878784</v>
      </c>
      <c r="L1404" t="s">
        <v>170</v>
      </c>
      <c r="M1404" t="s">
        <v>170</v>
      </c>
      <c r="N1404" t="s">
        <v>170</v>
      </c>
      <c r="O1404" s="2">
        <v>54389</v>
      </c>
      <c r="P1404" s="27">
        <v>0.13284272538981592</v>
      </c>
      <c r="Q1404" s="14">
        <v>291.51515151515099</v>
      </c>
      <c r="R1404" s="2">
        <v>54429</v>
      </c>
      <c r="S1404" s="27">
        <v>0.12873279943993227</v>
      </c>
      <c r="T1404" s="14">
        <v>235.15152</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1676</v>
      </c>
      <c r="F1405" s="27">
        <v>0.17287261474987106</v>
      </c>
      <c r="G1405" s="14">
        <v>109.09090909090899</v>
      </c>
      <c r="H1405" s="2">
        <v>1403</v>
      </c>
      <c r="I1405" s="27">
        <v>0.14617628672640134</v>
      </c>
      <c r="J1405" s="14">
        <v>125.454544</v>
      </c>
      <c r="L1405" t="s">
        <v>170</v>
      </c>
      <c r="M1405" t="s">
        <v>170</v>
      </c>
      <c r="N1405" t="s">
        <v>170</v>
      </c>
      <c r="O1405" s="2">
        <v>74386</v>
      </c>
      <c r="P1405" s="27">
        <v>0.18168451287662668</v>
      </c>
      <c r="Q1405" s="14">
        <v>112.121212121212</v>
      </c>
      <c r="R1405" s="2">
        <v>76531</v>
      </c>
      <c r="S1405" s="27">
        <v>0.18100736507996576</v>
      </c>
      <c r="T1405" s="14">
        <v>141.21212800000001</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103</v>
      </c>
      <c r="F1406" s="27">
        <v>1.0624033006704487E-2</v>
      </c>
      <c r="G1406" s="14">
        <v>41.212121212121197</v>
      </c>
      <c r="H1406" s="2">
        <v>32</v>
      </c>
      <c r="I1406" s="27">
        <v>3.3340279224838508E-3</v>
      </c>
      <c r="J1406" s="14">
        <v>15.151515</v>
      </c>
      <c r="L1406" t="s">
        <v>170</v>
      </c>
      <c r="M1406" t="s">
        <v>170</v>
      </c>
      <c r="N1406" t="s">
        <v>170</v>
      </c>
      <c r="O1406" s="2">
        <v>3199</v>
      </c>
      <c r="P1406" s="27">
        <v>7.8134159209035138E-3</v>
      </c>
      <c r="Q1406" s="14">
        <v>230.90909090909</v>
      </c>
      <c r="R1406" s="2">
        <v>2579</v>
      </c>
      <c r="S1406" s="27">
        <v>6.0997242234026956E-3</v>
      </c>
      <c r="T1406" s="14">
        <v>269.09089999999998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1573</v>
      </c>
      <c r="F1407" s="27">
        <v>0.16224858174316659</v>
      </c>
      <c r="G1407" s="14">
        <v>104.84848484848401</v>
      </c>
      <c r="H1407" s="2">
        <v>1371</v>
      </c>
      <c r="I1407" s="27">
        <v>0.14284225880391749</v>
      </c>
      <c r="J1407" s="14">
        <v>124.848488</v>
      </c>
      <c r="L1407" t="s">
        <v>170</v>
      </c>
      <c r="M1407" t="s">
        <v>170</v>
      </c>
      <c r="N1407" t="s">
        <v>170</v>
      </c>
      <c r="O1407" s="2">
        <v>71187</v>
      </c>
      <c r="P1407" s="27">
        <v>0.17387109695572317</v>
      </c>
      <c r="Q1407" s="14">
        <v>275.75757575757501</v>
      </c>
      <c r="R1407" s="2">
        <v>73952</v>
      </c>
      <c r="S1407" s="27">
        <v>0.17490764085656305</v>
      </c>
      <c r="T1407" s="14">
        <v>292.72726399999999</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201</v>
      </c>
      <c r="F1408" s="27">
        <v>2.073233625580196E-2</v>
      </c>
      <c r="G1408" s="14">
        <v>38.787878787878697</v>
      </c>
      <c r="H1408" s="2">
        <v>345</v>
      </c>
      <c r="I1408" s="27">
        <v>3.5944988539279014E-2</v>
      </c>
      <c r="J1408" s="14">
        <v>58.787880000000001</v>
      </c>
      <c r="L1408" t="s">
        <v>170</v>
      </c>
      <c r="M1408" t="s">
        <v>170</v>
      </c>
      <c r="N1408" t="s">
        <v>170</v>
      </c>
      <c r="O1408" s="2">
        <v>12399</v>
      </c>
      <c r="P1408" s="27">
        <v>3.0284008753761381E-2</v>
      </c>
      <c r="Q1408" s="14">
        <v>50.303030303030297</v>
      </c>
      <c r="R1408" s="2">
        <v>14610</v>
      </c>
      <c r="S1408" s="27">
        <v>3.4554854945294061E-2</v>
      </c>
      <c r="T1408" s="14">
        <v>48.484848</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14</v>
      </c>
      <c r="F1409" s="27">
        <v>1.4440433212996389E-3</v>
      </c>
      <c r="G1409" s="14">
        <v>12.1212121212121</v>
      </c>
      <c r="H1409" s="2">
        <v>34</v>
      </c>
      <c r="I1409" s="27">
        <v>3.5424046676390914E-3</v>
      </c>
      <c r="J1409" s="14">
        <v>22.424242</v>
      </c>
      <c r="L1409" t="s">
        <v>170</v>
      </c>
      <c r="M1409" t="s">
        <v>170</v>
      </c>
      <c r="N1409" t="s">
        <v>170</v>
      </c>
      <c r="O1409" s="2">
        <v>1258</v>
      </c>
      <c r="P1409" s="27">
        <v>3.0726093243190434E-3</v>
      </c>
      <c r="Q1409" s="14">
        <v>140.60606060606</v>
      </c>
      <c r="R1409" s="2">
        <v>1036</v>
      </c>
      <c r="S1409" s="27">
        <v>2.4502963534103112E-3</v>
      </c>
      <c r="T1409" s="14">
        <v>134.545456</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187</v>
      </c>
      <c r="F1410" s="27">
        <v>1.9288292934502321E-2</v>
      </c>
      <c r="G1410" s="14">
        <v>36.969696969696898</v>
      </c>
      <c r="H1410" s="2">
        <v>311</v>
      </c>
      <c r="I1410" s="27">
        <v>3.2402583871639926E-2</v>
      </c>
      <c r="J1410" s="14">
        <v>53.3333321</v>
      </c>
      <c r="L1410" t="s">
        <v>170</v>
      </c>
      <c r="M1410" t="s">
        <v>170</v>
      </c>
      <c r="N1410" t="s">
        <v>170</v>
      </c>
      <c r="O1410" s="2">
        <v>11141</v>
      </c>
      <c r="P1410" s="27">
        <v>2.721139942944234E-2</v>
      </c>
      <c r="Q1410" s="14">
        <v>139.39393939393901</v>
      </c>
      <c r="R1410" s="2">
        <v>13574</v>
      </c>
      <c r="S1410" s="27">
        <v>3.2104558591883749E-2</v>
      </c>
      <c r="T1410" s="14">
        <v>139.393936</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230</v>
      </c>
      <c r="F1411" s="27">
        <v>2.372356884992264E-2</v>
      </c>
      <c r="G1411" s="14">
        <v>42.424242424242401</v>
      </c>
      <c r="H1411" s="2">
        <v>268</v>
      </c>
      <c r="I1411" s="27">
        <v>2.792248385080225E-2</v>
      </c>
      <c r="J1411" s="14">
        <v>63.636364</v>
      </c>
      <c r="L1411" t="s">
        <v>170</v>
      </c>
      <c r="M1411" t="s">
        <v>170</v>
      </c>
      <c r="N1411" t="s">
        <v>170</v>
      </c>
      <c r="O1411" s="2">
        <v>7911</v>
      </c>
      <c r="P1411" s="27">
        <v>1.9322267380515065E-2</v>
      </c>
      <c r="Q1411" s="14">
        <v>52.727272727272698</v>
      </c>
      <c r="R1411" s="2">
        <v>8814</v>
      </c>
      <c r="S1411" s="27">
        <v>2.0846440211349886E-2</v>
      </c>
      <c r="T1411" s="14">
        <v>81.212119999999999</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19</v>
      </c>
      <c r="F1412" s="27">
        <v>1.9597730789066531E-3</v>
      </c>
      <c r="G1412" s="14">
        <v>12.1212121212121</v>
      </c>
      <c r="H1412" s="2">
        <v>31</v>
      </c>
      <c r="I1412" s="27">
        <v>3.2298395499062303E-3</v>
      </c>
      <c r="J1412" s="14">
        <v>18.787877999999999</v>
      </c>
      <c r="L1412" t="s">
        <v>170</v>
      </c>
      <c r="M1412" t="s">
        <v>170</v>
      </c>
      <c r="N1412" t="s">
        <v>170</v>
      </c>
      <c r="O1412" s="2">
        <v>1311</v>
      </c>
      <c r="P1412" s="27">
        <v>3.2020594786822463E-3</v>
      </c>
      <c r="Q1412" s="14">
        <v>135.75757575757501</v>
      </c>
      <c r="R1412" s="2">
        <v>1187</v>
      </c>
      <c r="S1412" s="27">
        <v>2.8074341423726247E-3</v>
      </c>
      <c r="T1412" s="14">
        <v>176.363632</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211</v>
      </c>
      <c r="F1413" s="27">
        <v>2.1763795771015986E-2</v>
      </c>
      <c r="G1413" s="14">
        <v>43.030303030303003</v>
      </c>
      <c r="H1413" s="2">
        <v>237</v>
      </c>
      <c r="I1413" s="27">
        <v>2.469264430089602E-2</v>
      </c>
      <c r="J1413" s="14">
        <v>61.818179999999998</v>
      </c>
      <c r="L1413" t="s">
        <v>170</v>
      </c>
      <c r="M1413" t="s">
        <v>170</v>
      </c>
      <c r="N1413" t="s">
        <v>170</v>
      </c>
      <c r="O1413" s="2">
        <v>6600</v>
      </c>
      <c r="P1413" s="27">
        <v>1.6120207901832818E-2</v>
      </c>
      <c r="Q1413" s="14">
        <v>139.39393939393901</v>
      </c>
      <c r="R1413" s="2">
        <v>7627</v>
      </c>
      <c r="S1413" s="27">
        <v>1.8039006068977261E-2</v>
      </c>
      <c r="T1413" s="14">
        <v>181.21212800000001</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4809</v>
      </c>
      <c r="F1414" s="27">
        <v>0.49602888086642599</v>
      </c>
      <c r="G1414" s="14">
        <v>122.424242424242</v>
      </c>
      <c r="H1414" s="2">
        <v>5260</v>
      </c>
      <c r="I1414" s="27">
        <v>0.54803083975828293</v>
      </c>
      <c r="J1414" s="14">
        <v>190.909088</v>
      </c>
      <c r="L1414" t="s">
        <v>170</v>
      </c>
      <c r="M1414" t="s">
        <v>170</v>
      </c>
      <c r="N1414" t="s">
        <v>170</v>
      </c>
      <c r="O1414" s="2">
        <v>205709</v>
      </c>
      <c r="P1414" s="27">
        <v>0.50243512837547388</v>
      </c>
      <c r="Q1414" s="14">
        <v>130.90909090909</v>
      </c>
      <c r="R1414" s="2">
        <v>212747</v>
      </c>
      <c r="S1414" s="27">
        <v>0.50317876283685659</v>
      </c>
      <c r="T1414" s="14">
        <v>156.96969999999999</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1110</v>
      </c>
      <c r="F1415" s="27">
        <v>0.11449200618875709</v>
      </c>
      <c r="G1415" s="14">
        <v>109.69696969696901</v>
      </c>
      <c r="H1415" s="2">
        <v>1316</v>
      </c>
      <c r="I1415" s="27">
        <v>0.13711189831214837</v>
      </c>
      <c r="J1415" s="14">
        <v>184.84848</v>
      </c>
      <c r="L1415" t="s">
        <v>170</v>
      </c>
      <c r="M1415" t="s">
        <v>170</v>
      </c>
      <c r="N1415" t="s">
        <v>170</v>
      </c>
      <c r="O1415" s="2">
        <v>50871</v>
      </c>
      <c r="P1415" s="27">
        <v>0.12425016608699051</v>
      </c>
      <c r="Q1415" s="14">
        <v>38.787878787878697</v>
      </c>
      <c r="R1415" s="2">
        <v>51748</v>
      </c>
      <c r="S1415" s="27">
        <v>0.12239182982266099</v>
      </c>
      <c r="T1415" s="14">
        <v>58.181820000000002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84</v>
      </c>
      <c r="F1416" s="27">
        <v>8.6642599277978339E-3</v>
      </c>
      <c r="G1416" s="14">
        <v>33.3333333333333</v>
      </c>
      <c r="H1416" s="2">
        <v>30</v>
      </c>
      <c r="I1416" s="27">
        <v>3.1256511773286103E-3</v>
      </c>
      <c r="J1416" s="14">
        <v>24.242424</v>
      </c>
      <c r="L1416" t="s">
        <v>170</v>
      </c>
      <c r="M1416" t="s">
        <v>170</v>
      </c>
      <c r="N1416" t="s">
        <v>170</v>
      </c>
      <c r="O1416" s="2">
        <v>1131</v>
      </c>
      <c r="P1416" s="27">
        <v>2.7624174449958966E-3</v>
      </c>
      <c r="Q1416" s="14">
        <v>149.09090909090901</v>
      </c>
      <c r="R1416" s="2">
        <v>1426</v>
      </c>
      <c r="S1416" s="27">
        <v>3.3727052123195982E-3</v>
      </c>
      <c r="T1416" s="14">
        <v>256.36364700000001</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1026</v>
      </c>
      <c r="F1417" s="27">
        <v>0.10582774626095925</v>
      </c>
      <c r="G1417" s="14">
        <v>105.454545454545</v>
      </c>
      <c r="H1417" s="2">
        <v>1286</v>
      </c>
      <c r="I1417" s="27">
        <v>0.13398624713481974</v>
      </c>
      <c r="J1417" s="14">
        <v>181.81817599999999</v>
      </c>
      <c r="L1417" t="s">
        <v>170</v>
      </c>
      <c r="M1417" t="s">
        <v>170</v>
      </c>
      <c r="N1417" t="s">
        <v>170</v>
      </c>
      <c r="O1417" s="2">
        <v>49740</v>
      </c>
      <c r="P1417" s="27">
        <v>0.1214877486419946</v>
      </c>
      <c r="Q1417" s="14">
        <v>156.363636363636</v>
      </c>
      <c r="R1417" s="2">
        <v>50322</v>
      </c>
      <c r="S1417" s="27">
        <v>0.11901912461034139</v>
      </c>
      <c r="T1417" s="14">
        <v>260.60604899999998</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1300</v>
      </c>
      <c r="F1418" s="27">
        <v>0.13408973697782361</v>
      </c>
      <c r="G1418" s="14">
        <v>117.575757575757</v>
      </c>
      <c r="H1418" s="2">
        <v>1132</v>
      </c>
      <c r="I1418" s="27">
        <v>0.11794123775786622</v>
      </c>
      <c r="J1418" s="14">
        <v>119.393936</v>
      </c>
      <c r="L1418" t="s">
        <v>170</v>
      </c>
      <c r="M1418" t="s">
        <v>170</v>
      </c>
      <c r="N1418" t="s">
        <v>170</v>
      </c>
      <c r="O1418" s="2">
        <v>54772</v>
      </c>
      <c r="P1418" s="27">
        <v>0.13377818593927079</v>
      </c>
      <c r="Q1418" s="14">
        <v>33.939393939393902</v>
      </c>
      <c r="R1418" s="2">
        <v>55284</v>
      </c>
      <c r="S1418" s="27">
        <v>0.13075500347677185</v>
      </c>
      <c r="T1418" s="14">
        <v>66.060609999999997</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6</v>
      </c>
      <c r="F1419" s="27">
        <v>6.1887570912841675E-4</v>
      </c>
      <c r="G1419" s="14">
        <v>6.0606060606060597</v>
      </c>
      <c r="H1419" s="2">
        <v>8</v>
      </c>
      <c r="I1419" s="27">
        <v>8.3350698062096271E-4</v>
      </c>
      <c r="J1419" s="14">
        <v>6.6666665099999998</v>
      </c>
      <c r="L1419" t="s">
        <v>170</v>
      </c>
      <c r="M1419" t="s">
        <v>170</v>
      </c>
      <c r="N1419" t="s">
        <v>170</v>
      </c>
      <c r="O1419" s="2">
        <v>1508</v>
      </c>
      <c r="P1419" s="27">
        <v>3.6832232599945287E-3</v>
      </c>
      <c r="Q1419" s="14">
        <v>173.333333333333</v>
      </c>
      <c r="R1419" s="2">
        <v>1545</v>
      </c>
      <c r="S1419" s="27">
        <v>3.6541581718329448E-3</v>
      </c>
      <c r="T1419" s="14">
        <v>189.69697600000001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1294</v>
      </c>
      <c r="F1420" s="27">
        <v>0.1334708612686952</v>
      </c>
      <c r="G1420" s="14">
        <v>117.575757575757</v>
      </c>
      <c r="H1420" s="2">
        <v>1124</v>
      </c>
      <c r="I1420" s="27">
        <v>0.11710773077724526</v>
      </c>
      <c r="J1420" s="14">
        <v>120.606064</v>
      </c>
      <c r="L1420" t="s">
        <v>170</v>
      </c>
      <c r="M1420" t="s">
        <v>170</v>
      </c>
      <c r="N1420" t="s">
        <v>170</v>
      </c>
      <c r="O1420" s="2">
        <v>53264</v>
      </c>
      <c r="P1420" s="27">
        <v>0.13009496267927625</v>
      </c>
      <c r="Q1420" s="14">
        <v>182.42424242424201</v>
      </c>
      <c r="R1420" s="2">
        <v>53739</v>
      </c>
      <c r="S1420" s="27">
        <v>0.1271008453049389</v>
      </c>
      <c r="T1420" s="14">
        <v>194.545456</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1593</v>
      </c>
      <c r="F1421" s="27">
        <v>0.16431150077359463</v>
      </c>
      <c r="G1421" s="14">
        <v>97.575757575757606</v>
      </c>
      <c r="H1421" s="2">
        <v>2099</v>
      </c>
      <c r="I1421" s="27">
        <v>0.21869139404042509</v>
      </c>
      <c r="J1421" s="14">
        <v>142.42424</v>
      </c>
      <c r="L1421" t="s">
        <v>170</v>
      </c>
      <c r="M1421" t="s">
        <v>170</v>
      </c>
      <c r="N1421" t="s">
        <v>170</v>
      </c>
      <c r="O1421" s="2">
        <v>75650</v>
      </c>
      <c r="P1421" s="27">
        <v>0.18477177693540192</v>
      </c>
      <c r="Q1421" s="14">
        <v>53.3333333333333</v>
      </c>
      <c r="R1421" s="2">
        <v>77572</v>
      </c>
      <c r="S1421" s="27">
        <v>0.18346948718797745</v>
      </c>
      <c r="T1421" s="14">
        <v>64.242424</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71</v>
      </c>
      <c r="F1422" s="27">
        <v>7.3233625580195975E-3</v>
      </c>
      <c r="G1422" s="14">
        <v>26.6666666666666</v>
      </c>
      <c r="H1422" s="2">
        <v>164</v>
      </c>
      <c r="I1422" s="27">
        <v>1.7086893102729737E-2</v>
      </c>
      <c r="J1422" s="14">
        <v>64.242424</v>
      </c>
      <c r="L1422" t="s">
        <v>170</v>
      </c>
      <c r="M1422" t="s">
        <v>170</v>
      </c>
      <c r="N1422" t="s">
        <v>170</v>
      </c>
      <c r="O1422" s="2">
        <v>3878</v>
      </c>
      <c r="P1422" s="27">
        <v>9.4718433701981315E-3</v>
      </c>
      <c r="Q1422" s="14">
        <v>275.15151515151501</v>
      </c>
      <c r="R1422" s="2">
        <v>3429</v>
      </c>
      <c r="S1422" s="27">
        <v>8.1101025056408843E-3</v>
      </c>
      <c r="T1422" s="14">
        <v>280.60604899999998</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1522</v>
      </c>
      <c r="F1423" s="27">
        <v>0.15698813821557503</v>
      </c>
      <c r="G1423" s="14">
        <v>94.545454545454504</v>
      </c>
      <c r="H1423" s="2">
        <v>1935</v>
      </c>
      <c r="I1423" s="27">
        <v>0.20160450093769536</v>
      </c>
      <c r="J1423" s="14">
        <v>138.18182400000001</v>
      </c>
      <c r="L1423" t="s">
        <v>170</v>
      </c>
      <c r="M1423" t="s">
        <v>170</v>
      </c>
      <c r="N1423" t="s">
        <v>170</v>
      </c>
      <c r="O1423" s="2">
        <v>71772</v>
      </c>
      <c r="P1423" s="27">
        <v>0.17529993356520379</v>
      </c>
      <c r="Q1423" s="14">
        <v>274.54545454545399</v>
      </c>
      <c r="R1423" s="2">
        <v>74143</v>
      </c>
      <c r="S1423" s="27">
        <v>0.17535938468233658</v>
      </c>
      <c r="T1423" s="14">
        <v>292.121216</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471</v>
      </c>
      <c r="F1424" s="27">
        <v>4.8581743166580711E-2</v>
      </c>
      <c r="G1424" s="14">
        <v>70.303030303030297</v>
      </c>
      <c r="H1424" s="2">
        <v>389</v>
      </c>
      <c r="I1424" s="27">
        <v>4.0529276932694314E-2</v>
      </c>
      <c r="J1424" s="14">
        <v>73.333335899999994</v>
      </c>
      <c r="L1424" t="s">
        <v>170</v>
      </c>
      <c r="M1424" t="s">
        <v>170</v>
      </c>
      <c r="N1424" t="s">
        <v>170</v>
      </c>
      <c r="O1424" s="2">
        <v>13697</v>
      </c>
      <c r="P1424" s="27">
        <v>3.3454316307788501E-2</v>
      </c>
      <c r="Q1424" s="14">
        <v>47.878787878787797</v>
      </c>
      <c r="R1424" s="2">
        <v>16131</v>
      </c>
      <c r="S1424" s="27">
        <v>3.8152249495040279E-2</v>
      </c>
      <c r="T1424" s="14">
        <v>66.666664100000006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25</v>
      </c>
      <c r="F1425" s="27">
        <v>2.5786487880350697E-3</v>
      </c>
      <c r="G1425" s="14">
        <v>13.3333333333333</v>
      </c>
      <c r="H1425" s="2">
        <v>30</v>
      </c>
      <c r="I1425" s="27">
        <v>3.1256511773286103E-3</v>
      </c>
      <c r="J1425" s="14">
        <v>26.060606</v>
      </c>
      <c r="L1425" t="s">
        <v>170</v>
      </c>
      <c r="M1425" t="s">
        <v>170</v>
      </c>
      <c r="N1425" t="s">
        <v>170</v>
      </c>
      <c r="O1425" s="2">
        <v>999</v>
      </c>
      <c r="P1425" s="27">
        <v>2.4400132869592402E-3</v>
      </c>
      <c r="Q1425" s="14">
        <v>109.09090909090899</v>
      </c>
      <c r="R1425" s="2">
        <v>1047</v>
      </c>
      <c r="S1425" s="27">
        <v>2.4763130135333935E-3</v>
      </c>
      <c r="T1425" s="14">
        <v>142.42424</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446</v>
      </c>
      <c r="F1426" s="27">
        <v>4.6003094378545641E-2</v>
      </c>
      <c r="G1426" s="14">
        <v>67.878787878787804</v>
      </c>
      <c r="H1426" s="2">
        <v>359</v>
      </c>
      <c r="I1426" s="27">
        <v>3.7403625755365703E-2</v>
      </c>
      <c r="J1426" s="14">
        <v>69.696969999999993</v>
      </c>
      <c r="L1426" t="s">
        <v>170</v>
      </c>
      <c r="M1426" t="s">
        <v>170</v>
      </c>
      <c r="N1426" t="s">
        <v>170</v>
      </c>
      <c r="O1426" s="2">
        <v>12698</v>
      </c>
      <c r="P1426" s="27">
        <v>3.1014303020829262E-2</v>
      </c>
      <c r="Q1426" s="14">
        <v>116.363636363636</v>
      </c>
      <c r="R1426" s="2">
        <v>15084</v>
      </c>
      <c r="S1426" s="27">
        <v>3.5675936481506888E-2</v>
      </c>
      <c r="T1426" s="14">
        <v>153.33332799999999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335</v>
      </c>
      <c r="F1427" s="27">
        <v>3.4553893759669933E-2</v>
      </c>
      <c r="G1427" s="14">
        <v>56.363636363636303</v>
      </c>
      <c r="H1427" s="2">
        <v>324</v>
      </c>
      <c r="I1427" s="27">
        <v>3.3757032715148988E-2</v>
      </c>
      <c r="J1427" s="14">
        <v>71.515150000000006</v>
      </c>
      <c r="L1427" t="s">
        <v>170</v>
      </c>
      <c r="M1427" t="s">
        <v>170</v>
      </c>
      <c r="N1427" t="s">
        <v>170</v>
      </c>
      <c r="O1427" s="2">
        <v>10719</v>
      </c>
      <c r="P1427" s="27">
        <v>2.6180683106022118E-2</v>
      </c>
      <c r="Q1427" s="14">
        <v>96.363636363636402</v>
      </c>
      <c r="R1427" s="2">
        <v>12012</v>
      </c>
      <c r="S1427" s="27">
        <v>2.841019285440604E-2</v>
      </c>
      <c r="T1427" s="14">
        <v>106.060608</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56</v>
      </c>
      <c r="F1428" s="27">
        <v>5.7761732851985556E-3</v>
      </c>
      <c r="G1428" s="14">
        <v>22.424242424242401</v>
      </c>
      <c r="H1428" s="2">
        <v>30</v>
      </c>
      <c r="I1428" s="27">
        <v>3.1256511773286103E-3</v>
      </c>
      <c r="J1428" s="14">
        <v>18.787877999999999</v>
      </c>
      <c r="L1428" t="s">
        <v>170</v>
      </c>
      <c r="M1428" t="s">
        <v>170</v>
      </c>
      <c r="N1428" t="s">
        <v>170</v>
      </c>
      <c r="O1428" s="2">
        <v>1929</v>
      </c>
      <c r="P1428" s="27">
        <v>4.7114971276720468E-3</v>
      </c>
      <c r="Q1428" s="14">
        <v>152.12121212121201</v>
      </c>
      <c r="R1428" s="2">
        <v>2417</v>
      </c>
      <c r="S1428" s="27">
        <v>5.716569774317299E-3</v>
      </c>
      <c r="T1428" s="14">
        <v>204.24243200000001</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279</v>
      </c>
      <c r="F1429" s="27">
        <v>2.8777720474471379E-2</v>
      </c>
      <c r="G1429" s="14">
        <v>53.3333333333333</v>
      </c>
      <c r="H1429" s="2">
        <v>294</v>
      </c>
      <c r="I1429" s="27">
        <v>3.0631381537820378E-2</v>
      </c>
      <c r="J1429" s="14">
        <v>63.030304000000001</v>
      </c>
      <c r="L1429" t="s">
        <v>170</v>
      </c>
      <c r="M1429" t="s">
        <v>170</v>
      </c>
      <c r="N1429" t="s">
        <v>170</v>
      </c>
      <c r="O1429" s="2">
        <v>8790</v>
      </c>
      <c r="P1429" s="27">
        <v>2.1469185978350073E-2</v>
      </c>
      <c r="Q1429" s="14">
        <v>173.333333333333</v>
      </c>
      <c r="R1429" s="2">
        <v>9595</v>
      </c>
      <c r="S1429" s="27">
        <v>2.2693623080088741E-2</v>
      </c>
      <c r="T1429" s="14">
        <v>219.393936</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2037</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170</v>
      </c>
      <c r="C1432" t="s">
        <v>170</v>
      </c>
      <c r="D1432" t="s">
        <v>170</v>
      </c>
      <c r="E1432" s="211" t="s">
        <v>1700</v>
      </c>
      <c r="F1432" s="211"/>
      <c r="G1432" s="211" t="s">
        <v>1701</v>
      </c>
      <c r="H1432" s="211" t="s">
        <v>1700</v>
      </c>
      <c r="I1432" s="211"/>
      <c r="J1432" s="211" t="s">
        <v>1701</v>
      </c>
      <c r="K1432" t="s">
        <v>170</v>
      </c>
      <c r="L1432" t="s">
        <v>170</v>
      </c>
      <c r="M1432" t="s">
        <v>170</v>
      </c>
      <c r="N1432" t="s">
        <v>170</v>
      </c>
      <c r="O1432" s="211" t="s">
        <v>1700</v>
      </c>
      <c r="P1432" s="211"/>
      <c r="Q1432" s="211" t="s">
        <v>1701</v>
      </c>
      <c r="R1432" s="211" t="s">
        <v>1700</v>
      </c>
      <c r="S1432" s="211"/>
      <c r="T1432" s="211" t="s">
        <v>1701</v>
      </c>
      <c r="U1432" t="s">
        <v>170</v>
      </c>
      <c r="V1432" t="s">
        <v>170</v>
      </c>
      <c r="W1432" t="s">
        <v>170</v>
      </c>
      <c r="X1432" t="s">
        <v>170</v>
      </c>
      <c r="Y1432" s="211" t="s">
        <v>1700</v>
      </c>
      <c r="Z1432" s="211"/>
      <c r="AA1432" s="211" t="s">
        <v>1701</v>
      </c>
      <c r="AB1432" s="211" t="s">
        <v>1700</v>
      </c>
      <c r="AC1432" s="211"/>
      <c r="AD1432" s="211" t="s">
        <v>1701</v>
      </c>
      <c r="AE1432" t="s">
        <v>170</v>
      </c>
    </row>
    <row r="1433" spans="1:31" x14ac:dyDescent="0.3">
      <c r="A1433" t="s">
        <v>172</v>
      </c>
      <c r="B1433" t="s">
        <v>170</v>
      </c>
      <c r="C1433" t="s">
        <v>170</v>
      </c>
      <c r="D1433" t="s">
        <v>170</v>
      </c>
      <c r="E1433" s="2">
        <v>9695</v>
      </c>
      <c r="F1433" s="27" t="s">
        <v>170</v>
      </c>
      <c r="G1433" s="14">
        <v>81.212121212121204</v>
      </c>
      <c r="H1433" s="2">
        <v>9598</v>
      </c>
      <c r="I1433" s="27" t="s">
        <v>170</v>
      </c>
      <c r="J1433" s="14">
        <v>114.545456</v>
      </c>
      <c r="L1433" t="s">
        <v>170</v>
      </c>
      <c r="M1433" t="s">
        <v>170</v>
      </c>
      <c r="N1433" t="s">
        <v>170</v>
      </c>
      <c r="O1433" s="2">
        <v>409424</v>
      </c>
      <c r="P1433" s="27" t="s">
        <v>170</v>
      </c>
      <c r="Q1433" s="14">
        <v>238.18181818181799</v>
      </c>
      <c r="R1433" s="2">
        <v>422806</v>
      </c>
      <c r="S1433" s="27" t="s">
        <v>170</v>
      </c>
      <c r="T1433" s="14">
        <v>256.36364700000001</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4886</v>
      </c>
      <c r="F1434" s="27">
        <v>0.50397111913357395</v>
      </c>
      <c r="G1434" s="14">
        <v>141.81818181818099</v>
      </c>
      <c r="H1434" s="2">
        <v>4338</v>
      </c>
      <c r="I1434" s="27">
        <v>0.45196916024171702</v>
      </c>
      <c r="J1434" s="14">
        <v>210.30302399999999</v>
      </c>
      <c r="L1434" t="s">
        <v>170</v>
      </c>
      <c r="M1434" t="s">
        <v>170</v>
      </c>
      <c r="N1434" t="s">
        <v>170</v>
      </c>
      <c r="O1434" s="2">
        <v>203715</v>
      </c>
      <c r="P1434" s="27">
        <v>0.49756487162452617</v>
      </c>
      <c r="Q1434" s="14">
        <v>224.84848484848399</v>
      </c>
      <c r="R1434" s="2">
        <v>210059</v>
      </c>
      <c r="S1434" s="27">
        <v>0.49682123716314336</v>
      </c>
      <c r="T1434" s="14">
        <v>236.96969999999999</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1433</v>
      </c>
      <c r="F1435" s="27">
        <v>0.14780814853017019</v>
      </c>
      <c r="G1435" s="14">
        <v>115.757575757575</v>
      </c>
      <c r="H1435" s="2">
        <v>1090</v>
      </c>
      <c r="I1435" s="27">
        <v>0.11356532610960617</v>
      </c>
      <c r="J1435" s="14">
        <v>111.515152</v>
      </c>
      <c r="L1435" t="s">
        <v>170</v>
      </c>
      <c r="M1435" t="s">
        <v>170</v>
      </c>
      <c r="N1435" t="s">
        <v>170</v>
      </c>
      <c r="O1435" s="2">
        <v>52537</v>
      </c>
      <c r="P1435" s="27">
        <v>0.12831929735433195</v>
      </c>
      <c r="Q1435" s="14">
        <v>59.393939393939398</v>
      </c>
      <c r="R1435" s="2">
        <v>53879</v>
      </c>
      <c r="S1435" s="27">
        <v>0.12743196643377813</v>
      </c>
      <c r="T1435" s="14">
        <v>70.303030000000007</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9</v>
      </c>
      <c r="F1436" s="27">
        <v>9.2831356369262508E-4</v>
      </c>
      <c r="G1436" s="14">
        <v>9.0909090909090899</v>
      </c>
      <c r="H1436" s="2">
        <v>52</v>
      </c>
      <c r="I1436" s="27">
        <v>5.4177953740362573E-3</v>
      </c>
      <c r="J1436" s="14">
        <v>44.242424</v>
      </c>
      <c r="L1436" t="s">
        <v>170</v>
      </c>
      <c r="M1436" t="s">
        <v>170</v>
      </c>
      <c r="N1436" t="s">
        <v>170</v>
      </c>
      <c r="O1436" s="2">
        <v>293</v>
      </c>
      <c r="P1436" s="27">
        <v>7.1563953261166908E-4</v>
      </c>
      <c r="Q1436" s="14">
        <v>72.727272727272705</v>
      </c>
      <c r="R1436" s="2">
        <v>618</v>
      </c>
      <c r="S1436" s="27">
        <v>1.4616632687331778E-3</v>
      </c>
      <c r="T1436" s="14">
        <v>130.30302399999999</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1424</v>
      </c>
      <c r="F1437" s="27">
        <v>0.14687983496647758</v>
      </c>
      <c r="G1437" s="14">
        <v>116.363636363636</v>
      </c>
      <c r="H1437" s="2">
        <v>1038</v>
      </c>
      <c r="I1437" s="27">
        <v>0.10814753073556992</v>
      </c>
      <c r="J1437" s="14">
        <v>111.515152</v>
      </c>
      <c r="L1437" t="s">
        <v>170</v>
      </c>
      <c r="M1437" t="s">
        <v>170</v>
      </c>
      <c r="N1437" t="s">
        <v>170</v>
      </c>
      <c r="O1437" s="2">
        <v>52244</v>
      </c>
      <c r="P1437" s="27">
        <v>0.12760365782172026</v>
      </c>
      <c r="Q1437" s="14">
        <v>92.727272727272705</v>
      </c>
      <c r="R1437" s="2">
        <v>53261</v>
      </c>
      <c r="S1437" s="27">
        <v>0.12597030316504496</v>
      </c>
      <c r="T1437" s="14">
        <v>147.878784</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1346</v>
      </c>
      <c r="F1438" s="27">
        <v>0.13883445074780815</v>
      </c>
      <c r="G1438" s="14">
        <v>121.212121212121</v>
      </c>
      <c r="H1438" s="2">
        <v>1232</v>
      </c>
      <c r="I1438" s="27">
        <v>0.12836007501562827</v>
      </c>
      <c r="J1438" s="14">
        <v>167.878784</v>
      </c>
      <c r="L1438" t="s">
        <v>170</v>
      </c>
      <c r="M1438" t="s">
        <v>170</v>
      </c>
      <c r="N1438" t="s">
        <v>170</v>
      </c>
      <c r="O1438" s="2">
        <v>56482</v>
      </c>
      <c r="P1438" s="27">
        <v>0.13795478525929111</v>
      </c>
      <c r="Q1438" s="14">
        <v>179.39393939393901</v>
      </c>
      <c r="R1438" s="2">
        <v>56225</v>
      </c>
      <c r="S1438" s="27">
        <v>0.13298061049275553</v>
      </c>
      <c r="T1438" s="14">
        <v>144.84848</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45</v>
      </c>
      <c r="F1439" s="27">
        <v>4.6415678184631255E-3</v>
      </c>
      <c r="G1439" s="14">
        <v>28.484848484848399</v>
      </c>
      <c r="H1439" s="2">
        <v>1</v>
      </c>
      <c r="I1439" s="27">
        <v>1.0418837257762034E-4</v>
      </c>
      <c r="J1439" s="14">
        <v>3.030303</v>
      </c>
      <c r="L1439" t="s">
        <v>170</v>
      </c>
      <c r="M1439" t="s">
        <v>170</v>
      </c>
      <c r="N1439" t="s">
        <v>170</v>
      </c>
      <c r="O1439" s="2">
        <v>948</v>
      </c>
      <c r="P1439" s="27">
        <v>2.3154480440814411E-3</v>
      </c>
      <c r="Q1439" s="14">
        <v>152.12121212121201</v>
      </c>
      <c r="R1439" s="2">
        <v>694</v>
      </c>
      <c r="S1439" s="27">
        <v>1.6414147386744748E-3</v>
      </c>
      <c r="T1439" s="14">
        <v>138.18182400000001</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1301</v>
      </c>
      <c r="F1440" s="27">
        <v>0.13419288292934503</v>
      </c>
      <c r="G1440" s="14">
        <v>123.636363636363</v>
      </c>
      <c r="H1440" s="2">
        <v>1231</v>
      </c>
      <c r="I1440" s="27">
        <v>0.12825588664305063</v>
      </c>
      <c r="J1440" s="14">
        <v>167.27271999999999</v>
      </c>
      <c r="L1440" t="s">
        <v>170</v>
      </c>
      <c r="M1440" t="s">
        <v>170</v>
      </c>
      <c r="N1440" t="s">
        <v>170</v>
      </c>
      <c r="O1440" s="2">
        <v>55534</v>
      </c>
      <c r="P1440" s="27">
        <v>0.13563933721520965</v>
      </c>
      <c r="Q1440" s="14">
        <v>235.15151515151501</v>
      </c>
      <c r="R1440" s="2">
        <v>55531</v>
      </c>
      <c r="S1440" s="27">
        <v>0.13133919575408107</v>
      </c>
      <c r="T1440" s="14">
        <v>199.393936</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1676</v>
      </c>
      <c r="F1441" s="27">
        <v>0.17287261474987106</v>
      </c>
      <c r="G1441" s="14">
        <v>109.09090909090899</v>
      </c>
      <c r="H1441" s="2">
        <v>1403</v>
      </c>
      <c r="I1441" s="27">
        <v>0.14617628672640134</v>
      </c>
      <c r="J1441" s="14">
        <v>125.454544</v>
      </c>
      <c r="L1441" t="s">
        <v>170</v>
      </c>
      <c r="M1441" t="s">
        <v>170</v>
      </c>
      <c r="N1441" t="s">
        <v>170</v>
      </c>
      <c r="O1441" s="2">
        <v>74386</v>
      </c>
      <c r="P1441" s="27">
        <v>0.18168451287662668</v>
      </c>
      <c r="Q1441" s="14">
        <v>112.121212121212</v>
      </c>
      <c r="R1441" s="2">
        <v>76531</v>
      </c>
      <c r="S1441" s="27">
        <v>0.18100736507996576</v>
      </c>
      <c r="T1441" s="14">
        <v>141.21212800000001</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119</v>
      </c>
      <c r="F1442" s="27">
        <v>1.2274368231046931E-2</v>
      </c>
      <c r="G1442" s="14">
        <v>40</v>
      </c>
      <c r="H1442" s="2">
        <v>153</v>
      </c>
      <c r="I1442" s="27">
        <v>1.594082100437591E-2</v>
      </c>
      <c r="J1442" s="14">
        <v>43.636364</v>
      </c>
      <c r="L1442" t="s">
        <v>170</v>
      </c>
      <c r="M1442" t="s">
        <v>170</v>
      </c>
      <c r="N1442" t="s">
        <v>170</v>
      </c>
      <c r="O1442" s="2">
        <v>5979</v>
      </c>
      <c r="P1442" s="27">
        <v>1.4603442885614912E-2</v>
      </c>
      <c r="Q1442" s="14">
        <v>304.84848484848402</v>
      </c>
      <c r="R1442" s="2">
        <v>5196</v>
      </c>
      <c r="S1442" s="27">
        <v>1.2289324181776039E-2</v>
      </c>
      <c r="T1442" s="14">
        <v>371.51513699999998</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1557</v>
      </c>
      <c r="F1443" s="27">
        <v>0.16059824651882412</v>
      </c>
      <c r="G1443" s="14">
        <v>107.87878787878699</v>
      </c>
      <c r="H1443" s="2">
        <v>1250</v>
      </c>
      <c r="I1443" s="27">
        <v>0.13023546572202543</v>
      </c>
      <c r="J1443" s="14">
        <v>124.848488</v>
      </c>
      <c r="L1443" t="s">
        <v>170</v>
      </c>
      <c r="M1443" t="s">
        <v>170</v>
      </c>
      <c r="N1443" t="s">
        <v>170</v>
      </c>
      <c r="O1443" s="2">
        <v>68407</v>
      </c>
      <c r="P1443" s="27">
        <v>0.16708106999101177</v>
      </c>
      <c r="Q1443" s="14">
        <v>331.51515151515099</v>
      </c>
      <c r="R1443" s="2">
        <v>71335</v>
      </c>
      <c r="S1443" s="27">
        <v>0.1687180408981897</v>
      </c>
      <c r="T1443" s="14">
        <v>382.42425500000002</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201</v>
      </c>
      <c r="F1444" s="27">
        <v>2.073233625580196E-2</v>
      </c>
      <c r="G1444" s="14">
        <v>38.787878787878697</v>
      </c>
      <c r="H1444" s="2">
        <v>345</v>
      </c>
      <c r="I1444" s="27">
        <v>3.5944988539279014E-2</v>
      </c>
      <c r="J1444" s="14">
        <v>58.787880000000001</v>
      </c>
      <c r="L1444" t="s">
        <v>170</v>
      </c>
      <c r="M1444" t="s">
        <v>170</v>
      </c>
      <c r="N1444" t="s">
        <v>170</v>
      </c>
      <c r="O1444" s="2">
        <v>12399</v>
      </c>
      <c r="P1444" s="27">
        <v>3.0284008753761381E-2</v>
      </c>
      <c r="Q1444" s="14">
        <v>50.303030303030297</v>
      </c>
      <c r="R1444" s="2">
        <v>14610</v>
      </c>
      <c r="S1444" s="27">
        <v>3.4554854945294061E-2</v>
      </c>
      <c r="T1444" s="14">
        <v>48.484848</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29</v>
      </c>
      <c r="F1445" s="27">
        <v>2.991232594120681E-3</v>
      </c>
      <c r="G1445" s="14">
        <v>17.5757575757575</v>
      </c>
      <c r="H1445" s="2">
        <v>61</v>
      </c>
      <c r="I1445" s="27">
        <v>6.355490727234841E-3</v>
      </c>
      <c r="J1445" s="14">
        <v>23.636364</v>
      </c>
      <c r="L1445" t="s">
        <v>170</v>
      </c>
      <c r="M1445" t="s">
        <v>170</v>
      </c>
      <c r="N1445" t="s">
        <v>170</v>
      </c>
      <c r="O1445" s="2">
        <v>2765</v>
      </c>
      <c r="P1445" s="27">
        <v>6.7533901285708707E-3</v>
      </c>
      <c r="Q1445" s="14">
        <v>191.51515151515099</v>
      </c>
      <c r="R1445" s="2">
        <v>2719</v>
      </c>
      <c r="S1445" s="27">
        <v>6.4308453522419267E-3</v>
      </c>
      <c r="T1445" s="14">
        <v>224.84848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172</v>
      </c>
      <c r="F1446" s="27">
        <v>1.774110366168128E-2</v>
      </c>
      <c r="G1446" s="14">
        <v>33.3333333333333</v>
      </c>
      <c r="H1446" s="2">
        <v>284</v>
      </c>
      <c r="I1446" s="27">
        <v>2.9589497812044174E-2</v>
      </c>
      <c r="J1446" s="14">
        <v>52.121212</v>
      </c>
      <c r="L1446" t="s">
        <v>170</v>
      </c>
      <c r="M1446" t="s">
        <v>170</v>
      </c>
      <c r="N1446" t="s">
        <v>170</v>
      </c>
      <c r="O1446" s="2">
        <v>9634</v>
      </c>
      <c r="P1446" s="27">
        <v>2.353061862519051E-2</v>
      </c>
      <c r="Q1446" s="14">
        <v>181.81818181818099</v>
      </c>
      <c r="R1446" s="2">
        <v>11891</v>
      </c>
      <c r="S1446" s="27">
        <v>2.8124009593052134E-2</v>
      </c>
      <c r="T1446" s="14">
        <v>225.454544</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230</v>
      </c>
      <c r="F1447" s="27">
        <v>2.372356884992264E-2</v>
      </c>
      <c r="G1447" s="14">
        <v>42.424242424242401</v>
      </c>
      <c r="H1447" s="2">
        <v>268</v>
      </c>
      <c r="I1447" s="27">
        <v>2.792248385080225E-2</v>
      </c>
      <c r="J1447" s="14">
        <v>63.636364</v>
      </c>
      <c r="L1447" t="s">
        <v>170</v>
      </c>
      <c r="M1447" t="s">
        <v>170</v>
      </c>
      <c r="N1447" t="s">
        <v>170</v>
      </c>
      <c r="O1447" s="2">
        <v>7911</v>
      </c>
      <c r="P1447" s="27">
        <v>1.9322267380515065E-2</v>
      </c>
      <c r="Q1447" s="14">
        <v>52.727272727272698</v>
      </c>
      <c r="R1447" s="2">
        <v>8814</v>
      </c>
      <c r="S1447" s="27">
        <v>2.0846440211349886E-2</v>
      </c>
      <c r="T1447" s="14">
        <v>81.212119999999999</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81</v>
      </c>
      <c r="F1448" s="27">
        <v>8.3548220732336254E-3</v>
      </c>
      <c r="G1448" s="14">
        <v>26.6666666666666</v>
      </c>
      <c r="H1448" s="2">
        <v>68</v>
      </c>
      <c r="I1448" s="27">
        <v>7.0848093352781829E-3</v>
      </c>
      <c r="J1448" s="14">
        <v>23.030304000000001</v>
      </c>
      <c r="L1448" t="s">
        <v>170</v>
      </c>
      <c r="M1448" t="s">
        <v>170</v>
      </c>
      <c r="N1448" t="s">
        <v>170</v>
      </c>
      <c r="O1448" s="2">
        <v>2844</v>
      </c>
      <c r="P1448" s="27">
        <v>6.9463441322443241E-3</v>
      </c>
      <c r="Q1448" s="14">
        <v>132.12121212121201</v>
      </c>
      <c r="R1448" s="2">
        <v>2642</v>
      </c>
      <c r="S1448" s="27">
        <v>6.2487287313803498E-3</v>
      </c>
      <c r="T1448" s="14">
        <v>206.060608</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149</v>
      </c>
      <c r="F1449" s="27">
        <v>1.5368746776689014E-2</v>
      </c>
      <c r="G1449" s="14">
        <v>30.909090909090899</v>
      </c>
      <c r="H1449" s="2">
        <v>200</v>
      </c>
      <c r="I1449" s="27">
        <v>2.0837674515524068E-2</v>
      </c>
      <c r="J1449" s="14">
        <v>58.181820000000002</v>
      </c>
      <c r="L1449" t="s">
        <v>170</v>
      </c>
      <c r="M1449" t="s">
        <v>170</v>
      </c>
      <c r="N1449" t="s">
        <v>170</v>
      </c>
      <c r="O1449" s="2">
        <v>5067</v>
      </c>
      <c r="P1449" s="27">
        <v>1.2375923248270741E-2</v>
      </c>
      <c r="Q1449" s="14">
        <v>135.15151515151501</v>
      </c>
      <c r="R1449" s="2">
        <v>6172</v>
      </c>
      <c r="S1449" s="27">
        <v>1.4597711479969537E-2</v>
      </c>
      <c r="T1449" s="14">
        <v>222.42424</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4809</v>
      </c>
      <c r="F1450" s="27">
        <v>0.49602888086642599</v>
      </c>
      <c r="G1450" s="14">
        <v>122.424242424242</v>
      </c>
      <c r="H1450" s="2">
        <v>5260</v>
      </c>
      <c r="I1450" s="27">
        <v>0.54803083975828293</v>
      </c>
      <c r="J1450" s="14">
        <v>190.909088</v>
      </c>
      <c r="L1450" t="s">
        <v>170</v>
      </c>
      <c r="M1450" t="s">
        <v>170</v>
      </c>
      <c r="N1450" t="s">
        <v>170</v>
      </c>
      <c r="O1450" s="2">
        <v>205709</v>
      </c>
      <c r="P1450" s="27">
        <v>0.50243512837547388</v>
      </c>
      <c r="Q1450" s="14">
        <v>130.90909090909</v>
      </c>
      <c r="R1450" s="2">
        <v>212747</v>
      </c>
      <c r="S1450" s="27">
        <v>0.50317876283685659</v>
      </c>
      <c r="T1450" s="14">
        <v>156.96969999999999</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1110</v>
      </c>
      <c r="F1451" s="27">
        <v>0.11449200618875709</v>
      </c>
      <c r="G1451" s="14">
        <v>109.69696969696901</v>
      </c>
      <c r="H1451" s="2">
        <v>1316</v>
      </c>
      <c r="I1451" s="27">
        <v>0.13711189831214837</v>
      </c>
      <c r="J1451" s="14">
        <v>184.84848</v>
      </c>
      <c r="L1451" t="s">
        <v>170</v>
      </c>
      <c r="M1451" t="s">
        <v>170</v>
      </c>
      <c r="N1451" t="s">
        <v>170</v>
      </c>
      <c r="O1451" s="2">
        <v>50871</v>
      </c>
      <c r="P1451" s="27">
        <v>0.12425016608699051</v>
      </c>
      <c r="Q1451" s="14">
        <v>38.787878787878697</v>
      </c>
      <c r="R1451" s="2">
        <v>51748</v>
      </c>
      <c r="S1451" s="27">
        <v>0.12239182982266099</v>
      </c>
      <c r="T1451" s="14">
        <v>58.181820000000002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25</v>
      </c>
      <c r="F1452" s="27">
        <v>2.5786487880350697E-3</v>
      </c>
      <c r="G1452" s="14">
        <v>22.424242424242401</v>
      </c>
      <c r="H1452" s="2">
        <v>0</v>
      </c>
      <c r="I1452" s="27">
        <v>0</v>
      </c>
      <c r="J1452" s="14">
        <v>12.727273</v>
      </c>
      <c r="L1452" t="s">
        <v>170</v>
      </c>
      <c r="M1452" t="s">
        <v>170</v>
      </c>
      <c r="N1452" t="s">
        <v>170</v>
      </c>
      <c r="O1452" s="2">
        <v>349</v>
      </c>
      <c r="P1452" s="27">
        <v>8.5241705420297789E-4</v>
      </c>
      <c r="Q1452" s="14">
        <v>70.303030303030297</v>
      </c>
      <c r="R1452" s="2">
        <v>289</v>
      </c>
      <c r="S1452" s="27">
        <v>6.8352861596098445E-4</v>
      </c>
      <c r="T1452" s="14">
        <v>89.696969999999993</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1085</v>
      </c>
      <c r="F1453" s="27">
        <v>0.11191335740072202</v>
      </c>
      <c r="G1453" s="14">
        <v>106.666666666666</v>
      </c>
      <c r="H1453" s="2">
        <v>1316</v>
      </c>
      <c r="I1453" s="27">
        <v>0.13711189831214837</v>
      </c>
      <c r="J1453" s="14">
        <v>184.84848</v>
      </c>
      <c r="L1453" t="s">
        <v>170</v>
      </c>
      <c r="M1453" t="s">
        <v>170</v>
      </c>
      <c r="N1453" t="s">
        <v>170</v>
      </c>
      <c r="O1453" s="2">
        <v>50522</v>
      </c>
      <c r="P1453" s="27">
        <v>0.12339774903278752</v>
      </c>
      <c r="Q1453" s="14">
        <v>84.242424242424207</v>
      </c>
      <c r="R1453" s="2">
        <v>51459</v>
      </c>
      <c r="S1453" s="27">
        <v>0.1217083012067</v>
      </c>
      <c r="T1453" s="14">
        <v>110.303032</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1300</v>
      </c>
      <c r="F1454" s="27">
        <v>0.13408973697782361</v>
      </c>
      <c r="G1454" s="14">
        <v>117.575757575757</v>
      </c>
      <c r="H1454" s="2">
        <v>1132</v>
      </c>
      <c r="I1454" s="27">
        <v>0.11794123775786622</v>
      </c>
      <c r="J1454" s="14">
        <v>119.393936</v>
      </c>
      <c r="L1454" t="s">
        <v>170</v>
      </c>
      <c r="M1454" t="s">
        <v>170</v>
      </c>
      <c r="N1454" t="s">
        <v>170</v>
      </c>
      <c r="O1454" s="2">
        <v>54772</v>
      </c>
      <c r="P1454" s="27">
        <v>0.13377818593927079</v>
      </c>
      <c r="Q1454" s="14">
        <v>33.939393939393902</v>
      </c>
      <c r="R1454" s="2">
        <v>55284</v>
      </c>
      <c r="S1454" s="27">
        <v>0.13075500347677185</v>
      </c>
      <c r="T1454" s="14">
        <v>66.060609999999997</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0</v>
      </c>
      <c r="F1455" s="27">
        <v>0</v>
      </c>
      <c r="G1455" s="14">
        <v>11.5151515151515</v>
      </c>
      <c r="H1455" s="2">
        <v>0</v>
      </c>
      <c r="I1455" s="27">
        <v>0</v>
      </c>
      <c r="J1455" s="14">
        <v>12.727273</v>
      </c>
      <c r="L1455" t="s">
        <v>170</v>
      </c>
      <c r="M1455" t="s">
        <v>170</v>
      </c>
      <c r="N1455" t="s">
        <v>170</v>
      </c>
      <c r="O1455" s="2">
        <v>618</v>
      </c>
      <c r="P1455" s="27">
        <v>1.5094376489898002E-3</v>
      </c>
      <c r="Q1455" s="14">
        <v>93.939393939393895</v>
      </c>
      <c r="R1455" s="2">
        <v>720</v>
      </c>
      <c r="S1455" s="27">
        <v>1.7029086626017607E-3</v>
      </c>
      <c r="T1455" s="14">
        <v>143.03030000000001</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1300</v>
      </c>
      <c r="F1456" s="27">
        <v>0.13408973697782361</v>
      </c>
      <c r="G1456" s="14">
        <v>117.575757575757</v>
      </c>
      <c r="H1456" s="2">
        <v>1132</v>
      </c>
      <c r="I1456" s="27">
        <v>0.11794123775786622</v>
      </c>
      <c r="J1456" s="14">
        <v>119.393936</v>
      </c>
      <c r="L1456" t="s">
        <v>170</v>
      </c>
      <c r="M1456" t="s">
        <v>170</v>
      </c>
      <c r="N1456" t="s">
        <v>170</v>
      </c>
      <c r="O1456" s="2">
        <v>54154</v>
      </c>
      <c r="P1456" s="27">
        <v>0.13226874829028099</v>
      </c>
      <c r="Q1456" s="14">
        <v>103.030303030303</v>
      </c>
      <c r="R1456" s="2">
        <v>54564</v>
      </c>
      <c r="S1456" s="27">
        <v>0.1290520948141701</v>
      </c>
      <c r="T1456" s="14">
        <v>146.060608</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1593</v>
      </c>
      <c r="F1457" s="27">
        <v>0.16431150077359463</v>
      </c>
      <c r="G1457" s="14">
        <v>97.575757575757606</v>
      </c>
      <c r="H1457" s="2">
        <v>2099</v>
      </c>
      <c r="I1457" s="27">
        <v>0.21869139404042509</v>
      </c>
      <c r="J1457" s="14">
        <v>142.42424</v>
      </c>
      <c r="L1457" t="s">
        <v>170</v>
      </c>
      <c r="M1457" t="s">
        <v>170</v>
      </c>
      <c r="N1457" t="s">
        <v>170</v>
      </c>
      <c r="O1457" s="2">
        <v>75650</v>
      </c>
      <c r="P1457" s="27">
        <v>0.18477177693540192</v>
      </c>
      <c r="Q1457" s="14">
        <v>53.3333333333333</v>
      </c>
      <c r="R1457" s="2">
        <v>77572</v>
      </c>
      <c r="S1457" s="27">
        <v>0.18346948718797745</v>
      </c>
      <c r="T1457" s="14">
        <v>64.242424</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105</v>
      </c>
      <c r="F1458" s="27">
        <v>1.0830324909747292E-2</v>
      </c>
      <c r="G1458" s="14">
        <v>38.787878787878697</v>
      </c>
      <c r="H1458" s="2">
        <v>108</v>
      </c>
      <c r="I1458" s="27">
        <v>1.1252344238382997E-2</v>
      </c>
      <c r="J1458" s="14">
        <v>33.3333321</v>
      </c>
      <c r="L1458" t="s">
        <v>170</v>
      </c>
      <c r="M1458" t="s">
        <v>170</v>
      </c>
      <c r="N1458" t="s">
        <v>170</v>
      </c>
      <c r="O1458" s="2">
        <v>6738</v>
      </c>
      <c r="P1458" s="27">
        <v>1.6457266794325687E-2</v>
      </c>
      <c r="Q1458" s="14">
        <v>327.27272727272702</v>
      </c>
      <c r="R1458" s="2">
        <v>5709</v>
      </c>
      <c r="S1458" s="27">
        <v>1.3502646603879793E-2</v>
      </c>
      <c r="T1458" s="14">
        <v>355.75756799999999</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1488</v>
      </c>
      <c r="F1459" s="27">
        <v>0.15348117586384735</v>
      </c>
      <c r="G1459" s="14">
        <v>100.60606060606</v>
      </c>
      <c r="H1459" s="2">
        <v>1991</v>
      </c>
      <c r="I1459" s="27">
        <v>0.20743904980204209</v>
      </c>
      <c r="J1459" s="14">
        <v>140.606064</v>
      </c>
      <c r="L1459" t="s">
        <v>170</v>
      </c>
      <c r="M1459" t="s">
        <v>170</v>
      </c>
      <c r="N1459" t="s">
        <v>170</v>
      </c>
      <c r="O1459" s="2">
        <v>68912</v>
      </c>
      <c r="P1459" s="27">
        <v>0.16831451014107623</v>
      </c>
      <c r="Q1459" s="14">
        <v>333.93939393939303</v>
      </c>
      <c r="R1459" s="2">
        <v>71863</v>
      </c>
      <c r="S1459" s="27">
        <v>0.16996684058409767</v>
      </c>
      <c r="T1459" s="14">
        <v>373.93939999999998</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471</v>
      </c>
      <c r="F1460" s="27">
        <v>4.8581743166580711E-2</v>
      </c>
      <c r="G1460" s="14">
        <v>70.303030303030297</v>
      </c>
      <c r="H1460" s="2">
        <v>389</v>
      </c>
      <c r="I1460" s="27">
        <v>4.0529276932694314E-2</v>
      </c>
      <c r="J1460" s="14">
        <v>73.333335899999994</v>
      </c>
      <c r="L1460" t="s">
        <v>170</v>
      </c>
      <c r="M1460" t="s">
        <v>170</v>
      </c>
      <c r="N1460" t="s">
        <v>170</v>
      </c>
      <c r="O1460" s="2">
        <v>13697</v>
      </c>
      <c r="P1460" s="27">
        <v>3.3454316307788501E-2</v>
      </c>
      <c r="Q1460" s="14">
        <v>47.878787878787797</v>
      </c>
      <c r="R1460" s="2">
        <v>16131</v>
      </c>
      <c r="S1460" s="27">
        <v>3.8152249495040279E-2</v>
      </c>
      <c r="T1460" s="14">
        <v>66.666664100000006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98</v>
      </c>
      <c r="F1461" s="27">
        <v>1.0108303249097473E-2</v>
      </c>
      <c r="G1461" s="14">
        <v>29.090909090909101</v>
      </c>
      <c r="H1461" s="2">
        <v>73</v>
      </c>
      <c r="I1461" s="27">
        <v>7.6057511981662846E-3</v>
      </c>
      <c r="J1461" s="14">
        <v>31.515152</v>
      </c>
      <c r="L1461" t="s">
        <v>170</v>
      </c>
      <c r="M1461" t="s">
        <v>170</v>
      </c>
      <c r="N1461" t="s">
        <v>170</v>
      </c>
      <c r="O1461" s="2">
        <v>3265</v>
      </c>
      <c r="P1461" s="27">
        <v>7.9746179999218413E-3</v>
      </c>
      <c r="Q1461" s="14">
        <v>202.42424242424201</v>
      </c>
      <c r="R1461" s="2">
        <v>3371</v>
      </c>
      <c r="S1461" s="27">
        <v>7.9729237522646323E-3</v>
      </c>
      <c r="T1461" s="14">
        <v>255.15152</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373</v>
      </c>
      <c r="F1462" s="27">
        <v>3.847343991748324E-2</v>
      </c>
      <c r="G1462" s="14">
        <v>67.272727272727195</v>
      </c>
      <c r="H1462" s="2">
        <v>316</v>
      </c>
      <c r="I1462" s="27">
        <v>3.2923525734528024E-2</v>
      </c>
      <c r="J1462" s="14">
        <v>67.878784199999998</v>
      </c>
      <c r="L1462" t="s">
        <v>170</v>
      </c>
      <c r="M1462" t="s">
        <v>170</v>
      </c>
      <c r="N1462" t="s">
        <v>170</v>
      </c>
      <c r="O1462" s="2">
        <v>10432</v>
      </c>
      <c r="P1462" s="27">
        <v>2.5479698307866661E-2</v>
      </c>
      <c r="Q1462" s="14">
        <v>203.636363636363</v>
      </c>
      <c r="R1462" s="2">
        <v>12760</v>
      </c>
      <c r="S1462" s="27">
        <v>3.0179325742775646E-2</v>
      </c>
      <c r="T1462" s="14">
        <v>249.090912</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335</v>
      </c>
      <c r="F1463" s="27">
        <v>3.4553893759669933E-2</v>
      </c>
      <c r="G1463" s="14">
        <v>56.363636363636303</v>
      </c>
      <c r="H1463" s="2">
        <v>324</v>
      </c>
      <c r="I1463" s="27">
        <v>3.3757032715148988E-2</v>
      </c>
      <c r="J1463" s="14">
        <v>71.515150000000006</v>
      </c>
      <c r="L1463" t="s">
        <v>170</v>
      </c>
      <c r="M1463" t="s">
        <v>170</v>
      </c>
      <c r="N1463" t="s">
        <v>170</v>
      </c>
      <c r="O1463" s="2">
        <v>10719</v>
      </c>
      <c r="P1463" s="27">
        <v>2.6180683106022118E-2</v>
      </c>
      <c r="Q1463" s="14">
        <v>96.363636363636402</v>
      </c>
      <c r="R1463" s="2">
        <v>12012</v>
      </c>
      <c r="S1463" s="27">
        <v>2.841019285440604E-2</v>
      </c>
      <c r="T1463" s="14">
        <v>106.060608</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136</v>
      </c>
      <c r="F1464" s="27">
        <v>1.402784940691078E-2</v>
      </c>
      <c r="G1464" s="14">
        <v>32.121212121212103</v>
      </c>
      <c r="H1464" s="2">
        <v>84</v>
      </c>
      <c r="I1464" s="27">
        <v>8.7518232965201077E-3</v>
      </c>
      <c r="J1464" s="14">
        <v>40.606059999999999</v>
      </c>
      <c r="L1464" t="s">
        <v>170</v>
      </c>
      <c r="M1464" t="s">
        <v>170</v>
      </c>
      <c r="N1464" t="s">
        <v>170</v>
      </c>
      <c r="O1464" s="2">
        <v>4524</v>
      </c>
      <c r="P1464" s="27">
        <v>1.1049669779983586E-2</v>
      </c>
      <c r="Q1464" s="14">
        <v>207.272727272727</v>
      </c>
      <c r="R1464" s="2">
        <v>4966</v>
      </c>
      <c r="S1464" s="27">
        <v>1.1745339470111587E-2</v>
      </c>
      <c r="T1464" s="14">
        <v>276.36364700000001</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199</v>
      </c>
      <c r="F1465" s="27">
        <v>2.0526044352759155E-2</v>
      </c>
      <c r="G1465" s="14">
        <v>47.878787878787797</v>
      </c>
      <c r="H1465" s="2">
        <v>240</v>
      </c>
      <c r="I1465" s="27">
        <v>2.5005209418628882E-2</v>
      </c>
      <c r="J1465" s="14">
        <v>49.0909081</v>
      </c>
      <c r="L1465" t="s">
        <v>170</v>
      </c>
      <c r="M1465" t="s">
        <v>170</v>
      </c>
      <c r="N1465" t="s">
        <v>170</v>
      </c>
      <c r="O1465" s="2">
        <v>6195</v>
      </c>
      <c r="P1465" s="27">
        <v>1.5131013326038532E-2</v>
      </c>
      <c r="Q1465" s="14">
        <v>214.54545454545399</v>
      </c>
      <c r="R1465" s="2">
        <v>7046</v>
      </c>
      <c r="S1465" s="27">
        <v>1.6664853384294451E-2</v>
      </c>
      <c r="T1465" s="14">
        <v>283.63635299999999</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2040</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170</v>
      </c>
      <c r="C1468" t="s">
        <v>170</v>
      </c>
      <c r="D1468" t="s">
        <v>170</v>
      </c>
      <c r="E1468" s="211" t="s">
        <v>1700</v>
      </c>
      <c r="F1468" s="211"/>
      <c r="G1468" s="211" t="s">
        <v>1701</v>
      </c>
      <c r="H1468" s="211" t="s">
        <v>1700</v>
      </c>
      <c r="I1468" s="211"/>
      <c r="J1468" s="211" t="s">
        <v>1701</v>
      </c>
      <c r="K1468" t="s">
        <v>170</v>
      </c>
      <c r="L1468" t="s">
        <v>170</v>
      </c>
      <c r="M1468" t="s">
        <v>170</v>
      </c>
      <c r="N1468" t="s">
        <v>170</v>
      </c>
      <c r="O1468" s="211" t="s">
        <v>1700</v>
      </c>
      <c r="P1468" s="211"/>
      <c r="Q1468" s="211" t="s">
        <v>1701</v>
      </c>
      <c r="R1468" s="211" t="s">
        <v>1700</v>
      </c>
      <c r="S1468" s="211"/>
      <c r="T1468" s="211" t="s">
        <v>1701</v>
      </c>
      <c r="U1468" t="s">
        <v>170</v>
      </c>
      <c r="V1468" t="s">
        <v>170</v>
      </c>
      <c r="W1468" t="s">
        <v>170</v>
      </c>
      <c r="X1468" t="s">
        <v>170</v>
      </c>
      <c r="Y1468" s="211" t="s">
        <v>1700</v>
      </c>
      <c r="Z1468" s="211"/>
      <c r="AA1468" s="211" t="s">
        <v>1701</v>
      </c>
      <c r="AB1468" s="211" t="s">
        <v>1700</v>
      </c>
      <c r="AC1468" s="211"/>
      <c r="AD1468" s="211" t="s">
        <v>1701</v>
      </c>
      <c r="AE1468" t="s">
        <v>170</v>
      </c>
    </row>
    <row r="1469" spans="1:31" x14ac:dyDescent="0.3">
      <c r="A1469" t="s">
        <v>172</v>
      </c>
      <c r="B1469" t="s">
        <v>170</v>
      </c>
      <c r="C1469" t="s">
        <v>170</v>
      </c>
      <c r="D1469" t="s">
        <v>170</v>
      </c>
      <c r="E1469" s="2">
        <v>9695</v>
      </c>
      <c r="F1469" s="27" t="s">
        <v>170</v>
      </c>
      <c r="G1469" s="14">
        <v>81.212121212121204</v>
      </c>
      <c r="H1469" s="2">
        <v>9598</v>
      </c>
      <c r="I1469" s="27" t="s">
        <v>170</v>
      </c>
      <c r="J1469" s="14">
        <v>114.545456</v>
      </c>
      <c r="L1469" t="s">
        <v>170</v>
      </c>
      <c r="M1469" t="s">
        <v>170</v>
      </c>
      <c r="N1469" t="s">
        <v>170</v>
      </c>
      <c r="O1469" s="2">
        <v>409424</v>
      </c>
      <c r="P1469" s="27" t="s">
        <v>170</v>
      </c>
      <c r="Q1469" s="14">
        <v>238.18181818181799</v>
      </c>
      <c r="R1469" s="2">
        <v>422806</v>
      </c>
      <c r="S1469" s="27" t="s">
        <v>170</v>
      </c>
      <c r="T1469" s="14">
        <v>256.36364700000001</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4886</v>
      </c>
      <c r="F1470" s="27">
        <v>0.50397111913357395</v>
      </c>
      <c r="G1470" s="14">
        <v>141.81818181818099</v>
      </c>
      <c r="H1470" s="2">
        <v>4338</v>
      </c>
      <c r="I1470" s="27">
        <v>0.45196916024171702</v>
      </c>
      <c r="J1470" s="14">
        <v>210.30302399999999</v>
      </c>
      <c r="L1470" t="s">
        <v>170</v>
      </c>
      <c r="M1470" t="s">
        <v>170</v>
      </c>
      <c r="N1470" t="s">
        <v>170</v>
      </c>
      <c r="O1470" s="2">
        <v>203715</v>
      </c>
      <c r="P1470" s="27">
        <v>0.49756487162452617</v>
      </c>
      <c r="Q1470" s="14">
        <v>224.84848484848399</v>
      </c>
      <c r="R1470" s="2">
        <v>210059</v>
      </c>
      <c r="S1470" s="27">
        <v>0.49682123716314336</v>
      </c>
      <c r="T1470" s="14">
        <v>236.96969999999999</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1433</v>
      </c>
      <c r="F1471" s="27">
        <v>0.14780814853017019</v>
      </c>
      <c r="G1471" s="14">
        <v>115.757575757575</v>
      </c>
      <c r="H1471" s="2">
        <v>1090</v>
      </c>
      <c r="I1471" s="27">
        <v>0.11356532610960617</v>
      </c>
      <c r="J1471" s="14">
        <v>111.515152</v>
      </c>
      <c r="L1471" t="s">
        <v>170</v>
      </c>
      <c r="M1471" t="s">
        <v>170</v>
      </c>
      <c r="N1471" t="s">
        <v>170</v>
      </c>
      <c r="O1471" s="2">
        <v>52537</v>
      </c>
      <c r="P1471" s="27">
        <v>0.12831929735433195</v>
      </c>
      <c r="Q1471" s="14">
        <v>59.393939393939398</v>
      </c>
      <c r="R1471" s="2">
        <v>53879</v>
      </c>
      <c r="S1471" s="27">
        <v>0.12743196643377813</v>
      </c>
      <c r="T1471" s="14">
        <v>70.303030000000007</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20</v>
      </c>
      <c r="F1472" s="27">
        <v>2.0629190304280558E-3</v>
      </c>
      <c r="G1472" s="14">
        <v>13.3333333333333</v>
      </c>
      <c r="H1472" s="2">
        <v>65</v>
      </c>
      <c r="I1472" s="27">
        <v>6.7722442175453222E-3</v>
      </c>
      <c r="J1472" s="14">
        <v>45.4545441</v>
      </c>
      <c r="L1472" t="s">
        <v>170</v>
      </c>
      <c r="M1472" t="s">
        <v>170</v>
      </c>
      <c r="N1472" t="s">
        <v>170</v>
      </c>
      <c r="O1472" s="2">
        <v>499</v>
      </c>
      <c r="P1472" s="27">
        <v>1.2187854156082692E-3</v>
      </c>
      <c r="Q1472" s="14">
        <v>94.545454545454504</v>
      </c>
      <c r="R1472" s="2">
        <v>825</v>
      </c>
      <c r="S1472" s="27">
        <v>1.9512495092311841E-3</v>
      </c>
      <c r="T1472" s="14">
        <v>140</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1413</v>
      </c>
      <c r="F1473" s="27">
        <v>0.14574522949974214</v>
      </c>
      <c r="G1473" s="14">
        <v>117.575757575757</v>
      </c>
      <c r="H1473" s="2">
        <v>1025</v>
      </c>
      <c r="I1473" s="27">
        <v>0.10679308189206084</v>
      </c>
      <c r="J1473" s="14">
        <v>110.909088</v>
      </c>
      <c r="L1473" t="s">
        <v>170</v>
      </c>
      <c r="M1473" t="s">
        <v>170</v>
      </c>
      <c r="N1473" t="s">
        <v>170</v>
      </c>
      <c r="O1473" s="2">
        <v>52038</v>
      </c>
      <c r="P1473" s="27">
        <v>0.12710051193872368</v>
      </c>
      <c r="Q1473" s="14">
        <v>109.69696969696901</v>
      </c>
      <c r="R1473" s="2">
        <v>53054</v>
      </c>
      <c r="S1473" s="27">
        <v>0.12548071692454696</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1346</v>
      </c>
      <c r="F1474" s="27">
        <v>0.13883445074780815</v>
      </c>
      <c r="G1474" s="14">
        <v>121.212121212121</v>
      </c>
      <c r="H1474" s="2">
        <v>1232</v>
      </c>
      <c r="I1474" s="27">
        <v>0.12836007501562827</v>
      </c>
      <c r="J1474" s="14">
        <v>167.878784</v>
      </c>
      <c r="L1474" t="s">
        <v>170</v>
      </c>
      <c r="M1474" t="s">
        <v>170</v>
      </c>
      <c r="N1474" t="s">
        <v>170</v>
      </c>
      <c r="O1474" s="2">
        <v>56482</v>
      </c>
      <c r="P1474" s="27">
        <v>0.13795478525929111</v>
      </c>
      <c r="Q1474" s="14">
        <v>179.39393939393901</v>
      </c>
      <c r="R1474" s="2">
        <v>56225</v>
      </c>
      <c r="S1474" s="27">
        <v>0.13298061049275553</v>
      </c>
      <c r="T1474" s="14">
        <v>144.84848</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11</v>
      </c>
      <c r="F1475" s="27">
        <v>1.1346054667354306E-3</v>
      </c>
      <c r="G1475" s="14">
        <v>10.909090909090899</v>
      </c>
      <c r="H1475" s="2">
        <v>1</v>
      </c>
      <c r="I1475" s="27">
        <v>1.0418837257762034E-4</v>
      </c>
      <c r="J1475" s="14">
        <v>3.030303</v>
      </c>
      <c r="L1475" t="s">
        <v>170</v>
      </c>
      <c r="M1475" t="s">
        <v>170</v>
      </c>
      <c r="N1475" t="s">
        <v>170</v>
      </c>
      <c r="O1475" s="2">
        <v>609</v>
      </c>
      <c r="P1475" s="27">
        <v>1.4874555473054828E-3</v>
      </c>
      <c r="Q1475" s="14">
        <v>124.24242424242399</v>
      </c>
      <c r="R1475" s="2">
        <v>442</v>
      </c>
      <c r="S1475" s="27">
        <v>1.0453967067638587E-3</v>
      </c>
      <c r="T1475" s="14">
        <v>92.727270000000004</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1335</v>
      </c>
      <c r="F1476" s="27">
        <v>0.13769984528107271</v>
      </c>
      <c r="G1476" s="14">
        <v>121.818181818181</v>
      </c>
      <c r="H1476" s="2">
        <v>1231</v>
      </c>
      <c r="I1476" s="27">
        <v>0.12825588664305063</v>
      </c>
      <c r="J1476" s="14">
        <v>167.27271999999999</v>
      </c>
      <c r="L1476" t="s">
        <v>170</v>
      </c>
      <c r="M1476" t="s">
        <v>170</v>
      </c>
      <c r="N1476" t="s">
        <v>170</v>
      </c>
      <c r="O1476" s="2">
        <v>55873</v>
      </c>
      <c r="P1476" s="27">
        <v>0.13646732971198561</v>
      </c>
      <c r="Q1476" s="14">
        <v>201.81818181818099</v>
      </c>
      <c r="R1476" s="2">
        <v>55783</v>
      </c>
      <c r="S1476" s="27">
        <v>0.13193521378599168</v>
      </c>
      <c r="T1476" s="14">
        <v>158.18182400000001</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1676</v>
      </c>
      <c r="F1477" s="27">
        <v>0.17287261474987106</v>
      </c>
      <c r="G1477" s="14">
        <v>109.09090909090899</v>
      </c>
      <c r="H1477" s="2">
        <v>1403</v>
      </c>
      <c r="I1477" s="27">
        <v>0.14617628672640134</v>
      </c>
      <c r="J1477" s="14">
        <v>125.454544</v>
      </c>
      <c r="L1477" t="s">
        <v>170</v>
      </c>
      <c r="M1477" t="s">
        <v>170</v>
      </c>
      <c r="N1477" t="s">
        <v>170</v>
      </c>
      <c r="O1477" s="2">
        <v>74386</v>
      </c>
      <c r="P1477" s="27">
        <v>0.18168451287662668</v>
      </c>
      <c r="Q1477" s="14">
        <v>112.121212121212</v>
      </c>
      <c r="R1477" s="2">
        <v>76531</v>
      </c>
      <c r="S1477" s="27">
        <v>0.18100736507996576</v>
      </c>
      <c r="T1477" s="14">
        <v>141.21212800000001</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24</v>
      </c>
      <c r="F1478" s="27">
        <v>2.475502836513667E-3</v>
      </c>
      <c r="G1478" s="14">
        <v>17.5757575757575</v>
      </c>
      <c r="H1478" s="2">
        <v>32</v>
      </c>
      <c r="I1478" s="27">
        <v>3.3340279224838508E-3</v>
      </c>
      <c r="J1478" s="14">
        <v>19.393940000000001</v>
      </c>
      <c r="L1478" t="s">
        <v>170</v>
      </c>
      <c r="M1478" t="s">
        <v>170</v>
      </c>
      <c r="N1478" t="s">
        <v>170</v>
      </c>
      <c r="O1478" s="2">
        <v>2002</v>
      </c>
      <c r="P1478" s="27">
        <v>4.889796396889288E-3</v>
      </c>
      <c r="Q1478" s="14">
        <v>180</v>
      </c>
      <c r="R1478" s="2">
        <v>1433</v>
      </c>
      <c r="S1478" s="27">
        <v>3.3892612687615596E-3</v>
      </c>
      <c r="T1478" s="14">
        <v>162.42424</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1652</v>
      </c>
      <c r="F1479" s="27">
        <v>0.17039711191335741</v>
      </c>
      <c r="G1479" s="14">
        <v>110.90909090909</v>
      </c>
      <c r="H1479" s="2">
        <v>1371</v>
      </c>
      <c r="I1479" s="27">
        <v>0.14284225880391749</v>
      </c>
      <c r="J1479" s="14">
        <v>122.42424</v>
      </c>
      <c r="L1479" t="s">
        <v>170</v>
      </c>
      <c r="M1479" t="s">
        <v>170</v>
      </c>
      <c r="N1479" t="s">
        <v>170</v>
      </c>
      <c r="O1479" s="2">
        <v>72384</v>
      </c>
      <c r="P1479" s="27">
        <v>0.17679471647973738</v>
      </c>
      <c r="Q1479" s="14">
        <v>214.54545454545399</v>
      </c>
      <c r="R1479" s="2">
        <v>75098</v>
      </c>
      <c r="S1479" s="27">
        <v>0.17761810381120419</v>
      </c>
      <c r="T1479" s="14">
        <v>215.75756799999999</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201</v>
      </c>
      <c r="F1480" s="27">
        <v>2.073233625580196E-2</v>
      </c>
      <c r="G1480" s="14">
        <v>38.787878787878697</v>
      </c>
      <c r="H1480" s="2">
        <v>345</v>
      </c>
      <c r="I1480" s="27">
        <v>3.5944988539279014E-2</v>
      </c>
      <c r="J1480" s="14">
        <v>58.787880000000001</v>
      </c>
      <c r="L1480" t="s">
        <v>170</v>
      </c>
      <c r="M1480" t="s">
        <v>170</v>
      </c>
      <c r="N1480" t="s">
        <v>170</v>
      </c>
      <c r="O1480" s="2">
        <v>12399</v>
      </c>
      <c r="P1480" s="27">
        <v>3.0284008753761381E-2</v>
      </c>
      <c r="Q1480" s="14">
        <v>50.303030303030297</v>
      </c>
      <c r="R1480" s="2">
        <v>14610</v>
      </c>
      <c r="S1480" s="27">
        <v>3.4554854945294061E-2</v>
      </c>
      <c r="T1480" s="14">
        <v>48.484848</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6</v>
      </c>
      <c r="F1481" s="27">
        <v>6.1887570912841675E-4</v>
      </c>
      <c r="G1481" s="14">
        <v>6.0606060606060597</v>
      </c>
      <c r="H1481" s="2">
        <v>28</v>
      </c>
      <c r="I1481" s="27">
        <v>2.9172744321733697E-3</v>
      </c>
      <c r="J1481" s="14">
        <v>21.212122000000001</v>
      </c>
      <c r="L1481" t="s">
        <v>170</v>
      </c>
      <c r="M1481" t="s">
        <v>170</v>
      </c>
      <c r="N1481" t="s">
        <v>170</v>
      </c>
      <c r="O1481" s="2">
        <v>838</v>
      </c>
      <c r="P1481" s="27">
        <v>2.0467779123842277E-3</v>
      </c>
      <c r="Q1481" s="14">
        <v>110.30303030303</v>
      </c>
      <c r="R1481" s="2">
        <v>496</v>
      </c>
      <c r="S1481" s="27">
        <v>1.1731148564589906E-3</v>
      </c>
      <c r="T1481" s="14">
        <v>89.090909999999994</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195</v>
      </c>
      <c r="F1482" s="27">
        <v>2.0113460546673543E-2</v>
      </c>
      <c r="G1482" s="14">
        <v>38.787878787878697</v>
      </c>
      <c r="H1482" s="2">
        <v>317</v>
      </c>
      <c r="I1482" s="27">
        <v>3.302771410710565E-2</v>
      </c>
      <c r="J1482" s="14">
        <v>55.757576</v>
      </c>
      <c r="L1482" t="s">
        <v>170</v>
      </c>
      <c r="M1482" t="s">
        <v>170</v>
      </c>
      <c r="N1482" t="s">
        <v>170</v>
      </c>
      <c r="O1482" s="2">
        <v>11561</v>
      </c>
      <c r="P1482" s="27">
        <v>2.8237230841377154E-2</v>
      </c>
      <c r="Q1482" s="14">
        <v>113.333333333333</v>
      </c>
      <c r="R1482" s="2">
        <v>14114</v>
      </c>
      <c r="S1482" s="27">
        <v>3.3381740088835071E-2</v>
      </c>
      <c r="T1482" s="14">
        <v>98.787880000000001</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230</v>
      </c>
      <c r="F1483" s="27">
        <v>2.372356884992264E-2</v>
      </c>
      <c r="G1483" s="14">
        <v>42.424242424242401</v>
      </c>
      <c r="H1483" s="2">
        <v>268</v>
      </c>
      <c r="I1483" s="27">
        <v>2.792248385080225E-2</v>
      </c>
      <c r="J1483" s="14">
        <v>63.636364</v>
      </c>
      <c r="L1483" t="s">
        <v>170</v>
      </c>
      <c r="M1483" t="s">
        <v>170</v>
      </c>
      <c r="N1483" t="s">
        <v>170</v>
      </c>
      <c r="O1483" s="2">
        <v>7911</v>
      </c>
      <c r="P1483" s="27">
        <v>1.9322267380515065E-2</v>
      </c>
      <c r="Q1483" s="14">
        <v>52.727272727272698</v>
      </c>
      <c r="R1483" s="2">
        <v>8814</v>
      </c>
      <c r="S1483" s="27">
        <v>2.0846440211349886E-2</v>
      </c>
      <c r="T1483" s="14">
        <v>81.212119999999999</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40</v>
      </c>
      <c r="F1484" s="27">
        <v>4.1258380608561115E-3</v>
      </c>
      <c r="G1484" s="14">
        <v>18.181818181818102</v>
      </c>
      <c r="H1484" s="2">
        <v>32</v>
      </c>
      <c r="I1484" s="27">
        <v>3.3340279224838508E-3</v>
      </c>
      <c r="J1484" s="14">
        <v>18.181818</v>
      </c>
      <c r="L1484" t="s">
        <v>170</v>
      </c>
      <c r="M1484" t="s">
        <v>170</v>
      </c>
      <c r="N1484" t="s">
        <v>170</v>
      </c>
      <c r="O1484" s="2">
        <v>1082</v>
      </c>
      <c r="P1484" s="27">
        <v>2.6427371136035016E-3</v>
      </c>
      <c r="Q1484" s="14">
        <v>110.90909090909</v>
      </c>
      <c r="R1484" s="2">
        <v>1009</v>
      </c>
      <c r="S1484" s="27">
        <v>2.3864372785627453E-3</v>
      </c>
      <c r="T1484" s="14">
        <v>147.878784</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190</v>
      </c>
      <c r="F1485" s="27">
        <v>1.9597730789066528E-2</v>
      </c>
      <c r="G1485" s="14">
        <v>36.969696969696898</v>
      </c>
      <c r="H1485" s="2">
        <v>236</v>
      </c>
      <c r="I1485" s="27">
        <v>2.45884559283184E-2</v>
      </c>
      <c r="J1485" s="14">
        <v>64.242424</v>
      </c>
      <c r="L1485" t="s">
        <v>170</v>
      </c>
      <c r="M1485" t="s">
        <v>170</v>
      </c>
      <c r="N1485" t="s">
        <v>170</v>
      </c>
      <c r="O1485" s="2">
        <v>6829</v>
      </c>
      <c r="P1485" s="27">
        <v>1.6679530266911564E-2</v>
      </c>
      <c r="Q1485" s="14">
        <v>123.030303030303</v>
      </c>
      <c r="R1485" s="2">
        <v>7805</v>
      </c>
      <c r="S1485" s="27">
        <v>1.8460002932787142E-2</v>
      </c>
      <c r="T1485" s="14">
        <v>161.81817599999999</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4809</v>
      </c>
      <c r="F1486" s="27">
        <v>0.49602888086642599</v>
      </c>
      <c r="G1486" s="14">
        <v>122.424242424242</v>
      </c>
      <c r="H1486" s="2">
        <v>5260</v>
      </c>
      <c r="I1486" s="27">
        <v>0.54803083975828293</v>
      </c>
      <c r="J1486" s="14">
        <v>190.909088</v>
      </c>
      <c r="L1486" t="s">
        <v>170</v>
      </c>
      <c r="M1486" t="s">
        <v>170</v>
      </c>
      <c r="N1486" t="s">
        <v>170</v>
      </c>
      <c r="O1486" s="2">
        <v>205709</v>
      </c>
      <c r="P1486" s="27">
        <v>0.50243512837547388</v>
      </c>
      <c r="Q1486" s="14">
        <v>130.90909090909</v>
      </c>
      <c r="R1486" s="2">
        <v>212747</v>
      </c>
      <c r="S1486" s="27">
        <v>0.50317876283685659</v>
      </c>
      <c r="T1486" s="14">
        <v>156.96969999999999</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1110</v>
      </c>
      <c r="F1487" s="27">
        <v>0.11449200618875709</v>
      </c>
      <c r="G1487" s="14">
        <v>109.69696969696901</v>
      </c>
      <c r="H1487" s="2">
        <v>1316</v>
      </c>
      <c r="I1487" s="27">
        <v>0.13711189831214837</v>
      </c>
      <c r="J1487" s="14">
        <v>184.84848</v>
      </c>
      <c r="L1487" t="s">
        <v>170</v>
      </c>
      <c r="M1487" t="s">
        <v>170</v>
      </c>
      <c r="N1487" t="s">
        <v>170</v>
      </c>
      <c r="O1487" s="2">
        <v>50871</v>
      </c>
      <c r="P1487" s="27">
        <v>0.12425016608699051</v>
      </c>
      <c r="Q1487" s="14">
        <v>38.787878787878697</v>
      </c>
      <c r="R1487" s="2">
        <v>51748</v>
      </c>
      <c r="S1487" s="27">
        <v>0.12239182982266099</v>
      </c>
      <c r="T1487" s="14">
        <v>58.181820000000002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63</v>
      </c>
      <c r="F1488" s="27">
        <v>6.4981949458483759E-3</v>
      </c>
      <c r="G1488" s="14">
        <v>35.151515151515099</v>
      </c>
      <c r="H1488" s="2">
        <v>40</v>
      </c>
      <c r="I1488" s="27">
        <v>4.1675349031048137E-3</v>
      </c>
      <c r="J1488" s="14">
        <v>33.3333321</v>
      </c>
      <c r="L1488" t="s">
        <v>170</v>
      </c>
      <c r="M1488" t="s">
        <v>170</v>
      </c>
      <c r="N1488" t="s">
        <v>170</v>
      </c>
      <c r="O1488" s="2">
        <v>434</v>
      </c>
      <c r="P1488" s="27">
        <v>1.0600257923326429E-3</v>
      </c>
      <c r="Q1488" s="14">
        <v>74.545454545454504</v>
      </c>
      <c r="R1488" s="2">
        <v>466</v>
      </c>
      <c r="S1488" s="27">
        <v>1.1021603288505839E-3</v>
      </c>
      <c r="T1488" s="14">
        <v>122.42424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1047</v>
      </c>
      <c r="F1489" s="27">
        <v>0.10799381124290872</v>
      </c>
      <c r="G1489" s="14">
        <v>106.06060606060601</v>
      </c>
      <c r="H1489" s="2">
        <v>1276</v>
      </c>
      <c r="I1489" s="27">
        <v>0.13294436340904356</v>
      </c>
      <c r="J1489" s="14">
        <v>184.24243200000001</v>
      </c>
      <c r="L1489" t="s">
        <v>170</v>
      </c>
      <c r="M1489" t="s">
        <v>170</v>
      </c>
      <c r="N1489" t="s">
        <v>170</v>
      </c>
      <c r="O1489" s="2">
        <v>50437</v>
      </c>
      <c r="P1489" s="27">
        <v>0.12319014029465786</v>
      </c>
      <c r="Q1489" s="14">
        <v>86.6666666666666</v>
      </c>
      <c r="R1489" s="2">
        <v>51282</v>
      </c>
      <c r="S1489" s="27">
        <v>0.1212896694938104</v>
      </c>
      <c r="T1489" s="14">
        <v>135.75756799999999</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1300</v>
      </c>
      <c r="F1490" s="27">
        <v>0.13408973697782361</v>
      </c>
      <c r="G1490" s="14">
        <v>117.575757575757</v>
      </c>
      <c r="H1490" s="2">
        <v>1132</v>
      </c>
      <c r="I1490" s="27">
        <v>0.11794123775786622</v>
      </c>
      <c r="J1490" s="14">
        <v>119.393936</v>
      </c>
      <c r="L1490" t="s">
        <v>170</v>
      </c>
      <c r="M1490" t="s">
        <v>170</v>
      </c>
      <c r="N1490" t="s">
        <v>170</v>
      </c>
      <c r="O1490" s="2">
        <v>54772</v>
      </c>
      <c r="P1490" s="27">
        <v>0.13377818593927079</v>
      </c>
      <c r="Q1490" s="14">
        <v>33.939393939393902</v>
      </c>
      <c r="R1490" s="2">
        <v>55284</v>
      </c>
      <c r="S1490" s="27">
        <v>0.13075500347677185</v>
      </c>
      <c r="T1490" s="14">
        <v>66.060609999999997</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0</v>
      </c>
      <c r="F1491" s="27">
        <v>0</v>
      </c>
      <c r="G1491" s="14">
        <v>11.5151515151515</v>
      </c>
      <c r="H1491" s="2">
        <v>0</v>
      </c>
      <c r="I1491" s="27">
        <v>0</v>
      </c>
      <c r="J1491" s="14">
        <v>12.727273</v>
      </c>
      <c r="L1491" t="s">
        <v>170</v>
      </c>
      <c r="M1491" t="s">
        <v>170</v>
      </c>
      <c r="N1491" t="s">
        <v>170</v>
      </c>
      <c r="O1491" s="2">
        <v>491</v>
      </c>
      <c r="P1491" s="27">
        <v>1.1992457696666536E-3</v>
      </c>
      <c r="Q1491" s="14">
        <v>101.818181818181</v>
      </c>
      <c r="R1491" s="2">
        <v>427</v>
      </c>
      <c r="S1491" s="27">
        <v>1.0099194429596552E-3</v>
      </c>
      <c r="T1491" s="14">
        <v>103.63636</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1300</v>
      </c>
      <c r="F1492" s="27">
        <v>0.13408973697782361</v>
      </c>
      <c r="G1492" s="14">
        <v>117.575757575757</v>
      </c>
      <c r="H1492" s="2">
        <v>1132</v>
      </c>
      <c r="I1492" s="27">
        <v>0.11794123775786622</v>
      </c>
      <c r="J1492" s="14">
        <v>119.393936</v>
      </c>
      <c r="L1492" t="s">
        <v>170</v>
      </c>
      <c r="M1492" t="s">
        <v>170</v>
      </c>
      <c r="N1492" t="s">
        <v>170</v>
      </c>
      <c r="O1492" s="2">
        <v>54281</v>
      </c>
      <c r="P1492" s="27">
        <v>0.13257894016960411</v>
      </c>
      <c r="Q1492" s="14">
        <v>110.30303030303</v>
      </c>
      <c r="R1492" s="2">
        <v>54857</v>
      </c>
      <c r="S1492" s="27">
        <v>0.12974508403381219</v>
      </c>
      <c r="T1492" s="14">
        <v>115.757576</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1593</v>
      </c>
      <c r="F1493" s="27">
        <v>0.16431150077359463</v>
      </c>
      <c r="G1493" s="14">
        <v>97.575757575757606</v>
      </c>
      <c r="H1493" s="2">
        <v>2099</v>
      </c>
      <c r="I1493" s="27">
        <v>0.21869139404042509</v>
      </c>
      <c r="J1493" s="14">
        <v>142.42424</v>
      </c>
      <c r="L1493" t="s">
        <v>170</v>
      </c>
      <c r="M1493" t="s">
        <v>170</v>
      </c>
      <c r="N1493" t="s">
        <v>170</v>
      </c>
      <c r="O1493" s="2">
        <v>75650</v>
      </c>
      <c r="P1493" s="27">
        <v>0.18477177693540192</v>
      </c>
      <c r="Q1493" s="14">
        <v>53.3333333333333</v>
      </c>
      <c r="R1493" s="2">
        <v>77572</v>
      </c>
      <c r="S1493" s="27">
        <v>0.18346948718797745</v>
      </c>
      <c r="T1493" s="14">
        <v>64.242424</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32</v>
      </c>
      <c r="F1494" s="27">
        <v>3.3006704486848891E-3</v>
      </c>
      <c r="G1494" s="14">
        <v>18.7878787878787</v>
      </c>
      <c r="H1494" s="2">
        <v>23</v>
      </c>
      <c r="I1494" s="27">
        <v>2.3963325692852679E-3</v>
      </c>
      <c r="J1494" s="14">
        <v>15.151515</v>
      </c>
      <c r="L1494" t="s">
        <v>170</v>
      </c>
      <c r="M1494" t="s">
        <v>170</v>
      </c>
      <c r="N1494" t="s">
        <v>170</v>
      </c>
      <c r="O1494" s="2">
        <v>2178</v>
      </c>
      <c r="P1494" s="27">
        <v>5.3196686076048298E-3</v>
      </c>
      <c r="Q1494" s="14">
        <v>247.87878787878699</v>
      </c>
      <c r="R1494" s="2">
        <v>1619</v>
      </c>
      <c r="S1494" s="27">
        <v>3.8291793399336813E-3</v>
      </c>
      <c r="T1494" s="14">
        <v>207.878784</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1561</v>
      </c>
      <c r="F1495" s="27">
        <v>0.16101083032490976</v>
      </c>
      <c r="G1495" s="14">
        <v>95.151515151515099</v>
      </c>
      <c r="H1495" s="2">
        <v>2076</v>
      </c>
      <c r="I1495" s="27">
        <v>0.21629506147113983</v>
      </c>
      <c r="J1495" s="14">
        <v>142.42424</v>
      </c>
      <c r="L1495" t="s">
        <v>170</v>
      </c>
      <c r="M1495" t="s">
        <v>170</v>
      </c>
      <c r="N1495" t="s">
        <v>170</v>
      </c>
      <c r="O1495" s="2">
        <v>73472</v>
      </c>
      <c r="P1495" s="27">
        <v>0.17945210832779709</v>
      </c>
      <c r="Q1495" s="14">
        <v>255.15151515151501</v>
      </c>
      <c r="R1495" s="2">
        <v>75953</v>
      </c>
      <c r="S1495" s="27">
        <v>0.17964030784804377</v>
      </c>
      <c r="T1495" s="14">
        <v>217.57576</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471</v>
      </c>
      <c r="F1496" s="27">
        <v>4.8581743166580711E-2</v>
      </c>
      <c r="G1496" s="14">
        <v>70.303030303030297</v>
      </c>
      <c r="H1496" s="2">
        <v>389</v>
      </c>
      <c r="I1496" s="27">
        <v>4.0529276932694314E-2</v>
      </c>
      <c r="J1496" s="14">
        <v>73.333335899999994</v>
      </c>
      <c r="L1496" t="s">
        <v>170</v>
      </c>
      <c r="M1496" t="s">
        <v>170</v>
      </c>
      <c r="N1496" t="s">
        <v>170</v>
      </c>
      <c r="O1496" s="2">
        <v>13697</v>
      </c>
      <c r="P1496" s="27">
        <v>3.3454316307788501E-2</v>
      </c>
      <c r="Q1496" s="14">
        <v>47.878787878787797</v>
      </c>
      <c r="R1496" s="2">
        <v>16131</v>
      </c>
      <c r="S1496" s="27">
        <v>3.8152249495040279E-2</v>
      </c>
      <c r="T1496" s="14">
        <v>66.666664100000006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7</v>
      </c>
      <c r="F1497" s="27">
        <v>7.2202166064981946E-4</v>
      </c>
      <c r="G1497" s="14">
        <v>7.2727272727272698</v>
      </c>
      <c r="H1497" s="2">
        <v>5</v>
      </c>
      <c r="I1497" s="27">
        <v>5.2094186288810171E-4</v>
      </c>
      <c r="J1497" s="14">
        <v>4.8484850000000002</v>
      </c>
      <c r="L1497" t="s">
        <v>170</v>
      </c>
      <c r="M1497" t="s">
        <v>170</v>
      </c>
      <c r="N1497" t="s">
        <v>170</v>
      </c>
      <c r="O1497" s="2">
        <v>750</v>
      </c>
      <c r="P1497" s="27">
        <v>1.8318418070264566E-3</v>
      </c>
      <c r="Q1497" s="14">
        <v>95.757575757575694</v>
      </c>
      <c r="R1497" s="2">
        <v>896</v>
      </c>
      <c r="S1497" s="27">
        <v>2.1191752245710797E-3</v>
      </c>
      <c r="T1497" s="14">
        <v>135.15152</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464</v>
      </c>
      <c r="F1498" s="27">
        <v>4.7859721505930895E-2</v>
      </c>
      <c r="G1498" s="14">
        <v>70.303030303030297</v>
      </c>
      <c r="H1498" s="2">
        <v>384</v>
      </c>
      <c r="I1498" s="27">
        <v>4.0008335069806208E-2</v>
      </c>
      <c r="J1498" s="14">
        <v>73.333335899999994</v>
      </c>
      <c r="L1498" t="s">
        <v>170</v>
      </c>
      <c r="M1498" t="s">
        <v>170</v>
      </c>
      <c r="N1498" t="s">
        <v>170</v>
      </c>
      <c r="O1498" s="2">
        <v>12947</v>
      </c>
      <c r="P1498" s="27">
        <v>3.1622474500762048E-2</v>
      </c>
      <c r="Q1498" s="14">
        <v>101.212121212121</v>
      </c>
      <c r="R1498" s="2">
        <v>15235</v>
      </c>
      <c r="S1498" s="27">
        <v>3.6033074270469201E-2</v>
      </c>
      <c r="T1498" s="14">
        <v>135.15152</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335</v>
      </c>
      <c r="F1499" s="27">
        <v>3.4553893759669933E-2</v>
      </c>
      <c r="G1499" s="14">
        <v>56.363636363636303</v>
      </c>
      <c r="H1499" s="2">
        <v>324</v>
      </c>
      <c r="I1499" s="27">
        <v>3.3757032715148988E-2</v>
      </c>
      <c r="J1499" s="14">
        <v>71.515150000000006</v>
      </c>
      <c r="L1499" t="s">
        <v>170</v>
      </c>
      <c r="M1499" t="s">
        <v>170</v>
      </c>
      <c r="N1499" t="s">
        <v>170</v>
      </c>
      <c r="O1499" s="2">
        <v>10719</v>
      </c>
      <c r="P1499" s="27">
        <v>2.6180683106022118E-2</v>
      </c>
      <c r="Q1499" s="14">
        <v>96.363636363636402</v>
      </c>
      <c r="R1499" s="2">
        <v>12012</v>
      </c>
      <c r="S1499" s="27">
        <v>2.841019285440604E-2</v>
      </c>
      <c r="T1499" s="14">
        <v>106.060608</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63</v>
      </c>
      <c r="F1500" s="27">
        <v>6.4981949458483759E-3</v>
      </c>
      <c r="G1500" s="14">
        <v>24.2424242424242</v>
      </c>
      <c r="H1500" s="2">
        <v>17</v>
      </c>
      <c r="I1500" s="27">
        <v>1.7712023338195457E-3</v>
      </c>
      <c r="J1500" s="14">
        <v>15.151515</v>
      </c>
      <c r="L1500" t="s">
        <v>170</v>
      </c>
      <c r="M1500" t="s">
        <v>170</v>
      </c>
      <c r="N1500" t="s">
        <v>170</v>
      </c>
      <c r="O1500" s="2">
        <v>1646</v>
      </c>
      <c r="P1500" s="27">
        <v>4.0202821524873969E-3</v>
      </c>
      <c r="Q1500" s="14">
        <v>146.06060606060601</v>
      </c>
      <c r="R1500" s="2">
        <v>1906</v>
      </c>
      <c r="S1500" s="27">
        <v>4.507977654054105E-3</v>
      </c>
      <c r="T1500" s="14">
        <v>209.090912</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272</v>
      </c>
      <c r="F1501" s="27">
        <v>2.8055698813821559E-2</v>
      </c>
      <c r="G1501" s="14">
        <v>50.303030303030297</v>
      </c>
      <c r="H1501" s="2">
        <v>307</v>
      </c>
      <c r="I1501" s="27">
        <v>3.1985830381329447E-2</v>
      </c>
      <c r="J1501" s="14">
        <v>67.878784199999998</v>
      </c>
      <c r="L1501" t="s">
        <v>170</v>
      </c>
      <c r="M1501" t="s">
        <v>170</v>
      </c>
      <c r="N1501" t="s">
        <v>170</v>
      </c>
      <c r="O1501" s="2">
        <v>9073</v>
      </c>
      <c r="P1501" s="27">
        <v>2.2160400953534724E-2</v>
      </c>
      <c r="Q1501" s="14">
        <v>167.87878787878699</v>
      </c>
      <c r="R1501" s="2">
        <v>10106</v>
      </c>
      <c r="S1501" s="27">
        <v>2.3902215200351934E-2</v>
      </c>
      <c r="T1501" s="14">
        <v>200.606064</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2043</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170</v>
      </c>
      <c r="C1504" t="s">
        <v>170</v>
      </c>
      <c r="D1504" t="s">
        <v>170</v>
      </c>
      <c r="E1504" s="211" t="s">
        <v>1700</v>
      </c>
      <c r="F1504" s="211"/>
      <c r="G1504" s="211" t="s">
        <v>1701</v>
      </c>
      <c r="H1504" s="211" t="s">
        <v>1700</v>
      </c>
      <c r="I1504" s="211"/>
      <c r="J1504" s="211" t="s">
        <v>1701</v>
      </c>
      <c r="K1504" t="s">
        <v>170</v>
      </c>
      <c r="L1504" t="s">
        <v>170</v>
      </c>
      <c r="M1504" t="s">
        <v>170</v>
      </c>
      <c r="N1504" t="s">
        <v>170</v>
      </c>
      <c r="O1504" s="211" t="s">
        <v>1700</v>
      </c>
      <c r="P1504" s="211"/>
      <c r="Q1504" s="211" t="s">
        <v>1701</v>
      </c>
      <c r="R1504" s="211" t="s">
        <v>1700</v>
      </c>
      <c r="S1504" s="211"/>
      <c r="T1504" s="211" t="s">
        <v>1701</v>
      </c>
      <c r="U1504" t="s">
        <v>170</v>
      </c>
      <c r="V1504" t="s">
        <v>170</v>
      </c>
      <c r="W1504" t="s">
        <v>170</v>
      </c>
      <c r="X1504" t="s">
        <v>170</v>
      </c>
      <c r="Y1504" s="211" t="s">
        <v>1700</v>
      </c>
      <c r="Z1504" s="211"/>
      <c r="AA1504" s="211" t="s">
        <v>1701</v>
      </c>
      <c r="AB1504" s="211" t="s">
        <v>1700</v>
      </c>
      <c r="AC1504" s="211"/>
      <c r="AD1504" s="211" t="s">
        <v>1701</v>
      </c>
      <c r="AE1504" t="s">
        <v>170</v>
      </c>
    </row>
    <row r="1505" spans="1:30" x14ac:dyDescent="0.3">
      <c r="A1505" t="s">
        <v>172</v>
      </c>
      <c r="B1505" t="s">
        <v>170</v>
      </c>
      <c r="C1505" t="s">
        <v>170</v>
      </c>
      <c r="D1505" t="s">
        <v>170</v>
      </c>
      <c r="E1505" s="2">
        <v>7152</v>
      </c>
      <c r="F1505" s="27" t="s">
        <v>170</v>
      </c>
      <c r="G1505" s="14">
        <v>153.939393939393</v>
      </c>
      <c r="H1505" s="2">
        <v>7192</v>
      </c>
      <c r="I1505" s="27" t="s">
        <v>170</v>
      </c>
      <c r="J1505" s="14">
        <v>211.515152</v>
      </c>
      <c r="L1505" t="s">
        <v>170</v>
      </c>
      <c r="M1505" t="s">
        <v>170</v>
      </c>
      <c r="N1505" t="s">
        <v>170</v>
      </c>
      <c r="O1505" s="2">
        <v>306016</v>
      </c>
      <c r="P1505" s="27" t="s">
        <v>170</v>
      </c>
      <c r="Q1505" s="14">
        <v>253.333333333333</v>
      </c>
      <c r="R1505" s="2">
        <v>317179</v>
      </c>
      <c r="S1505" s="27" t="s">
        <v>170</v>
      </c>
      <c r="T1505" s="14">
        <v>262.42425500000002</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3453</v>
      </c>
      <c r="F1506" s="27">
        <v>0.48280201342281881</v>
      </c>
      <c r="G1506" s="14">
        <v>132.72727272727201</v>
      </c>
      <c r="H1506" s="2">
        <v>3248</v>
      </c>
      <c r="I1506" s="27">
        <v>0.45161290322580644</v>
      </c>
      <c r="J1506" s="14">
        <v>172.72728000000001</v>
      </c>
      <c r="L1506" t="s">
        <v>170</v>
      </c>
      <c r="M1506" t="s">
        <v>170</v>
      </c>
      <c r="N1506" t="s">
        <v>170</v>
      </c>
      <c r="O1506" s="2">
        <v>151178</v>
      </c>
      <c r="P1506" s="27">
        <v>0.49401992052703125</v>
      </c>
      <c r="Q1506" s="14">
        <v>231.51515151515099</v>
      </c>
      <c r="R1506" s="2">
        <v>156180</v>
      </c>
      <c r="S1506" s="27">
        <v>0.49240334322259671</v>
      </c>
      <c r="T1506" s="14">
        <v>227.878784</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1346</v>
      </c>
      <c r="F1507" s="27">
        <v>0.18819910514541388</v>
      </c>
      <c r="G1507" s="14">
        <v>121.212121212121</v>
      </c>
      <c r="H1507" s="2">
        <v>1232</v>
      </c>
      <c r="I1507" s="27">
        <v>0.17130144605116795</v>
      </c>
      <c r="J1507" s="14">
        <v>167.878784</v>
      </c>
      <c r="L1507" t="s">
        <v>170</v>
      </c>
      <c r="M1507" t="s">
        <v>170</v>
      </c>
      <c r="N1507" t="s">
        <v>170</v>
      </c>
      <c r="O1507" s="2">
        <v>56482</v>
      </c>
      <c r="P1507" s="27">
        <v>0.18457204852033882</v>
      </c>
      <c r="Q1507" s="14">
        <v>179.39393939393901</v>
      </c>
      <c r="R1507" s="2">
        <v>56225</v>
      </c>
      <c r="S1507" s="27">
        <v>0.17726583411890448</v>
      </c>
      <c r="T1507" s="14">
        <v>144.84848</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23</v>
      </c>
      <c r="F1508" s="27">
        <v>3.2158836689038031E-3</v>
      </c>
      <c r="G1508" s="14">
        <v>14.545454545454501</v>
      </c>
      <c r="H1508" s="2">
        <v>19</v>
      </c>
      <c r="I1508" s="27">
        <v>2.6418242491657398E-3</v>
      </c>
      <c r="J1508" s="14">
        <v>17.575758</v>
      </c>
      <c r="L1508" t="s">
        <v>170</v>
      </c>
      <c r="M1508" t="s">
        <v>170</v>
      </c>
      <c r="N1508" t="s">
        <v>170</v>
      </c>
      <c r="O1508" s="2">
        <v>1418</v>
      </c>
      <c r="P1508" s="27">
        <v>4.633744640803095E-3</v>
      </c>
      <c r="Q1508" s="14">
        <v>166.666666666666</v>
      </c>
      <c r="R1508" s="2">
        <v>1348</v>
      </c>
      <c r="S1508" s="27">
        <v>4.2499661074661315E-3</v>
      </c>
      <c r="T1508" s="14">
        <v>206.060608</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1323</v>
      </c>
      <c r="F1509" s="27">
        <v>0.18498322147651006</v>
      </c>
      <c r="G1509" s="14">
        <v>121.212121212121</v>
      </c>
      <c r="H1509" s="2">
        <v>1213</v>
      </c>
      <c r="I1509" s="27">
        <v>0.16865962180200222</v>
      </c>
      <c r="J1509" s="14">
        <v>167.27271999999999</v>
      </c>
      <c r="L1509" t="s">
        <v>170</v>
      </c>
      <c r="M1509" t="s">
        <v>170</v>
      </c>
      <c r="N1509" t="s">
        <v>170</v>
      </c>
      <c r="O1509" s="2">
        <v>55064</v>
      </c>
      <c r="P1509" s="27">
        <v>0.17993830387953572</v>
      </c>
      <c r="Q1509" s="14">
        <v>240.60606060606</v>
      </c>
      <c r="R1509" s="2">
        <v>54877</v>
      </c>
      <c r="S1509" s="27">
        <v>0.17301586801143834</v>
      </c>
      <c r="T1509" s="14">
        <v>243.03030000000001</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1676</v>
      </c>
      <c r="F1510" s="27">
        <v>0.23434004474272932</v>
      </c>
      <c r="G1510" s="14">
        <v>109.09090909090899</v>
      </c>
      <c r="H1510" s="2">
        <v>1403</v>
      </c>
      <c r="I1510" s="27">
        <v>0.19507786429365961</v>
      </c>
      <c r="J1510" s="14">
        <v>125.454544</v>
      </c>
      <c r="L1510" t="s">
        <v>170</v>
      </c>
      <c r="M1510" t="s">
        <v>170</v>
      </c>
      <c r="N1510" t="s">
        <v>170</v>
      </c>
      <c r="O1510" s="2">
        <v>74386</v>
      </c>
      <c r="P1510" s="27">
        <v>0.24307879326571161</v>
      </c>
      <c r="Q1510" s="14">
        <v>112.121212121212</v>
      </c>
      <c r="R1510" s="2">
        <v>76531</v>
      </c>
      <c r="S1510" s="27">
        <v>0.24128646600184753</v>
      </c>
      <c r="T1510" s="14">
        <v>141.21212800000001</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72</v>
      </c>
      <c r="F1511" s="27">
        <v>1.0067114093959731E-2</v>
      </c>
      <c r="G1511" s="14">
        <v>27.272727272727199</v>
      </c>
      <c r="H1511" s="2">
        <v>72</v>
      </c>
      <c r="I1511" s="27">
        <v>1.0011123470522803E-2</v>
      </c>
      <c r="J1511" s="14">
        <v>36.363636</v>
      </c>
      <c r="L1511" t="s">
        <v>170</v>
      </c>
      <c r="M1511" t="s">
        <v>170</v>
      </c>
      <c r="N1511" t="s">
        <v>170</v>
      </c>
      <c r="O1511" s="2">
        <v>3268</v>
      </c>
      <c r="P1511" s="27">
        <v>1.0679180173585694E-2</v>
      </c>
      <c r="Q1511" s="14">
        <v>246.666666666666</v>
      </c>
      <c r="R1511" s="2">
        <v>3337</v>
      </c>
      <c r="S1511" s="27">
        <v>1.0520873071672463E-2</v>
      </c>
      <c r="T1511" s="14">
        <v>276.96969999999999</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1604</v>
      </c>
      <c r="F1512" s="27">
        <v>0.22427293064876958</v>
      </c>
      <c r="G1512" s="14">
        <v>108.484848484848</v>
      </c>
      <c r="H1512" s="2">
        <v>1331</v>
      </c>
      <c r="I1512" s="27">
        <v>0.18506674082313682</v>
      </c>
      <c r="J1512" s="14">
        <v>125.454544</v>
      </c>
      <c r="L1512" t="s">
        <v>170</v>
      </c>
      <c r="M1512" t="s">
        <v>170</v>
      </c>
      <c r="N1512" t="s">
        <v>170</v>
      </c>
      <c r="O1512" s="2">
        <v>71118</v>
      </c>
      <c r="P1512" s="27">
        <v>0.2323996130921259</v>
      </c>
      <c r="Q1512" s="14">
        <v>286.666666666666</v>
      </c>
      <c r="R1512" s="2">
        <v>73194</v>
      </c>
      <c r="S1512" s="27">
        <v>0.23076559293017507</v>
      </c>
      <c r="T1512" s="14">
        <v>292.121216</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201</v>
      </c>
      <c r="F1513" s="27">
        <v>2.8104026845637585E-2</v>
      </c>
      <c r="G1513" s="14">
        <v>38.787878787878697</v>
      </c>
      <c r="H1513" s="2">
        <v>345</v>
      </c>
      <c r="I1513" s="27">
        <v>4.7969966629588433E-2</v>
      </c>
      <c r="J1513" s="14">
        <v>58.787880000000001</v>
      </c>
      <c r="L1513" t="s">
        <v>170</v>
      </c>
      <c r="M1513" t="s">
        <v>170</v>
      </c>
      <c r="N1513" t="s">
        <v>170</v>
      </c>
      <c r="O1513" s="2">
        <v>12399</v>
      </c>
      <c r="P1513" s="27">
        <v>4.0517489281606194E-2</v>
      </c>
      <c r="Q1513" s="14">
        <v>50.303030303030297</v>
      </c>
      <c r="R1513" s="2">
        <v>14610</v>
      </c>
      <c r="S1513" s="27">
        <v>4.6062318123204875E-2</v>
      </c>
      <c r="T1513" s="14">
        <v>48.484848</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14</v>
      </c>
      <c r="F1514" s="27">
        <v>1.9574944071588368E-3</v>
      </c>
      <c r="G1514" s="14">
        <v>12.1212121212121</v>
      </c>
      <c r="H1514" s="2">
        <v>60</v>
      </c>
      <c r="I1514" s="27">
        <v>8.3426028921023358E-3</v>
      </c>
      <c r="J1514" s="14">
        <v>27.878788</v>
      </c>
      <c r="L1514" t="s">
        <v>170</v>
      </c>
      <c r="M1514" t="s">
        <v>170</v>
      </c>
      <c r="N1514" t="s">
        <v>170</v>
      </c>
      <c r="O1514" s="2">
        <v>1361</v>
      </c>
      <c r="P1514" s="27">
        <v>4.4474798703335776E-3</v>
      </c>
      <c r="Q1514" s="14">
        <v>150.30303030303</v>
      </c>
      <c r="R1514" s="2">
        <v>1787</v>
      </c>
      <c r="S1514" s="27">
        <v>5.6340426068560651E-3</v>
      </c>
      <c r="T1514" s="14">
        <v>165.454544</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187</v>
      </c>
      <c r="F1515" s="27">
        <v>2.6146532438478746E-2</v>
      </c>
      <c r="G1515" s="14">
        <v>36.969696969696898</v>
      </c>
      <c r="H1515" s="2">
        <v>285</v>
      </c>
      <c r="I1515" s="27">
        <v>3.9627363737486099E-2</v>
      </c>
      <c r="J1515" s="14">
        <v>52.727271999999999</v>
      </c>
      <c r="L1515" t="s">
        <v>170</v>
      </c>
      <c r="M1515" t="s">
        <v>170</v>
      </c>
      <c r="N1515" t="s">
        <v>170</v>
      </c>
      <c r="O1515" s="2">
        <v>11038</v>
      </c>
      <c r="P1515" s="27">
        <v>3.6070009411272613E-2</v>
      </c>
      <c r="Q1515" s="14">
        <v>144.84848484848399</v>
      </c>
      <c r="R1515" s="2">
        <v>12823</v>
      </c>
      <c r="S1515" s="27">
        <v>4.0428275516348811E-2</v>
      </c>
      <c r="T1515" s="14">
        <v>168.484848</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230</v>
      </c>
      <c r="F1516" s="27">
        <v>3.2158836689038031E-2</v>
      </c>
      <c r="G1516" s="14">
        <v>42.424242424242401</v>
      </c>
      <c r="H1516" s="2">
        <v>268</v>
      </c>
      <c r="I1516" s="27">
        <v>3.726362625139043E-2</v>
      </c>
      <c r="J1516" s="14">
        <v>63.636364</v>
      </c>
      <c r="L1516" t="s">
        <v>170</v>
      </c>
      <c r="M1516" t="s">
        <v>170</v>
      </c>
      <c r="N1516" t="s">
        <v>170</v>
      </c>
      <c r="O1516" s="2">
        <v>7911</v>
      </c>
      <c r="P1516" s="27">
        <v>2.5851589459374675E-2</v>
      </c>
      <c r="Q1516" s="14">
        <v>52.727272727272698</v>
      </c>
      <c r="R1516" s="2">
        <v>8814</v>
      </c>
      <c r="S1516" s="27">
        <v>2.7788724978639823E-2</v>
      </c>
      <c r="T1516" s="14">
        <v>81.212119999999999</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75</v>
      </c>
      <c r="F1517" s="27">
        <v>1.0486577181208054E-2</v>
      </c>
      <c r="G1517" s="14">
        <v>25.4545454545454</v>
      </c>
      <c r="H1517" s="2">
        <v>49</v>
      </c>
      <c r="I1517" s="27">
        <v>6.8131256952169081E-3</v>
      </c>
      <c r="J1517" s="14">
        <v>23.636364</v>
      </c>
      <c r="L1517" t="s">
        <v>170</v>
      </c>
      <c r="M1517" t="s">
        <v>170</v>
      </c>
      <c r="N1517" t="s">
        <v>170</v>
      </c>
      <c r="O1517" s="2">
        <v>2152</v>
      </c>
      <c r="P1517" s="27">
        <v>7.0323120359719752E-3</v>
      </c>
      <c r="Q1517" s="14">
        <v>122.424242424242</v>
      </c>
      <c r="R1517" s="2">
        <v>1932</v>
      </c>
      <c r="S1517" s="27">
        <v>6.0911977148550185E-3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155</v>
      </c>
      <c r="F1518" s="27">
        <v>2.1672259507829979E-2</v>
      </c>
      <c r="G1518" s="14">
        <v>35.151515151515099</v>
      </c>
      <c r="H1518" s="2">
        <v>219</v>
      </c>
      <c r="I1518" s="27">
        <v>3.0450500556173526E-2</v>
      </c>
      <c r="J1518" s="14">
        <v>63.030304000000001</v>
      </c>
      <c r="L1518" t="s">
        <v>170</v>
      </c>
      <c r="M1518" t="s">
        <v>170</v>
      </c>
      <c r="N1518" t="s">
        <v>170</v>
      </c>
      <c r="O1518" s="2">
        <v>5759</v>
      </c>
      <c r="P1518" s="27">
        <v>1.8819277423402697E-2</v>
      </c>
      <c r="Q1518" s="14">
        <v>130.90909090909</v>
      </c>
      <c r="R1518" s="2">
        <v>6882</v>
      </c>
      <c r="S1518" s="27">
        <v>2.1697527263784804E-2</v>
      </c>
      <c r="T1518" s="14">
        <v>245.454544</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3699</v>
      </c>
      <c r="F1519" s="27">
        <v>0.51719798657718119</v>
      </c>
      <c r="G1519" s="14">
        <v>102.424242424242</v>
      </c>
      <c r="H1519" s="2">
        <v>3944</v>
      </c>
      <c r="I1519" s="27">
        <v>0.54838709677419351</v>
      </c>
      <c r="J1519" s="14">
        <v>175.15152</v>
      </c>
      <c r="L1519" t="s">
        <v>170</v>
      </c>
      <c r="M1519" t="s">
        <v>170</v>
      </c>
      <c r="N1519" t="s">
        <v>170</v>
      </c>
      <c r="O1519" s="2">
        <v>154838</v>
      </c>
      <c r="P1519" s="27">
        <v>0.50598007947296875</v>
      </c>
      <c r="Q1519" s="14">
        <v>120.60606060606</v>
      </c>
      <c r="R1519" s="2">
        <v>160999</v>
      </c>
      <c r="S1519" s="27">
        <v>0.50759665677740329</v>
      </c>
      <c r="T1519" s="14">
        <v>144.84848</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1300</v>
      </c>
      <c r="F1520" s="27">
        <v>0.18176733780760626</v>
      </c>
      <c r="G1520" s="14">
        <v>117.575757575757</v>
      </c>
      <c r="H1520" s="2">
        <v>1132</v>
      </c>
      <c r="I1520" s="27">
        <v>0.15739710789766406</v>
      </c>
      <c r="J1520" s="14">
        <v>119.393936</v>
      </c>
      <c r="L1520" t="s">
        <v>170</v>
      </c>
      <c r="M1520" t="s">
        <v>170</v>
      </c>
      <c r="N1520" t="s">
        <v>170</v>
      </c>
      <c r="O1520" s="2">
        <v>54772</v>
      </c>
      <c r="P1520" s="27">
        <v>0.17898410540625326</v>
      </c>
      <c r="Q1520" s="14">
        <v>33.939393939393902</v>
      </c>
      <c r="R1520" s="2">
        <v>55284</v>
      </c>
      <c r="S1520" s="27">
        <v>0.17429905510768368</v>
      </c>
      <c r="T1520" s="14">
        <v>66.060609999999997</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0</v>
      </c>
      <c r="F1521" s="27">
        <v>0</v>
      </c>
      <c r="G1521" s="14">
        <v>11.5151515151515</v>
      </c>
      <c r="H1521" s="2">
        <v>0</v>
      </c>
      <c r="I1521" s="27">
        <v>0</v>
      </c>
      <c r="J1521" s="14">
        <v>12.727273</v>
      </c>
      <c r="L1521" t="s">
        <v>170</v>
      </c>
      <c r="M1521" t="s">
        <v>170</v>
      </c>
      <c r="N1521" t="s">
        <v>170</v>
      </c>
      <c r="O1521" s="2">
        <v>1112</v>
      </c>
      <c r="P1521" s="27">
        <v>3.6337969256509464E-3</v>
      </c>
      <c r="Q1521" s="14">
        <v>169.69696969696901</v>
      </c>
      <c r="R1521" s="2">
        <v>1311</v>
      </c>
      <c r="S1521" s="27">
        <v>4.1333127350801913E-3</v>
      </c>
      <c r="T1521" s="14">
        <v>176.363632</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1300</v>
      </c>
      <c r="F1522" s="27">
        <v>0.18176733780760626</v>
      </c>
      <c r="G1522" s="14">
        <v>117.575757575757</v>
      </c>
      <c r="H1522" s="2">
        <v>1132</v>
      </c>
      <c r="I1522" s="27">
        <v>0.15739710789766406</v>
      </c>
      <c r="J1522" s="14">
        <v>119.393936</v>
      </c>
      <c r="L1522" t="s">
        <v>170</v>
      </c>
      <c r="M1522" t="s">
        <v>170</v>
      </c>
      <c r="N1522" t="s">
        <v>170</v>
      </c>
      <c r="O1522" s="2">
        <v>53660</v>
      </c>
      <c r="P1522" s="27">
        <v>0.17535030848060232</v>
      </c>
      <c r="Q1522" s="14">
        <v>173.939393939393</v>
      </c>
      <c r="R1522" s="2">
        <v>53973</v>
      </c>
      <c r="S1522" s="27">
        <v>0.17016574237260348</v>
      </c>
      <c r="T1522" s="14">
        <v>176.363632</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1593</v>
      </c>
      <c r="F1523" s="27">
        <v>0.22273489932885907</v>
      </c>
      <c r="G1523" s="14">
        <v>97.575757575757606</v>
      </c>
      <c r="H1523" s="2">
        <v>2099</v>
      </c>
      <c r="I1523" s="27">
        <v>0.29185205784204671</v>
      </c>
      <c r="J1523" s="14">
        <v>142.42424</v>
      </c>
      <c r="L1523" t="s">
        <v>170</v>
      </c>
      <c r="M1523" t="s">
        <v>170</v>
      </c>
      <c r="N1523" t="s">
        <v>170</v>
      </c>
      <c r="O1523" s="2">
        <v>75650</v>
      </c>
      <c r="P1523" s="27">
        <v>0.24720929624594792</v>
      </c>
      <c r="Q1523" s="14">
        <v>53.3333333333333</v>
      </c>
      <c r="R1523" s="2">
        <v>77572</v>
      </c>
      <c r="S1523" s="27">
        <v>0.2445685243978952</v>
      </c>
      <c r="T1523" s="14">
        <v>64.242424</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39</v>
      </c>
      <c r="F1524" s="27">
        <v>5.4530201342281879E-3</v>
      </c>
      <c r="G1524" s="14">
        <v>21.818181818181799</v>
      </c>
      <c r="H1524" s="2">
        <v>161</v>
      </c>
      <c r="I1524" s="27">
        <v>2.2385984427141268E-2</v>
      </c>
      <c r="J1524" s="14">
        <v>60</v>
      </c>
      <c r="L1524" t="s">
        <v>170</v>
      </c>
      <c r="M1524" t="s">
        <v>170</v>
      </c>
      <c r="N1524" t="s">
        <v>170</v>
      </c>
      <c r="O1524" s="2">
        <v>4202</v>
      </c>
      <c r="P1524" s="27">
        <v>1.3731308166893235E-2</v>
      </c>
      <c r="Q1524" s="14">
        <v>240.60606060606</v>
      </c>
      <c r="R1524" s="2">
        <v>4365</v>
      </c>
      <c r="S1524" s="27">
        <v>1.3761945147692628E-2</v>
      </c>
      <c r="T1524" s="14">
        <v>341.21212800000001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1554</v>
      </c>
      <c r="F1525" s="27">
        <v>0.21728187919463088</v>
      </c>
      <c r="G1525" s="14">
        <v>92.121212121212096</v>
      </c>
      <c r="H1525" s="2">
        <v>1938</v>
      </c>
      <c r="I1525" s="27">
        <v>0.26946607341490547</v>
      </c>
      <c r="J1525" s="14">
        <v>133.939392</v>
      </c>
      <c r="L1525" t="s">
        <v>170</v>
      </c>
      <c r="M1525" t="s">
        <v>170</v>
      </c>
      <c r="N1525" t="s">
        <v>170</v>
      </c>
      <c r="O1525" s="2">
        <v>71448</v>
      </c>
      <c r="P1525" s="27">
        <v>0.23347798807905468</v>
      </c>
      <c r="Q1525" s="14">
        <v>249.09090909090901</v>
      </c>
      <c r="R1525" s="2">
        <v>73207</v>
      </c>
      <c r="S1525" s="27">
        <v>0.23080657925020256</v>
      </c>
      <c r="T1525" s="14">
        <v>347.27273600000001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471</v>
      </c>
      <c r="F1526" s="27">
        <v>6.5855704697986572E-2</v>
      </c>
      <c r="G1526" s="14">
        <v>70.303030303030297</v>
      </c>
      <c r="H1526" s="2">
        <v>389</v>
      </c>
      <c r="I1526" s="27">
        <v>5.4087875417130143E-2</v>
      </c>
      <c r="J1526" s="14">
        <v>73.333335899999994</v>
      </c>
      <c r="L1526" t="s">
        <v>170</v>
      </c>
      <c r="M1526" t="s">
        <v>170</v>
      </c>
      <c r="N1526" t="s">
        <v>170</v>
      </c>
      <c r="O1526" s="2">
        <v>13697</v>
      </c>
      <c r="P1526" s="27">
        <v>4.4759097563526092E-2</v>
      </c>
      <c r="Q1526" s="14">
        <v>47.878787878787797</v>
      </c>
      <c r="R1526" s="2">
        <v>16131</v>
      </c>
      <c r="S1526" s="27">
        <v>5.0857717566421483E-2</v>
      </c>
      <c r="T1526" s="14">
        <v>66.666664100000006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60</v>
      </c>
      <c r="F1527" s="27">
        <v>8.389261744966443E-3</v>
      </c>
      <c r="G1527" s="14">
        <v>26.6666666666666</v>
      </c>
      <c r="H1527" s="2">
        <v>57</v>
      </c>
      <c r="I1527" s="27">
        <v>7.9254727474972197E-3</v>
      </c>
      <c r="J1527" s="14">
        <v>30.30303</v>
      </c>
      <c r="L1527" t="s">
        <v>170</v>
      </c>
      <c r="M1527" t="s">
        <v>170</v>
      </c>
      <c r="N1527" t="s">
        <v>170</v>
      </c>
      <c r="O1527" s="2">
        <v>1474</v>
      </c>
      <c r="P1527" s="27">
        <v>4.8167416082819199E-3</v>
      </c>
      <c r="Q1527" s="14">
        <v>149.09090909090901</v>
      </c>
      <c r="R1527" s="2">
        <v>2504</v>
      </c>
      <c r="S1527" s="27">
        <v>7.894595796064682E-3</v>
      </c>
      <c r="T1527" s="14">
        <v>246.66667200000001</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411</v>
      </c>
      <c r="F1528" s="27">
        <v>5.7466442953020135E-2</v>
      </c>
      <c r="G1528" s="14">
        <v>62.424242424242401</v>
      </c>
      <c r="H1528" s="2">
        <v>332</v>
      </c>
      <c r="I1528" s="27">
        <v>4.6162402669632924E-2</v>
      </c>
      <c r="J1528" s="14">
        <v>69.090909999999994</v>
      </c>
      <c r="L1528" t="s">
        <v>170</v>
      </c>
      <c r="M1528" t="s">
        <v>170</v>
      </c>
      <c r="N1528" t="s">
        <v>170</v>
      </c>
      <c r="O1528" s="2">
        <v>12223</v>
      </c>
      <c r="P1528" s="27">
        <v>3.9942355955244167E-2</v>
      </c>
      <c r="Q1528" s="14">
        <v>150.30303030303</v>
      </c>
      <c r="R1528" s="2">
        <v>13627</v>
      </c>
      <c r="S1528" s="27">
        <v>4.2963121770356799E-2</v>
      </c>
      <c r="T1528" s="14">
        <v>241.81817599999999</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335</v>
      </c>
      <c r="F1529" s="27">
        <v>4.6840044742729306E-2</v>
      </c>
      <c r="G1529" s="14">
        <v>56.363636363636303</v>
      </c>
      <c r="H1529" s="2">
        <v>324</v>
      </c>
      <c r="I1529" s="27">
        <v>4.5050055617352612E-2</v>
      </c>
      <c r="J1529" s="14">
        <v>71.515150000000006</v>
      </c>
      <c r="L1529" t="s">
        <v>170</v>
      </c>
      <c r="M1529" t="s">
        <v>170</v>
      </c>
      <c r="N1529" t="s">
        <v>170</v>
      </c>
      <c r="O1529" s="2">
        <v>10719</v>
      </c>
      <c r="P1529" s="27">
        <v>3.5027580257241453E-2</v>
      </c>
      <c r="Q1529" s="14">
        <v>96.363636363636402</v>
      </c>
      <c r="R1529" s="2">
        <v>12012</v>
      </c>
      <c r="S1529" s="27">
        <v>3.7871359705402945E-2</v>
      </c>
      <c r="T1529" s="14">
        <v>106.060608</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81</v>
      </c>
      <c r="F1530" s="27">
        <v>1.1325503355704697E-2</v>
      </c>
      <c r="G1530" s="14">
        <v>26.6666666666666</v>
      </c>
      <c r="H1530" s="2">
        <v>135</v>
      </c>
      <c r="I1530" s="27">
        <v>1.8770856507230257E-2</v>
      </c>
      <c r="J1530" s="14">
        <v>53.939392099999999</v>
      </c>
      <c r="L1530" t="s">
        <v>170</v>
      </c>
      <c r="M1530" t="s">
        <v>170</v>
      </c>
      <c r="N1530" t="s">
        <v>170</v>
      </c>
      <c r="O1530" s="2">
        <v>3472</v>
      </c>
      <c r="P1530" s="27">
        <v>1.1345811983687127E-2</v>
      </c>
      <c r="Q1530" s="14">
        <v>172.12121212121201</v>
      </c>
      <c r="R1530" s="2">
        <v>4359</v>
      </c>
      <c r="S1530" s="27">
        <v>1.3743028384603015E-2</v>
      </c>
      <c r="T1530" s="14">
        <v>252.72728000000001</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254</v>
      </c>
      <c r="F1531" s="27">
        <v>3.551454138702461E-2</v>
      </c>
      <c r="G1531" s="14">
        <v>53.3333333333333</v>
      </c>
      <c r="H1531" s="2">
        <v>189</v>
      </c>
      <c r="I1531" s="27">
        <v>2.6279199110122359E-2</v>
      </c>
      <c r="J1531" s="14">
        <v>43.030304000000001</v>
      </c>
      <c r="L1531" t="s">
        <v>170</v>
      </c>
      <c r="M1531" t="s">
        <v>170</v>
      </c>
      <c r="N1531" t="s">
        <v>170</v>
      </c>
      <c r="O1531" s="2">
        <v>7247</v>
      </c>
      <c r="P1531" s="27">
        <v>2.3681768273554324E-2</v>
      </c>
      <c r="Q1531" s="14">
        <v>183.030303030303</v>
      </c>
      <c r="R1531" s="2">
        <v>7653</v>
      </c>
      <c r="S1531" s="27">
        <v>2.4128331320799928E-2</v>
      </c>
      <c r="T1531" s="14">
        <v>261.81817599999999</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2046</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170</v>
      </c>
      <c r="C1534" t="s">
        <v>170</v>
      </c>
      <c r="D1534" t="s">
        <v>170</v>
      </c>
      <c r="E1534" s="211" t="s">
        <v>1700</v>
      </c>
      <c r="F1534" s="211"/>
      <c r="G1534" s="211" t="s">
        <v>1701</v>
      </c>
      <c r="H1534" s="211" t="s">
        <v>1700</v>
      </c>
      <c r="I1534" s="211"/>
      <c r="J1534" s="211" t="s">
        <v>1701</v>
      </c>
      <c r="K1534" t="s">
        <v>170</v>
      </c>
      <c r="L1534" t="s">
        <v>170</v>
      </c>
      <c r="M1534" t="s">
        <v>170</v>
      </c>
      <c r="N1534" t="s">
        <v>170</v>
      </c>
      <c r="O1534" s="211" t="s">
        <v>1700</v>
      </c>
      <c r="P1534" s="211"/>
      <c r="Q1534" s="211" t="s">
        <v>1701</v>
      </c>
      <c r="R1534" s="211" t="s">
        <v>1700</v>
      </c>
      <c r="S1534" s="211"/>
      <c r="T1534" s="211" t="s">
        <v>1701</v>
      </c>
      <c r="U1534" t="s">
        <v>170</v>
      </c>
      <c r="V1534" t="s">
        <v>170</v>
      </c>
      <c r="W1534" t="s">
        <v>170</v>
      </c>
      <c r="X1534" t="s">
        <v>170</v>
      </c>
      <c r="Y1534" s="211" t="s">
        <v>1700</v>
      </c>
      <c r="Z1534" s="211"/>
      <c r="AA1534" s="211" t="s">
        <v>1701</v>
      </c>
      <c r="AB1534" s="211" t="s">
        <v>1700</v>
      </c>
      <c r="AC1534" s="211"/>
      <c r="AD1534" s="211" t="s">
        <v>1701</v>
      </c>
      <c r="AE1534" t="s">
        <v>170</v>
      </c>
    </row>
    <row r="1535" spans="1:31" x14ac:dyDescent="0.3">
      <c r="A1535" t="s">
        <v>172</v>
      </c>
      <c r="B1535" t="s">
        <v>170</v>
      </c>
      <c r="C1535" t="s">
        <v>170</v>
      </c>
      <c r="D1535" t="s">
        <v>170</v>
      </c>
      <c r="E1535" s="2">
        <v>10442</v>
      </c>
      <c r="F1535" s="27" t="s">
        <v>170</v>
      </c>
      <c r="G1535" s="14">
        <v>30.909090909090899</v>
      </c>
      <c r="H1535" s="2">
        <v>10404</v>
      </c>
      <c r="I1535" s="27" t="s">
        <v>170</v>
      </c>
      <c r="J1535" s="14">
        <v>35.151516000000001</v>
      </c>
      <c r="L1535" t="s">
        <v>170</v>
      </c>
      <c r="M1535" t="s">
        <v>170</v>
      </c>
      <c r="N1535" t="s">
        <v>170</v>
      </c>
      <c r="O1535" s="2">
        <v>449747</v>
      </c>
      <c r="P1535" s="27" t="s">
        <v>170</v>
      </c>
      <c r="Q1535" s="14">
        <v>236.363636363636</v>
      </c>
      <c r="R1535" s="2">
        <v>459748</v>
      </c>
      <c r="S1535" s="27" t="s">
        <v>170</v>
      </c>
      <c r="T1535" s="14">
        <v>256.96969999999999</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3290</v>
      </c>
      <c r="F1536" s="27">
        <v>0.31507374066270827</v>
      </c>
      <c r="G1536" s="14">
        <v>156.363636363636</v>
      </c>
      <c r="H1536" s="2">
        <v>3212</v>
      </c>
      <c r="I1536" s="27">
        <v>0.30872741253364089</v>
      </c>
      <c r="J1536" s="14">
        <v>211.515152</v>
      </c>
      <c r="L1536" t="s">
        <v>170</v>
      </c>
      <c r="M1536" t="s">
        <v>170</v>
      </c>
      <c r="N1536" t="s">
        <v>170</v>
      </c>
      <c r="O1536" s="2">
        <v>143731</v>
      </c>
      <c r="P1536" s="27">
        <v>0.31958189826724803</v>
      </c>
      <c r="Q1536" s="14">
        <v>78.787878787878796</v>
      </c>
      <c r="R1536" s="2">
        <v>142569</v>
      </c>
      <c r="S1536" s="27">
        <v>0.31010249092981373</v>
      </c>
      <c r="T1536" s="14">
        <v>41.212119999999999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104</v>
      </c>
      <c r="F1537" s="27">
        <v>9.9597778203409301E-3</v>
      </c>
      <c r="G1537" s="14">
        <v>49.090909090909101</v>
      </c>
      <c r="H1537" s="2">
        <v>57</v>
      </c>
      <c r="I1537" s="27">
        <v>5.4786620530565171E-3</v>
      </c>
      <c r="J1537" s="14">
        <v>29.090910000000001</v>
      </c>
      <c r="L1537" t="s">
        <v>170</v>
      </c>
      <c r="M1537" t="s">
        <v>170</v>
      </c>
      <c r="N1537" t="s">
        <v>170</v>
      </c>
      <c r="O1537" s="2">
        <v>3850</v>
      </c>
      <c r="P1537" s="27">
        <v>8.5603683848919504E-3</v>
      </c>
      <c r="Q1537" s="14">
        <v>338.78787878787801</v>
      </c>
      <c r="R1537" s="2">
        <v>4965</v>
      </c>
      <c r="S1537" s="27">
        <v>1.0799394450873087E-2</v>
      </c>
      <c r="T1537" s="14">
        <v>556.96969999999999</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83</v>
      </c>
      <c r="F1538" s="27">
        <v>7.9486688373874743E-3</v>
      </c>
      <c r="G1538" s="14">
        <v>38.787878787878697</v>
      </c>
      <c r="H1538" s="2">
        <v>104</v>
      </c>
      <c r="I1538" s="27">
        <v>9.9961553248750484E-3</v>
      </c>
      <c r="J1538" s="14">
        <v>50.303031900000001</v>
      </c>
      <c r="L1538" t="s">
        <v>170</v>
      </c>
      <c r="M1538" t="s">
        <v>170</v>
      </c>
      <c r="N1538" t="s">
        <v>170</v>
      </c>
      <c r="O1538" s="2">
        <v>1248</v>
      </c>
      <c r="P1538" s="27">
        <v>2.7748934400896506E-3</v>
      </c>
      <c r="Q1538" s="14">
        <v>143.030303030303</v>
      </c>
      <c r="R1538" s="2">
        <v>1715</v>
      </c>
      <c r="S1538" s="27">
        <v>3.7303044276429695E-3</v>
      </c>
      <c r="T1538" s="14">
        <v>243.636368</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3103</v>
      </c>
      <c r="F1539" s="27">
        <v>0.29716529400497987</v>
      </c>
      <c r="G1539" s="14">
        <v>156.969696969696</v>
      </c>
      <c r="H1539" s="2">
        <v>3051</v>
      </c>
      <c r="I1539" s="27">
        <v>0.29325259515570934</v>
      </c>
      <c r="J1539" s="14">
        <v>218.78787199999999</v>
      </c>
      <c r="L1539" t="s">
        <v>170</v>
      </c>
      <c r="M1539" t="s">
        <v>170</v>
      </c>
      <c r="N1539" t="s">
        <v>170</v>
      </c>
      <c r="O1539" s="2">
        <v>138633</v>
      </c>
      <c r="P1539" s="27">
        <v>0.30824663644226641</v>
      </c>
      <c r="Q1539" s="14">
        <v>400</v>
      </c>
      <c r="R1539" s="2">
        <v>135889</v>
      </c>
      <c r="S1539" s="27">
        <v>0.29557279205129766</v>
      </c>
      <c r="T1539" s="14">
        <v>555.75756799999999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5915</v>
      </c>
      <c r="F1540" s="27">
        <v>0.56646236353189039</v>
      </c>
      <c r="G1540" s="14">
        <v>147.272727272727</v>
      </c>
      <c r="H1540" s="2">
        <v>5866</v>
      </c>
      <c r="I1540" s="27">
        <v>0.56382160707420226</v>
      </c>
      <c r="J1540" s="14">
        <v>187.27271999999999</v>
      </c>
      <c r="L1540" t="s">
        <v>170</v>
      </c>
      <c r="M1540" t="s">
        <v>170</v>
      </c>
      <c r="N1540" t="s">
        <v>170</v>
      </c>
      <c r="O1540" s="2">
        <v>261290</v>
      </c>
      <c r="P1540" s="27">
        <v>0.58097107929569292</v>
      </c>
      <c r="Q1540" s="14">
        <v>256.36363636363598</v>
      </c>
      <c r="R1540" s="2">
        <v>265612</v>
      </c>
      <c r="S1540" s="27">
        <v>0.57773388900006095</v>
      </c>
      <c r="T1540" s="14">
        <v>227.878784</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290</v>
      </c>
      <c r="F1541" s="27">
        <v>2.7772457383642979E-2</v>
      </c>
      <c r="G1541" s="14">
        <v>67.272727272727195</v>
      </c>
      <c r="H1541" s="2">
        <v>423</v>
      </c>
      <c r="I1541" s="27">
        <v>4.065743944636678E-2</v>
      </c>
      <c r="J1541" s="14">
        <v>90.909090000000006</v>
      </c>
      <c r="L1541" t="s">
        <v>170</v>
      </c>
      <c r="M1541" t="s">
        <v>170</v>
      </c>
      <c r="N1541" t="s">
        <v>170</v>
      </c>
      <c r="O1541" s="2">
        <v>14407</v>
      </c>
      <c r="P1541" s="27">
        <v>3.2033565537958004E-2</v>
      </c>
      <c r="Q1541" s="14">
        <v>496.969696969697</v>
      </c>
      <c r="R1541" s="2">
        <v>14521</v>
      </c>
      <c r="S1541" s="27">
        <v>3.1584694223792162E-2</v>
      </c>
      <c r="T1541" s="14">
        <v>700</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234</v>
      </c>
      <c r="F1542" s="27">
        <v>2.2409500095767095E-2</v>
      </c>
      <c r="G1542" s="14">
        <v>56.969696969696898</v>
      </c>
      <c r="H1542" s="2">
        <v>280</v>
      </c>
      <c r="I1542" s="27">
        <v>2.691272587466359E-2</v>
      </c>
      <c r="J1542" s="14">
        <v>75.757576</v>
      </c>
      <c r="L1542" t="s">
        <v>170</v>
      </c>
      <c r="M1542" t="s">
        <v>170</v>
      </c>
      <c r="N1542" t="s">
        <v>170</v>
      </c>
      <c r="O1542" s="2">
        <v>13253</v>
      </c>
      <c r="P1542" s="27">
        <v>2.9467678494798186E-2</v>
      </c>
      <c r="Q1542" s="14">
        <v>533.93939393939399</v>
      </c>
      <c r="R1542" s="2">
        <v>11397</v>
      </c>
      <c r="S1542" s="27">
        <v>2.4789667383001122E-2</v>
      </c>
      <c r="T1542" s="14">
        <v>590.90909999999997</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5391</v>
      </c>
      <c r="F1543" s="27">
        <v>0.51628040605248038</v>
      </c>
      <c r="G1543" s="14">
        <v>162.42424242424201</v>
      </c>
      <c r="H1543" s="2">
        <v>5163</v>
      </c>
      <c r="I1543" s="27">
        <v>0.49625144175317187</v>
      </c>
      <c r="J1543" s="14">
        <v>216.363632</v>
      </c>
      <c r="L1543" t="s">
        <v>170</v>
      </c>
      <c r="M1543" t="s">
        <v>170</v>
      </c>
      <c r="N1543" t="s">
        <v>170</v>
      </c>
      <c r="O1543" s="2">
        <v>233630</v>
      </c>
      <c r="P1543" s="27">
        <v>0.51946983526293666</v>
      </c>
      <c r="Q1543" s="14">
        <v>821.81818181818198</v>
      </c>
      <c r="R1543" s="2">
        <v>239694</v>
      </c>
      <c r="S1543" s="27">
        <v>0.52135952739326763</v>
      </c>
      <c r="T1543" s="14">
        <v>977.57574499999998</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1237</v>
      </c>
      <c r="F1544" s="27">
        <v>0.11846389580540126</v>
      </c>
      <c r="G1544" s="14">
        <v>107.87878787878699</v>
      </c>
      <c r="H1544" s="2">
        <v>1326</v>
      </c>
      <c r="I1544" s="27">
        <v>0.12745098039215685</v>
      </c>
      <c r="J1544" s="14">
        <v>153.33332799999999</v>
      </c>
      <c r="L1544" t="s">
        <v>170</v>
      </c>
      <c r="M1544" t="s">
        <v>170</v>
      </c>
      <c r="N1544" t="s">
        <v>170</v>
      </c>
      <c r="O1544" s="2">
        <v>44726</v>
      </c>
      <c r="P1544" s="27">
        <v>9.9447022437059052E-2</v>
      </c>
      <c r="Q1544" s="14">
        <v>154.54545454545399</v>
      </c>
      <c r="R1544" s="2">
        <v>51567</v>
      </c>
      <c r="S1544" s="27">
        <v>0.11216362007012537</v>
      </c>
      <c r="T1544" s="14">
        <v>134.545456</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268</v>
      </c>
      <c r="F1545" s="27">
        <v>2.5665581306263167E-2</v>
      </c>
      <c r="G1545" s="14">
        <v>50.303030303030297</v>
      </c>
      <c r="H1545" s="2">
        <v>307</v>
      </c>
      <c r="I1545" s="27">
        <v>2.9507881584006152E-2</v>
      </c>
      <c r="J1545" s="14">
        <v>80</v>
      </c>
      <c r="L1545" t="s">
        <v>170</v>
      </c>
      <c r="M1545" t="s">
        <v>170</v>
      </c>
      <c r="N1545" t="s">
        <v>170</v>
      </c>
      <c r="O1545" s="2">
        <v>8122</v>
      </c>
      <c r="P1545" s="27">
        <v>1.8059042083660368E-2</v>
      </c>
      <c r="Q1545" s="14">
        <v>309.09090909090901</v>
      </c>
      <c r="R1545" s="2">
        <v>8919</v>
      </c>
      <c r="S1545" s="27">
        <v>1.9399758128365974E-2</v>
      </c>
      <c r="T1545" s="14">
        <v>478.78787199999999</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258</v>
      </c>
      <c r="F1546" s="27">
        <v>2.4707910361999617E-2</v>
      </c>
      <c r="G1546" s="14">
        <v>56.969696969696898</v>
      </c>
      <c r="H1546" s="2">
        <v>291</v>
      </c>
      <c r="I1546" s="27">
        <v>2.7970011534025375E-2</v>
      </c>
      <c r="J1546" s="14">
        <v>70.909090000000006</v>
      </c>
      <c r="L1546" t="s">
        <v>170</v>
      </c>
      <c r="M1546" t="s">
        <v>170</v>
      </c>
      <c r="N1546" t="s">
        <v>170</v>
      </c>
      <c r="O1546" s="2">
        <v>11117</v>
      </c>
      <c r="P1546" s="27">
        <v>2.4718341645413977E-2</v>
      </c>
      <c r="Q1546" s="14">
        <v>358.78787878787801</v>
      </c>
      <c r="R1546" s="2">
        <v>12243</v>
      </c>
      <c r="S1546" s="27">
        <v>2.6629805893663486E-2</v>
      </c>
      <c r="T1546" s="14">
        <v>527.87879999999996</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711</v>
      </c>
      <c r="F1547" s="27">
        <v>6.8090404137138474E-2</v>
      </c>
      <c r="G1547" s="14">
        <v>75.757575757575694</v>
      </c>
      <c r="H1547" s="2">
        <v>728</v>
      </c>
      <c r="I1547" s="27">
        <v>6.9973087274125337E-2</v>
      </c>
      <c r="J1547" s="14">
        <v>97.575760000000002</v>
      </c>
      <c r="L1547" t="s">
        <v>170</v>
      </c>
      <c r="M1547" t="s">
        <v>170</v>
      </c>
      <c r="N1547" t="s">
        <v>170</v>
      </c>
      <c r="O1547" s="2">
        <v>25487</v>
      </c>
      <c r="P1547" s="27">
        <v>5.6669638707984714E-2</v>
      </c>
      <c r="Q1547" s="14">
        <v>389.09090909090901</v>
      </c>
      <c r="R1547" s="2">
        <v>30405</v>
      </c>
      <c r="S1547" s="27">
        <v>6.6134056048095913E-2</v>
      </c>
      <c r="T1547" s="14">
        <v>695.15150000000006</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2052</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170</v>
      </c>
      <c r="C1550" t="s">
        <v>170</v>
      </c>
      <c r="D1550" t="s">
        <v>170</v>
      </c>
      <c r="E1550" s="211" t="s">
        <v>1700</v>
      </c>
      <c r="F1550" s="211"/>
      <c r="G1550" s="211" t="s">
        <v>1701</v>
      </c>
      <c r="H1550" s="211" t="s">
        <v>1700</v>
      </c>
      <c r="I1550" s="211"/>
      <c r="J1550" s="211" t="s">
        <v>1701</v>
      </c>
      <c r="K1550" t="s">
        <v>170</v>
      </c>
      <c r="L1550" t="s">
        <v>170</v>
      </c>
      <c r="M1550" t="s">
        <v>170</v>
      </c>
      <c r="N1550" t="s">
        <v>170</v>
      </c>
      <c r="O1550" s="211" t="s">
        <v>1700</v>
      </c>
      <c r="P1550" s="211"/>
      <c r="Q1550" s="211" t="s">
        <v>1701</v>
      </c>
      <c r="R1550" s="211" t="s">
        <v>1700</v>
      </c>
      <c r="S1550" s="211"/>
      <c r="T1550" s="211" t="s">
        <v>1701</v>
      </c>
      <c r="U1550" t="s">
        <v>170</v>
      </c>
      <c r="V1550" t="s">
        <v>170</v>
      </c>
      <c r="W1550" t="s">
        <v>170</v>
      </c>
      <c r="X1550" t="s">
        <v>170</v>
      </c>
      <c r="Y1550" s="211" t="s">
        <v>1700</v>
      </c>
      <c r="Z1550" s="211"/>
      <c r="AA1550" s="211" t="s">
        <v>1701</v>
      </c>
      <c r="AB1550" s="211" t="s">
        <v>1700</v>
      </c>
      <c r="AC1550" s="211"/>
      <c r="AD1550" s="211" t="s">
        <v>1701</v>
      </c>
      <c r="AE1550" t="s">
        <v>170</v>
      </c>
    </row>
    <row r="1551" spans="1:31" x14ac:dyDescent="0.3">
      <c r="A1551" t="s">
        <v>172</v>
      </c>
      <c r="B1551" t="s">
        <v>170</v>
      </c>
      <c r="C1551" t="s">
        <v>170</v>
      </c>
      <c r="D1551" t="s">
        <v>170</v>
      </c>
      <c r="E1551" s="2">
        <v>3369</v>
      </c>
      <c r="F1551" s="27" t="s">
        <v>170</v>
      </c>
      <c r="G1551" s="14">
        <v>123.636363636363</v>
      </c>
      <c r="H1551" s="2">
        <v>3295</v>
      </c>
      <c r="I1551" s="27" t="s">
        <v>170</v>
      </c>
      <c r="J1551" s="14">
        <v>171.515152</v>
      </c>
      <c r="L1551" t="s">
        <v>170</v>
      </c>
      <c r="M1551" t="s">
        <v>170</v>
      </c>
      <c r="N1551" t="s">
        <v>170</v>
      </c>
      <c r="O1551" s="2">
        <v>133570</v>
      </c>
      <c r="P1551" s="27" t="s">
        <v>170</v>
      </c>
      <c r="Q1551" s="14">
        <v>473.33333333333297</v>
      </c>
      <c r="R1551" s="2">
        <v>139044</v>
      </c>
      <c r="S1551" s="27" t="s">
        <v>170</v>
      </c>
      <c r="T1551" s="14">
        <v>480.60604899999998</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2064</v>
      </c>
      <c r="F1552" s="27">
        <v>0.61264470169189666</v>
      </c>
      <c r="G1552" s="14">
        <v>112.72727272727199</v>
      </c>
      <c r="H1552" s="2">
        <v>2079</v>
      </c>
      <c r="I1552" s="27">
        <v>0.6309559939301973</v>
      </c>
      <c r="J1552" s="14">
        <v>184.84848</v>
      </c>
      <c r="L1552" t="s">
        <v>170</v>
      </c>
      <c r="M1552" t="s">
        <v>170</v>
      </c>
      <c r="N1552" t="s">
        <v>170</v>
      </c>
      <c r="O1552" s="2">
        <v>75685</v>
      </c>
      <c r="P1552" s="27">
        <v>0.56663172868159017</v>
      </c>
      <c r="Q1552" s="14">
        <v>752.12121212121201</v>
      </c>
      <c r="R1552" s="2">
        <v>79353</v>
      </c>
      <c r="S1552" s="27">
        <v>0.57070423750755161</v>
      </c>
      <c r="T1552" s="14">
        <v>812.72730000000001</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0</v>
      </c>
      <c r="F1553" s="27">
        <v>0</v>
      </c>
      <c r="G1553" s="14">
        <v>11.5151515151515</v>
      </c>
      <c r="H1553" s="2">
        <v>5</v>
      </c>
      <c r="I1553" s="27">
        <v>1.5174506828528073E-3</v>
      </c>
      <c r="J1553" s="14">
        <v>4.8484850000000002</v>
      </c>
      <c r="L1553" t="s">
        <v>170</v>
      </c>
      <c r="M1553" t="s">
        <v>170</v>
      </c>
      <c r="N1553" t="s">
        <v>170</v>
      </c>
      <c r="O1553" s="2">
        <v>161</v>
      </c>
      <c r="P1553" s="27">
        <v>1.2053604851388784E-3</v>
      </c>
      <c r="Q1553" s="14">
        <v>77.575757575757507</v>
      </c>
      <c r="R1553" s="2">
        <v>3826</v>
      </c>
      <c r="S1553" s="27">
        <v>2.7516469606743189E-2</v>
      </c>
      <c r="T1553" s="14">
        <v>456.36364700000001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8</v>
      </c>
      <c r="F1554" s="27">
        <v>2.3745918670228555E-3</v>
      </c>
      <c r="G1554" s="14">
        <v>9.0909090909090899</v>
      </c>
      <c r="H1554" s="2">
        <v>0</v>
      </c>
      <c r="I1554" s="27">
        <v>0</v>
      </c>
      <c r="J1554" s="14">
        <v>12.727273</v>
      </c>
      <c r="L1554" t="s">
        <v>170</v>
      </c>
      <c r="M1554" t="s">
        <v>170</v>
      </c>
      <c r="N1554" t="s">
        <v>170</v>
      </c>
      <c r="O1554" s="2">
        <v>1152</v>
      </c>
      <c r="P1554" s="27">
        <v>8.6246911731676281E-3</v>
      </c>
      <c r="Q1554" s="14">
        <v>164.24242424242399</v>
      </c>
      <c r="R1554" s="2">
        <v>2237</v>
      </c>
      <c r="S1554" s="27">
        <v>1.6088432438652513E-2</v>
      </c>
      <c r="T1554" s="14">
        <v>237.57576</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351</v>
      </c>
      <c r="F1555" s="27">
        <v>0.10418521816562779</v>
      </c>
      <c r="G1555" s="14">
        <v>57.5757575757575</v>
      </c>
      <c r="H1555" s="2">
        <v>501</v>
      </c>
      <c r="I1555" s="27">
        <v>0.15204855842185128</v>
      </c>
      <c r="J1555" s="14">
        <v>91.515150000000006</v>
      </c>
      <c r="L1555" t="s">
        <v>170</v>
      </c>
      <c r="M1555" t="s">
        <v>170</v>
      </c>
      <c r="N1555" t="s">
        <v>170</v>
      </c>
      <c r="O1555" s="2">
        <v>15367</v>
      </c>
      <c r="P1555" s="27">
        <v>0.11504828928651643</v>
      </c>
      <c r="Q1555" s="14">
        <v>547.87878787878697</v>
      </c>
      <c r="R1555" s="2">
        <v>15171</v>
      </c>
      <c r="S1555" s="27">
        <v>0.10910934668162596</v>
      </c>
      <c r="T1555" s="14">
        <v>760</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253</v>
      </c>
      <c r="F1556" s="27">
        <v>7.5096467794597804E-2</v>
      </c>
      <c r="G1556" s="14">
        <v>53.939393939393902</v>
      </c>
      <c r="H1556" s="2">
        <v>368</v>
      </c>
      <c r="I1556" s="27">
        <v>0.11168437025796661</v>
      </c>
      <c r="J1556" s="14">
        <v>90.909090000000006</v>
      </c>
      <c r="L1556" t="s">
        <v>170</v>
      </c>
      <c r="M1556" t="s">
        <v>170</v>
      </c>
      <c r="N1556" t="s">
        <v>170</v>
      </c>
      <c r="O1556" s="2">
        <v>12160</v>
      </c>
      <c r="P1556" s="27">
        <v>9.1038406827880516E-2</v>
      </c>
      <c r="Q1556" s="14">
        <v>463.636363636363</v>
      </c>
      <c r="R1556" s="2">
        <v>11426</v>
      </c>
      <c r="S1556" s="27">
        <v>8.2175426483703004E-2</v>
      </c>
      <c r="T1556" s="14">
        <v>567.87879999999996</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412</v>
      </c>
      <c r="F1557" s="27">
        <v>0.12229148115167705</v>
      </c>
      <c r="G1557" s="14">
        <v>67.878787878787804</v>
      </c>
      <c r="H1557" s="2">
        <v>296</v>
      </c>
      <c r="I1557" s="27">
        <v>8.9833080424886191E-2</v>
      </c>
      <c r="J1557" s="14">
        <v>56.363636</v>
      </c>
      <c r="L1557" t="s">
        <v>170</v>
      </c>
      <c r="M1557" t="s">
        <v>170</v>
      </c>
      <c r="N1557" t="s">
        <v>170</v>
      </c>
      <c r="O1557" s="2">
        <v>11650</v>
      </c>
      <c r="P1557" s="27">
        <v>8.7220184173092755E-2</v>
      </c>
      <c r="Q1557" s="14">
        <v>434.54545454545399</v>
      </c>
      <c r="R1557" s="2">
        <v>10839</v>
      </c>
      <c r="S1557" s="27">
        <v>7.7953741261758872E-2</v>
      </c>
      <c r="T1557" s="14">
        <v>532.12120000000004</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254</v>
      </c>
      <c r="F1558" s="27">
        <v>7.5393291777975657E-2</v>
      </c>
      <c r="G1558" s="14">
        <v>53.3333333333333</v>
      </c>
      <c r="H1558" s="2">
        <v>229</v>
      </c>
      <c r="I1558" s="27">
        <v>6.9499241274658577E-2</v>
      </c>
      <c r="J1558" s="14">
        <v>50.303031900000001</v>
      </c>
      <c r="L1558" t="s">
        <v>170</v>
      </c>
      <c r="M1558" t="s">
        <v>170</v>
      </c>
      <c r="N1558" t="s">
        <v>170</v>
      </c>
      <c r="O1558" s="2">
        <v>13353</v>
      </c>
      <c r="P1558" s="27">
        <v>9.9970053155648719E-2</v>
      </c>
      <c r="Q1558" s="14">
        <v>450.90909090909099</v>
      </c>
      <c r="R1558" s="2">
        <v>14352</v>
      </c>
      <c r="S1558" s="27">
        <v>0.10321912488133253</v>
      </c>
      <c r="T1558" s="14">
        <v>482.42425500000002</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206</v>
      </c>
      <c r="F1559" s="27">
        <v>6.1145740575838527E-2</v>
      </c>
      <c r="G1559" s="14">
        <v>50.909090909090899</v>
      </c>
      <c r="H1559" s="2">
        <v>147</v>
      </c>
      <c r="I1559" s="27">
        <v>4.4613050075872532E-2</v>
      </c>
      <c r="J1559" s="14">
        <v>41.818179999999998</v>
      </c>
      <c r="L1559" t="s">
        <v>170</v>
      </c>
      <c r="M1559" t="s">
        <v>170</v>
      </c>
      <c r="N1559" t="s">
        <v>170</v>
      </c>
      <c r="O1559" s="2">
        <v>8086</v>
      </c>
      <c r="P1559" s="27">
        <v>6.0537545856105414E-2</v>
      </c>
      <c r="Q1559" s="14">
        <v>333.33333333333297</v>
      </c>
      <c r="R1559" s="2">
        <v>6895</v>
      </c>
      <c r="S1559" s="27">
        <v>4.9588619429820777E-2</v>
      </c>
      <c r="T1559" s="14">
        <v>342.42425500000002</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166</v>
      </c>
      <c r="F1560" s="27">
        <v>4.9272781240724248E-2</v>
      </c>
      <c r="G1560" s="14">
        <v>47.878787878787797</v>
      </c>
      <c r="H1560" s="2">
        <v>199</v>
      </c>
      <c r="I1560" s="27">
        <v>6.0394537177541729E-2</v>
      </c>
      <c r="J1560" s="14">
        <v>54.5454559</v>
      </c>
      <c r="L1560" t="s">
        <v>170</v>
      </c>
      <c r="M1560" t="s">
        <v>170</v>
      </c>
      <c r="N1560" t="s">
        <v>170</v>
      </c>
      <c r="O1560" s="2">
        <v>6813</v>
      </c>
      <c r="P1560" s="27">
        <v>5.1006962641311673E-2</v>
      </c>
      <c r="Q1560" s="14">
        <v>286.06060606060601</v>
      </c>
      <c r="R1560" s="2">
        <v>7354</v>
      </c>
      <c r="S1560" s="27">
        <v>5.2889732746468743E-2</v>
      </c>
      <c r="T1560" s="14">
        <v>451.51513699999998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116</v>
      </c>
      <c r="F1561" s="27">
        <v>3.4431582071831404E-2</v>
      </c>
      <c r="G1561" s="14">
        <v>39.393939393939398</v>
      </c>
      <c r="H1561" s="2">
        <v>59</v>
      </c>
      <c r="I1561" s="27">
        <v>1.7905918057663128E-2</v>
      </c>
      <c r="J1561" s="14">
        <v>21.212122000000001</v>
      </c>
      <c r="L1561" t="s">
        <v>170</v>
      </c>
      <c r="M1561" t="s">
        <v>170</v>
      </c>
      <c r="N1561" t="s">
        <v>170</v>
      </c>
      <c r="O1561" s="2">
        <v>3329</v>
      </c>
      <c r="P1561" s="27">
        <v>2.4923261211349853E-2</v>
      </c>
      <c r="Q1561" s="14">
        <v>199.39393939393901</v>
      </c>
      <c r="R1561" s="2">
        <v>3787</v>
      </c>
      <c r="S1561" s="27">
        <v>2.7235982854348265E-2</v>
      </c>
      <c r="T1561" s="14">
        <v>235.75756799999999</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298</v>
      </c>
      <c r="F1562" s="27">
        <v>8.8453547046601369E-2</v>
      </c>
      <c r="G1562" s="14">
        <v>67.878787878787804</v>
      </c>
      <c r="H1562" s="2">
        <v>275</v>
      </c>
      <c r="I1562" s="27">
        <v>8.3459787556904405E-2</v>
      </c>
      <c r="J1562" s="14">
        <v>63.030304000000001</v>
      </c>
      <c r="L1562" t="s">
        <v>170</v>
      </c>
      <c r="M1562" t="s">
        <v>170</v>
      </c>
      <c r="N1562" t="s">
        <v>170</v>
      </c>
      <c r="O1562" s="2">
        <v>3614</v>
      </c>
      <c r="P1562" s="27">
        <v>2.7056973871378304E-2</v>
      </c>
      <c r="Q1562" s="14">
        <v>190.90909090909</v>
      </c>
      <c r="R1562" s="2">
        <v>3466</v>
      </c>
      <c r="S1562" s="27">
        <v>2.4927361123097725E-2</v>
      </c>
      <c r="T1562" s="14">
        <v>256.96969999999999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1305</v>
      </c>
      <c r="F1563" s="27">
        <v>0.38735529830810328</v>
      </c>
      <c r="G1563" s="14">
        <v>97.575757575757606</v>
      </c>
      <c r="H1563" s="2">
        <v>1216</v>
      </c>
      <c r="I1563" s="27">
        <v>0.36904400606980275</v>
      </c>
      <c r="J1563" s="14">
        <v>115.757576</v>
      </c>
      <c r="L1563" t="s">
        <v>170</v>
      </c>
      <c r="M1563" t="s">
        <v>170</v>
      </c>
      <c r="N1563" t="s">
        <v>170</v>
      </c>
      <c r="O1563" s="2">
        <v>57885</v>
      </c>
      <c r="P1563" s="27">
        <v>0.43336827131840983</v>
      </c>
      <c r="Q1563" s="14">
        <v>686.66666666666595</v>
      </c>
      <c r="R1563" s="2">
        <v>59691</v>
      </c>
      <c r="S1563" s="27">
        <v>0.42929576249244844</v>
      </c>
      <c r="T1563" s="14">
        <v>898.78790000000004</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0</v>
      </c>
      <c r="F1564" s="27">
        <v>0</v>
      </c>
      <c r="G1564" s="14">
        <v>11.5151515151515</v>
      </c>
      <c r="H1564" s="2">
        <v>22</v>
      </c>
      <c r="I1564" s="27">
        <v>6.6767830045523519E-3</v>
      </c>
      <c r="J1564" s="14">
        <v>14.545455</v>
      </c>
      <c r="L1564" t="s">
        <v>170</v>
      </c>
      <c r="M1564" t="s">
        <v>170</v>
      </c>
      <c r="N1564" t="s">
        <v>170</v>
      </c>
      <c r="O1564" s="2">
        <v>35</v>
      </c>
      <c r="P1564" s="27">
        <v>2.6203488807366926E-4</v>
      </c>
      <c r="Q1564" s="14">
        <v>23.030303030302999</v>
      </c>
      <c r="R1564" s="2">
        <v>1244</v>
      </c>
      <c r="S1564" s="27">
        <v>8.9468082045971054E-3</v>
      </c>
      <c r="T1564" s="14">
        <v>253.33332799999999</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9</v>
      </c>
      <c r="F1565" s="27">
        <v>2.6714158504007124E-3</v>
      </c>
      <c r="G1565" s="14">
        <v>7.8787878787878798</v>
      </c>
      <c r="H1565" s="2">
        <v>0</v>
      </c>
      <c r="I1565" s="27">
        <v>0</v>
      </c>
      <c r="J1565" s="14">
        <v>12.727273</v>
      </c>
      <c r="L1565" t="s">
        <v>170</v>
      </c>
      <c r="M1565" t="s">
        <v>170</v>
      </c>
      <c r="N1565" t="s">
        <v>170</v>
      </c>
      <c r="O1565" s="2">
        <v>906</v>
      </c>
      <c r="P1565" s="27">
        <v>6.7829602455641239E-3</v>
      </c>
      <c r="Q1565" s="14">
        <v>105.454545454545</v>
      </c>
      <c r="R1565" s="2">
        <v>2418</v>
      </c>
      <c r="S1565" s="27">
        <v>1.7390178648485372E-2</v>
      </c>
      <c r="T1565" s="14">
        <v>455.75756799999999</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128</v>
      </c>
      <c r="F1566" s="27">
        <v>3.7993469872365689E-2</v>
      </c>
      <c r="G1566" s="14">
        <v>41.818181818181799</v>
      </c>
      <c r="H1566" s="2">
        <v>195</v>
      </c>
      <c r="I1566" s="27">
        <v>5.9180576631259481E-2</v>
      </c>
      <c r="J1566" s="14">
        <v>52.121212</v>
      </c>
      <c r="L1566" t="s">
        <v>170</v>
      </c>
      <c r="M1566" t="s">
        <v>170</v>
      </c>
      <c r="N1566" t="s">
        <v>170</v>
      </c>
      <c r="O1566" s="2">
        <v>8837</v>
      </c>
      <c r="P1566" s="27">
        <v>6.6160065883057576E-2</v>
      </c>
      <c r="Q1566" s="14">
        <v>460.60606060606</v>
      </c>
      <c r="R1566" s="2">
        <v>7599</v>
      </c>
      <c r="S1566" s="27">
        <v>5.4651764908949685E-2</v>
      </c>
      <c r="T1566" s="14">
        <v>483.63635299999999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161</v>
      </c>
      <c r="F1567" s="27">
        <v>4.7788661323834969E-2</v>
      </c>
      <c r="G1567" s="14">
        <v>46.060606060605998</v>
      </c>
      <c r="H1567" s="2">
        <v>104</v>
      </c>
      <c r="I1567" s="27">
        <v>3.1562974203338388E-2</v>
      </c>
      <c r="J1567" s="14">
        <v>32.727271999999999</v>
      </c>
      <c r="L1567" t="s">
        <v>170</v>
      </c>
      <c r="M1567" t="s">
        <v>170</v>
      </c>
      <c r="N1567" t="s">
        <v>170</v>
      </c>
      <c r="O1567" s="2">
        <v>8251</v>
      </c>
      <c r="P1567" s="27">
        <v>6.1772853185595569E-2</v>
      </c>
      <c r="Q1567" s="14">
        <v>441.21212121212102</v>
      </c>
      <c r="R1567" s="2">
        <v>9251</v>
      </c>
      <c r="S1567" s="27">
        <v>6.6532896061678323E-2</v>
      </c>
      <c r="T1567" s="14">
        <v>710.30304000000001</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260</v>
      </c>
      <c r="F1568" s="27">
        <v>7.7174235678242803E-2</v>
      </c>
      <c r="G1568" s="14">
        <v>61.818181818181799</v>
      </c>
      <c r="H1568" s="2">
        <v>193</v>
      </c>
      <c r="I1568" s="27">
        <v>5.857359635811836E-2</v>
      </c>
      <c r="J1568" s="14">
        <v>58.181820000000002</v>
      </c>
      <c r="L1568" t="s">
        <v>170</v>
      </c>
      <c r="M1568" t="s">
        <v>170</v>
      </c>
      <c r="N1568" t="s">
        <v>170</v>
      </c>
      <c r="O1568" s="2">
        <v>9076</v>
      </c>
      <c r="P1568" s="27">
        <v>6.7949389833046339E-2</v>
      </c>
      <c r="Q1568" s="14">
        <v>406.06060606060601</v>
      </c>
      <c r="R1568" s="2">
        <v>9239</v>
      </c>
      <c r="S1568" s="27">
        <v>6.6446592445556799E-2</v>
      </c>
      <c r="T1568" s="14">
        <v>424.84848</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278</v>
      </c>
      <c r="F1569" s="27">
        <v>8.2517067379044226E-2</v>
      </c>
      <c r="G1569" s="14">
        <v>56.969696969696898</v>
      </c>
      <c r="H1569" s="2">
        <v>197</v>
      </c>
      <c r="I1569" s="27">
        <v>5.9787556904400609E-2</v>
      </c>
      <c r="J1569" s="14">
        <v>67.878784199999998</v>
      </c>
      <c r="L1569" t="s">
        <v>170</v>
      </c>
      <c r="M1569" t="s">
        <v>170</v>
      </c>
      <c r="N1569" t="s">
        <v>170</v>
      </c>
      <c r="O1569" s="2">
        <v>11583</v>
      </c>
      <c r="P1569" s="27">
        <v>8.6718574530208883E-2</v>
      </c>
      <c r="Q1569" s="14">
        <v>476.36363636363598</v>
      </c>
      <c r="R1569" s="2">
        <v>11134</v>
      </c>
      <c r="S1569" s="27">
        <v>8.0075371824746125E-2</v>
      </c>
      <c r="T1569" s="14">
        <v>483.03030000000001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106</v>
      </c>
      <c r="F1570" s="27">
        <v>3.1463342238052833E-2</v>
      </c>
      <c r="G1570" s="14">
        <v>40</v>
      </c>
      <c r="H1570" s="2">
        <v>139</v>
      </c>
      <c r="I1570" s="27">
        <v>4.2185128983308041E-2</v>
      </c>
      <c r="J1570" s="14">
        <v>46.060607900000001</v>
      </c>
      <c r="L1570" t="s">
        <v>170</v>
      </c>
      <c r="M1570" t="s">
        <v>170</v>
      </c>
      <c r="N1570" t="s">
        <v>170</v>
      </c>
      <c r="O1570" s="2">
        <v>6184</v>
      </c>
      <c r="P1570" s="27">
        <v>4.6297821367073444E-2</v>
      </c>
      <c r="Q1570" s="14">
        <v>335.75757575757501</v>
      </c>
      <c r="R1570" s="2">
        <v>6168</v>
      </c>
      <c r="S1570" s="27">
        <v>4.436005868645896E-2</v>
      </c>
      <c r="T1570" s="14">
        <v>406.06060000000002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87</v>
      </c>
      <c r="F1571" s="27">
        <v>2.5823686553873553E-2</v>
      </c>
      <c r="G1571" s="14">
        <v>36.363636363636303</v>
      </c>
      <c r="H1571" s="2">
        <v>89</v>
      </c>
      <c r="I1571" s="27">
        <v>2.7010622154779968E-2</v>
      </c>
      <c r="J1571" s="14">
        <v>41.818179999999998</v>
      </c>
      <c r="L1571" t="s">
        <v>170</v>
      </c>
      <c r="M1571" t="s">
        <v>170</v>
      </c>
      <c r="N1571" t="s">
        <v>170</v>
      </c>
      <c r="O1571" s="2">
        <v>5743</v>
      </c>
      <c r="P1571" s="27">
        <v>4.299618177734521E-2</v>
      </c>
      <c r="Q1571" s="14">
        <v>333.33333333333297</v>
      </c>
      <c r="R1571" s="2">
        <v>5183</v>
      </c>
      <c r="S1571" s="27">
        <v>3.7275970196484563E-2</v>
      </c>
      <c r="T1571" s="14">
        <v>393.33334400000001</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78</v>
      </c>
      <c r="F1572" s="27">
        <v>2.3152270703472842E-2</v>
      </c>
      <c r="G1572" s="14">
        <v>30.909090909090899</v>
      </c>
      <c r="H1572" s="2">
        <v>85</v>
      </c>
      <c r="I1572" s="27">
        <v>2.5796661608497723E-2</v>
      </c>
      <c r="J1572" s="14">
        <v>35.151516000000001</v>
      </c>
      <c r="L1572" t="s">
        <v>170</v>
      </c>
      <c r="M1572" t="s">
        <v>170</v>
      </c>
      <c r="N1572" t="s">
        <v>170</v>
      </c>
      <c r="O1572" s="2">
        <v>3514</v>
      </c>
      <c r="P1572" s="27">
        <v>2.6308302762596391E-2</v>
      </c>
      <c r="Q1572" s="14">
        <v>247.272727272727</v>
      </c>
      <c r="R1572" s="2">
        <v>3418</v>
      </c>
      <c r="S1572" s="27">
        <v>2.4582146658611661E-2</v>
      </c>
      <c r="T1572" s="14">
        <v>327.878784</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198</v>
      </c>
      <c r="F1573" s="27">
        <v>5.8771148708815675E-2</v>
      </c>
      <c r="G1573" s="14">
        <v>56.363636363636303</v>
      </c>
      <c r="H1573" s="2">
        <v>192</v>
      </c>
      <c r="I1573" s="27">
        <v>5.8270106221547803E-2</v>
      </c>
      <c r="J1573" s="14">
        <v>52.727271999999999</v>
      </c>
      <c r="L1573" t="s">
        <v>170</v>
      </c>
      <c r="M1573" t="s">
        <v>170</v>
      </c>
      <c r="N1573" t="s">
        <v>170</v>
      </c>
      <c r="O1573" s="2">
        <v>3756</v>
      </c>
      <c r="P1573" s="27">
        <v>2.8120086845848619E-2</v>
      </c>
      <c r="Q1573" s="14">
        <v>273.33333333333297</v>
      </c>
      <c r="R1573" s="2">
        <v>4037</v>
      </c>
      <c r="S1573" s="27">
        <v>2.9033974856879835E-2</v>
      </c>
      <c r="T1573" s="14">
        <v>336.36364700000001</v>
      </c>
      <c r="V1573" t="s">
        <v>170</v>
      </c>
      <c r="W1573" t="s">
        <v>170</v>
      </c>
      <c r="X1573" t="s">
        <v>170</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2063</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170</v>
      </c>
      <c r="C1576" s="202" t="s">
        <v>170</v>
      </c>
      <c r="D1576" s="202" t="s">
        <v>170</v>
      </c>
      <c r="E1576" s="202" t="s">
        <v>170</v>
      </c>
      <c r="F1576" s="202" t="s">
        <v>170</v>
      </c>
      <c r="G1576" s="202" t="s">
        <v>170</v>
      </c>
      <c r="H1576" s="213" t="s">
        <v>1700</v>
      </c>
      <c r="I1576" s="214"/>
      <c r="J1576" s="214" t="s">
        <v>1701</v>
      </c>
      <c r="K1576" s="202" t="s">
        <v>170</v>
      </c>
      <c r="L1576" s="202" t="s">
        <v>170</v>
      </c>
      <c r="M1576" s="202" t="s">
        <v>170</v>
      </c>
      <c r="N1576" s="202" t="s">
        <v>170</v>
      </c>
      <c r="O1576" s="202" t="s">
        <v>170</v>
      </c>
      <c r="P1576" s="202" t="s">
        <v>170</v>
      </c>
      <c r="Q1576" s="202" t="s">
        <v>170</v>
      </c>
      <c r="R1576" s="213" t="s">
        <v>1700</v>
      </c>
      <c r="S1576" s="214"/>
      <c r="T1576" s="214" t="s">
        <v>1701</v>
      </c>
      <c r="U1576" s="202" t="s">
        <v>170</v>
      </c>
      <c r="V1576" s="202" t="s">
        <v>170</v>
      </c>
      <c r="W1576" s="202" t="s">
        <v>170</v>
      </c>
      <c r="X1576" s="202" t="s">
        <v>170</v>
      </c>
      <c r="Y1576" s="202" t="s">
        <v>170</v>
      </c>
      <c r="Z1576" s="202" t="s">
        <v>170</v>
      </c>
      <c r="AA1576" s="202" t="s">
        <v>170</v>
      </c>
      <c r="AB1576" s="213" t="s">
        <v>1700</v>
      </c>
      <c r="AC1576" s="214"/>
      <c r="AD1576" s="214" t="s">
        <v>1701</v>
      </c>
      <c r="AE1576" s="203" t="s">
        <v>170</v>
      </c>
    </row>
    <row r="1577" spans="1:31" x14ac:dyDescent="0.3">
      <c r="A1577" s="204" t="s">
        <v>178</v>
      </c>
      <c r="B1577" s="198" t="s">
        <v>170</v>
      </c>
      <c r="C1577" s="198" t="s">
        <v>170</v>
      </c>
      <c r="D1577" s="198" t="s">
        <v>170</v>
      </c>
      <c r="E1577" s="198" t="s">
        <v>170</v>
      </c>
      <c r="F1577" s="198" t="s">
        <v>170</v>
      </c>
      <c r="G1577" s="198" t="s">
        <v>170</v>
      </c>
      <c r="H1577" s="199">
        <v>3295</v>
      </c>
      <c r="I1577" s="198" t="s">
        <v>170</v>
      </c>
      <c r="J1577" s="198">
        <v>171.515152</v>
      </c>
      <c r="K1577" s="198"/>
      <c r="L1577" s="198" t="s">
        <v>170</v>
      </c>
      <c r="M1577" s="198" t="s">
        <v>170</v>
      </c>
      <c r="N1577" s="198" t="s">
        <v>170</v>
      </c>
      <c r="O1577" s="198" t="s">
        <v>170</v>
      </c>
      <c r="P1577" s="198" t="s">
        <v>170</v>
      </c>
      <c r="Q1577" s="198" t="s">
        <v>170</v>
      </c>
      <c r="R1577" s="199">
        <v>139044</v>
      </c>
      <c r="S1577" s="198" t="s">
        <v>170</v>
      </c>
      <c r="T1577" s="198">
        <v>480.60604899999998</v>
      </c>
      <c r="U1577" s="198"/>
      <c r="V1577" s="198" t="s">
        <v>170</v>
      </c>
      <c r="W1577" s="198" t="s">
        <v>170</v>
      </c>
      <c r="X1577" s="198" t="s">
        <v>170</v>
      </c>
      <c r="Y1577" s="198" t="s">
        <v>170</v>
      </c>
      <c r="Z1577" s="198" t="s">
        <v>170</v>
      </c>
      <c r="AA1577" s="198" t="s">
        <v>170</v>
      </c>
      <c r="AB1577" s="199">
        <v>13103114</v>
      </c>
      <c r="AC1577" s="198" t="s">
        <v>170</v>
      </c>
      <c r="AD1577" s="200">
        <v>11237.58</v>
      </c>
      <c r="AE1577" s="205"/>
    </row>
    <row r="1578" spans="1:31" x14ac:dyDescent="0.3">
      <c r="A1578" s="204" t="s">
        <v>2064</v>
      </c>
      <c r="B1578" s="198" t="s">
        <v>170</v>
      </c>
      <c r="C1578" s="198" t="s">
        <v>170</v>
      </c>
      <c r="D1578" s="198" t="s">
        <v>170</v>
      </c>
      <c r="E1578" s="198" t="s">
        <v>170</v>
      </c>
      <c r="F1578" s="198" t="s">
        <v>170</v>
      </c>
      <c r="G1578" s="198" t="s">
        <v>170</v>
      </c>
      <c r="H1578" s="199">
        <v>1637</v>
      </c>
      <c r="I1578" s="299">
        <v>0.49681335356600909</v>
      </c>
      <c r="J1578" s="198">
        <v>129.69697600000001</v>
      </c>
      <c r="K1578" s="198"/>
      <c r="L1578" s="198" t="s">
        <v>170</v>
      </c>
      <c r="M1578" s="198" t="s">
        <v>170</v>
      </c>
      <c r="N1578" s="198" t="s">
        <v>170</v>
      </c>
      <c r="O1578" s="198" t="s">
        <v>170</v>
      </c>
      <c r="P1578" s="198" t="s">
        <v>170</v>
      </c>
      <c r="Q1578" s="198" t="s">
        <v>170</v>
      </c>
      <c r="R1578" s="199">
        <v>73140</v>
      </c>
      <c r="S1578" s="299">
        <v>0.52602054026063694</v>
      </c>
      <c r="T1578" s="200">
        <v>1118.1817599999999</v>
      </c>
      <c r="U1578" s="198"/>
      <c r="V1578" s="198" t="s">
        <v>170</v>
      </c>
      <c r="W1578" s="198" t="s">
        <v>170</v>
      </c>
      <c r="X1578" s="198" t="s">
        <v>170</v>
      </c>
      <c r="Y1578" s="198" t="s">
        <v>170</v>
      </c>
      <c r="Z1578" s="198" t="s">
        <v>170</v>
      </c>
      <c r="AA1578" s="198" t="s">
        <v>170</v>
      </c>
      <c r="AB1578" s="199">
        <v>6510580</v>
      </c>
      <c r="AC1578" s="299">
        <v>0.497</v>
      </c>
      <c r="AD1578" s="200">
        <v>17161.21</v>
      </c>
      <c r="AE1578" s="205"/>
    </row>
    <row r="1579" spans="1:31" x14ac:dyDescent="0.3">
      <c r="A1579" s="204" t="s">
        <v>2065</v>
      </c>
      <c r="B1579" s="198" t="s">
        <v>170</v>
      </c>
      <c r="C1579" s="198" t="s">
        <v>170</v>
      </c>
      <c r="D1579" s="198" t="s">
        <v>170</v>
      </c>
      <c r="E1579" s="198" t="s">
        <v>170</v>
      </c>
      <c r="F1579" s="198" t="s">
        <v>170</v>
      </c>
      <c r="G1579" s="198" t="s">
        <v>170</v>
      </c>
      <c r="H1579" s="199">
        <v>706</v>
      </c>
      <c r="I1579" s="299">
        <v>0.21426403641881639</v>
      </c>
      <c r="J1579" s="198">
        <v>102.42424</v>
      </c>
      <c r="K1579" s="198"/>
      <c r="L1579" s="198" t="s">
        <v>170</v>
      </c>
      <c r="M1579" s="198" t="s">
        <v>170</v>
      </c>
      <c r="N1579" s="198" t="s">
        <v>170</v>
      </c>
      <c r="O1579" s="198" t="s">
        <v>170</v>
      </c>
      <c r="P1579" s="198" t="s">
        <v>170</v>
      </c>
      <c r="Q1579" s="198" t="s">
        <v>170</v>
      </c>
      <c r="R1579" s="199">
        <v>35234</v>
      </c>
      <c r="S1579" s="299">
        <v>0.25340180086878972</v>
      </c>
      <c r="T1579" s="200">
        <v>798.18179999999995</v>
      </c>
      <c r="U1579" s="198"/>
      <c r="V1579" s="198" t="s">
        <v>170</v>
      </c>
      <c r="W1579" s="198" t="s">
        <v>170</v>
      </c>
      <c r="X1579" s="198" t="s">
        <v>170</v>
      </c>
      <c r="Y1579" s="198" t="s">
        <v>170</v>
      </c>
      <c r="Z1579" s="198" t="s">
        <v>170</v>
      </c>
      <c r="AA1579" s="198" t="s">
        <v>170</v>
      </c>
      <c r="AB1579" s="199">
        <v>2784123</v>
      </c>
      <c r="AC1579" s="299">
        <v>0.21199999999999999</v>
      </c>
      <c r="AD1579" s="200">
        <v>12146.67</v>
      </c>
      <c r="AE1579" s="205"/>
    </row>
    <row r="1580" spans="1:31" x14ac:dyDescent="0.3">
      <c r="A1580" s="204" t="s">
        <v>2066</v>
      </c>
      <c r="B1580" s="198" t="s">
        <v>170</v>
      </c>
      <c r="C1580" s="198" t="s">
        <v>170</v>
      </c>
      <c r="D1580" s="198" t="s">
        <v>170</v>
      </c>
      <c r="E1580" s="198" t="s">
        <v>170</v>
      </c>
      <c r="F1580" s="198" t="s">
        <v>170</v>
      </c>
      <c r="G1580" s="198" t="s">
        <v>170</v>
      </c>
      <c r="H1580" s="199">
        <v>931</v>
      </c>
      <c r="I1580" s="299">
        <v>0.28254931714719272</v>
      </c>
      <c r="J1580" s="198">
        <v>95.757576</v>
      </c>
      <c r="K1580" s="198"/>
      <c r="L1580" s="198" t="s">
        <v>170</v>
      </c>
      <c r="M1580" s="198" t="s">
        <v>170</v>
      </c>
      <c r="N1580" s="198" t="s">
        <v>170</v>
      </c>
      <c r="O1580" s="198" t="s">
        <v>170</v>
      </c>
      <c r="P1580" s="198" t="s">
        <v>170</v>
      </c>
      <c r="Q1580" s="198" t="s">
        <v>170</v>
      </c>
      <c r="R1580" s="199">
        <v>37906</v>
      </c>
      <c r="S1580" s="299">
        <v>0.27261873939184716</v>
      </c>
      <c r="T1580" s="198">
        <v>770.30304000000001</v>
      </c>
      <c r="U1580" s="198"/>
      <c r="V1580" s="198" t="s">
        <v>170</v>
      </c>
      <c r="W1580" s="198" t="s">
        <v>170</v>
      </c>
      <c r="X1580" s="198" t="s">
        <v>170</v>
      </c>
      <c r="Y1580" s="198" t="s">
        <v>170</v>
      </c>
      <c r="Z1580" s="198" t="s">
        <v>170</v>
      </c>
      <c r="AA1580" s="198" t="s">
        <v>170</v>
      </c>
      <c r="AB1580" s="199">
        <v>3726457</v>
      </c>
      <c r="AC1580" s="299">
        <v>0.28399999999999997</v>
      </c>
      <c r="AD1580" s="200">
        <v>8318.18</v>
      </c>
      <c r="AE1580" s="205"/>
    </row>
    <row r="1581" spans="1:31" x14ac:dyDescent="0.3">
      <c r="A1581" s="204" t="s">
        <v>2067</v>
      </c>
      <c r="B1581" s="198" t="s">
        <v>170</v>
      </c>
      <c r="C1581" s="198" t="s">
        <v>170</v>
      </c>
      <c r="D1581" s="198" t="s">
        <v>170</v>
      </c>
      <c r="E1581" s="198" t="s">
        <v>170</v>
      </c>
      <c r="F1581" s="198" t="s">
        <v>170</v>
      </c>
      <c r="G1581" s="198" t="s">
        <v>170</v>
      </c>
      <c r="H1581" s="199">
        <v>150</v>
      </c>
      <c r="I1581" s="299">
        <v>4.5523520485584217E-2</v>
      </c>
      <c r="J1581" s="198">
        <v>38.181820000000002</v>
      </c>
      <c r="K1581" s="198"/>
      <c r="L1581" s="198" t="s">
        <v>170</v>
      </c>
      <c r="M1581" s="198" t="s">
        <v>170</v>
      </c>
      <c r="N1581" s="198" t="s">
        <v>170</v>
      </c>
      <c r="O1581" s="198" t="s">
        <v>170</v>
      </c>
      <c r="P1581" s="198" t="s">
        <v>170</v>
      </c>
      <c r="Q1581" s="198" t="s">
        <v>170</v>
      </c>
      <c r="R1581" s="199">
        <v>10809</v>
      </c>
      <c r="S1581" s="299">
        <v>7.7737982221455074E-2</v>
      </c>
      <c r="T1581" s="198">
        <v>588.48486300000002</v>
      </c>
      <c r="U1581" s="198"/>
      <c r="V1581" s="198" t="s">
        <v>170</v>
      </c>
      <c r="W1581" s="198" t="s">
        <v>170</v>
      </c>
      <c r="X1581" s="198" t="s">
        <v>170</v>
      </c>
      <c r="Y1581" s="198" t="s">
        <v>170</v>
      </c>
      <c r="Z1581" s="198" t="s">
        <v>170</v>
      </c>
      <c r="AA1581" s="198" t="s">
        <v>170</v>
      </c>
      <c r="AB1581" s="199">
        <v>896192</v>
      </c>
      <c r="AC1581" s="299">
        <v>6.8000000000000005E-2</v>
      </c>
      <c r="AD1581" s="200">
        <v>4660</v>
      </c>
      <c r="AE1581" s="205"/>
    </row>
    <row r="1582" spans="1:31" x14ac:dyDescent="0.3">
      <c r="A1582" s="204" t="s">
        <v>2065</v>
      </c>
      <c r="B1582" s="198" t="s">
        <v>170</v>
      </c>
      <c r="C1582" s="198" t="s">
        <v>170</v>
      </c>
      <c r="D1582" s="198" t="s">
        <v>170</v>
      </c>
      <c r="E1582" s="198" t="s">
        <v>170</v>
      </c>
      <c r="F1582" s="198" t="s">
        <v>170</v>
      </c>
      <c r="G1582" s="198" t="s">
        <v>170</v>
      </c>
      <c r="H1582" s="199">
        <v>98</v>
      </c>
      <c r="I1582" s="299">
        <v>2.9742033383915022E-2</v>
      </c>
      <c r="J1582" s="198">
        <v>32.727271999999999</v>
      </c>
      <c r="K1582" s="198"/>
      <c r="L1582" s="198" t="s">
        <v>170</v>
      </c>
      <c r="M1582" s="198" t="s">
        <v>170</v>
      </c>
      <c r="N1582" s="198" t="s">
        <v>170</v>
      </c>
      <c r="O1582" s="198" t="s">
        <v>170</v>
      </c>
      <c r="P1582" s="198" t="s">
        <v>170</v>
      </c>
      <c r="Q1582" s="198" t="s">
        <v>170</v>
      </c>
      <c r="R1582" s="199">
        <v>6596</v>
      </c>
      <c r="S1582" s="299">
        <v>4.7438220994793015E-2</v>
      </c>
      <c r="T1582" s="198">
        <v>469.09089999999998</v>
      </c>
      <c r="U1582" s="198"/>
      <c r="V1582" s="198" t="s">
        <v>170</v>
      </c>
      <c r="W1582" s="198" t="s">
        <v>170</v>
      </c>
      <c r="X1582" s="198" t="s">
        <v>170</v>
      </c>
      <c r="Y1582" s="198" t="s">
        <v>170</v>
      </c>
      <c r="Z1582" s="198" t="s">
        <v>170</v>
      </c>
      <c r="AA1582" s="198" t="s">
        <v>170</v>
      </c>
      <c r="AB1582" s="199">
        <v>327712</v>
      </c>
      <c r="AC1582" s="299">
        <v>2.5000000000000001E-2</v>
      </c>
      <c r="AD1582" s="200">
        <v>2955.76</v>
      </c>
      <c r="AE1582" s="205"/>
    </row>
    <row r="1583" spans="1:31" x14ac:dyDescent="0.3">
      <c r="A1583" s="204" t="s">
        <v>2066</v>
      </c>
      <c r="B1583" s="198" t="s">
        <v>170</v>
      </c>
      <c r="C1583" s="198" t="s">
        <v>170</v>
      </c>
      <c r="D1583" s="198" t="s">
        <v>170</v>
      </c>
      <c r="E1583" s="198" t="s">
        <v>170</v>
      </c>
      <c r="F1583" s="198" t="s">
        <v>170</v>
      </c>
      <c r="G1583" s="198" t="s">
        <v>170</v>
      </c>
      <c r="H1583" s="199">
        <v>52</v>
      </c>
      <c r="I1583" s="299">
        <v>1.5781487101669194E-2</v>
      </c>
      <c r="J1583" s="198">
        <v>25.454546000000001</v>
      </c>
      <c r="K1583" s="198"/>
      <c r="L1583" s="198" t="s">
        <v>170</v>
      </c>
      <c r="M1583" s="198" t="s">
        <v>170</v>
      </c>
      <c r="N1583" s="198" t="s">
        <v>170</v>
      </c>
      <c r="O1583" s="198" t="s">
        <v>170</v>
      </c>
      <c r="P1583" s="198" t="s">
        <v>170</v>
      </c>
      <c r="Q1583" s="198" t="s">
        <v>170</v>
      </c>
      <c r="R1583" s="199">
        <v>4213</v>
      </c>
      <c r="S1583" s="299">
        <v>3.0299761226662062E-2</v>
      </c>
      <c r="T1583" s="198">
        <v>284.84848</v>
      </c>
      <c r="U1583" s="198"/>
      <c r="V1583" s="198" t="s">
        <v>170</v>
      </c>
      <c r="W1583" s="198" t="s">
        <v>170</v>
      </c>
      <c r="X1583" s="198" t="s">
        <v>170</v>
      </c>
      <c r="Y1583" s="198" t="s">
        <v>170</v>
      </c>
      <c r="Z1583" s="198" t="s">
        <v>170</v>
      </c>
      <c r="AA1583" s="198" t="s">
        <v>170</v>
      </c>
      <c r="AB1583" s="199">
        <v>568480</v>
      </c>
      <c r="AC1583" s="299">
        <v>4.2999999999999997E-2</v>
      </c>
      <c r="AD1583" s="200">
        <v>3708.48</v>
      </c>
      <c r="AE1583" s="205"/>
    </row>
    <row r="1584" spans="1:31" x14ac:dyDescent="0.3">
      <c r="A1584" s="204" t="s">
        <v>2068</v>
      </c>
      <c r="B1584" s="198" t="s">
        <v>170</v>
      </c>
      <c r="C1584" s="198" t="s">
        <v>170</v>
      </c>
      <c r="D1584" s="198" t="s">
        <v>170</v>
      </c>
      <c r="E1584" s="198" t="s">
        <v>170</v>
      </c>
      <c r="F1584" s="198" t="s">
        <v>170</v>
      </c>
      <c r="G1584" s="198" t="s">
        <v>170</v>
      </c>
      <c r="H1584" s="199">
        <v>1066</v>
      </c>
      <c r="I1584" s="299">
        <v>0.32352048558421853</v>
      </c>
      <c r="J1584" s="198">
        <v>144.84848</v>
      </c>
      <c r="K1584" s="198"/>
      <c r="L1584" s="198" t="s">
        <v>170</v>
      </c>
      <c r="M1584" s="198" t="s">
        <v>170</v>
      </c>
      <c r="N1584" s="198" t="s">
        <v>170</v>
      </c>
      <c r="O1584" s="198" t="s">
        <v>170</v>
      </c>
      <c r="P1584" s="198" t="s">
        <v>170</v>
      </c>
      <c r="Q1584" s="198" t="s">
        <v>170</v>
      </c>
      <c r="R1584" s="199">
        <v>33727</v>
      </c>
      <c r="S1584" s="299">
        <v>0.24256350507752941</v>
      </c>
      <c r="T1584" s="200">
        <v>823.63635299999999</v>
      </c>
      <c r="U1584" s="198"/>
      <c r="V1584" s="198" t="s">
        <v>170</v>
      </c>
      <c r="W1584" s="198" t="s">
        <v>170</v>
      </c>
      <c r="X1584" s="198" t="s">
        <v>170</v>
      </c>
      <c r="Y1584" s="198" t="s">
        <v>170</v>
      </c>
      <c r="Z1584" s="198" t="s">
        <v>170</v>
      </c>
      <c r="AA1584" s="198" t="s">
        <v>170</v>
      </c>
      <c r="AB1584" s="199">
        <v>3430426</v>
      </c>
      <c r="AC1584" s="299">
        <v>0.26200000000000001</v>
      </c>
      <c r="AD1584" s="200">
        <v>6859.39</v>
      </c>
      <c r="AE1584" s="205"/>
    </row>
    <row r="1585" spans="1:31" x14ac:dyDescent="0.3">
      <c r="A1585" s="204" t="s">
        <v>1303</v>
      </c>
      <c r="B1585" s="198" t="s">
        <v>170</v>
      </c>
      <c r="C1585" s="198" t="s">
        <v>170</v>
      </c>
      <c r="D1585" s="198" t="s">
        <v>170</v>
      </c>
      <c r="E1585" s="198" t="s">
        <v>170</v>
      </c>
      <c r="F1585" s="198" t="s">
        <v>170</v>
      </c>
      <c r="G1585" s="198" t="s">
        <v>170</v>
      </c>
      <c r="H1585" s="199">
        <v>485</v>
      </c>
      <c r="I1585" s="299">
        <v>0.14719271623672231</v>
      </c>
      <c r="J1585" s="198">
        <v>107.878784</v>
      </c>
      <c r="K1585" s="198"/>
      <c r="L1585" s="198" t="s">
        <v>170</v>
      </c>
      <c r="M1585" s="198" t="s">
        <v>170</v>
      </c>
      <c r="N1585" s="198" t="s">
        <v>170</v>
      </c>
      <c r="O1585" s="198" t="s">
        <v>170</v>
      </c>
      <c r="P1585" s="198" t="s">
        <v>170</v>
      </c>
      <c r="Q1585" s="198" t="s">
        <v>170</v>
      </c>
      <c r="R1585" s="199">
        <v>12851</v>
      </c>
      <c r="S1585" s="299">
        <v>9.242398089813296E-2</v>
      </c>
      <c r="T1585" s="198">
        <v>505.45455900000002</v>
      </c>
      <c r="U1585" s="198"/>
      <c r="V1585" s="198" t="s">
        <v>170</v>
      </c>
      <c r="W1585" s="198" t="s">
        <v>170</v>
      </c>
      <c r="X1585" s="198" t="s">
        <v>170</v>
      </c>
      <c r="Y1585" s="198" t="s">
        <v>170</v>
      </c>
      <c r="Z1585" s="198" t="s">
        <v>170</v>
      </c>
      <c r="AA1585" s="198" t="s">
        <v>170</v>
      </c>
      <c r="AB1585" s="199">
        <v>1722600</v>
      </c>
      <c r="AC1585" s="299">
        <v>0.13100000000000001</v>
      </c>
      <c r="AD1585" s="200">
        <v>5187.2700000000004</v>
      </c>
      <c r="AE1585" s="205"/>
    </row>
    <row r="1586" spans="1:31" x14ac:dyDescent="0.3">
      <c r="A1586" s="204" t="s">
        <v>2065</v>
      </c>
      <c r="B1586" s="198" t="s">
        <v>170</v>
      </c>
      <c r="C1586" s="198" t="s">
        <v>170</v>
      </c>
      <c r="D1586" s="198" t="s">
        <v>170</v>
      </c>
      <c r="E1586" s="198" t="s">
        <v>170</v>
      </c>
      <c r="F1586" s="198" t="s">
        <v>170</v>
      </c>
      <c r="G1586" s="198" t="s">
        <v>170</v>
      </c>
      <c r="H1586" s="199">
        <v>346</v>
      </c>
      <c r="I1586" s="299">
        <v>0.10500758725341426</v>
      </c>
      <c r="J1586" s="198">
        <v>69.090909999999994</v>
      </c>
      <c r="K1586" s="198"/>
      <c r="L1586" s="198" t="s">
        <v>170</v>
      </c>
      <c r="M1586" s="198" t="s">
        <v>170</v>
      </c>
      <c r="N1586" s="198" t="s">
        <v>170</v>
      </c>
      <c r="O1586" s="198" t="s">
        <v>170</v>
      </c>
      <c r="P1586" s="198" t="s">
        <v>170</v>
      </c>
      <c r="Q1586" s="198" t="s">
        <v>170</v>
      </c>
      <c r="R1586" s="199">
        <v>10655</v>
      </c>
      <c r="S1586" s="299">
        <v>7.6630419147895631E-2</v>
      </c>
      <c r="T1586" s="198">
        <v>605.45450000000005</v>
      </c>
      <c r="U1586" s="198"/>
      <c r="V1586" s="198" t="s">
        <v>170</v>
      </c>
      <c r="W1586" s="198" t="s">
        <v>170</v>
      </c>
      <c r="X1586" s="198" t="s">
        <v>170</v>
      </c>
      <c r="Y1586" s="198" t="s">
        <v>170</v>
      </c>
      <c r="Z1586" s="198" t="s">
        <v>170</v>
      </c>
      <c r="AA1586" s="198" t="s">
        <v>170</v>
      </c>
      <c r="AB1586" s="199">
        <v>615734</v>
      </c>
      <c r="AC1586" s="299">
        <v>4.7E-2</v>
      </c>
      <c r="AD1586" s="200">
        <v>3340.61</v>
      </c>
      <c r="AE1586" s="205"/>
    </row>
    <row r="1587" spans="1:31" x14ac:dyDescent="0.3">
      <c r="A1587" s="204" t="s">
        <v>2069</v>
      </c>
      <c r="B1587" s="198" t="s">
        <v>170</v>
      </c>
      <c r="C1587" s="198" t="s">
        <v>170</v>
      </c>
      <c r="D1587" s="198" t="s">
        <v>170</v>
      </c>
      <c r="E1587" s="198" t="s">
        <v>170</v>
      </c>
      <c r="F1587" s="198" t="s">
        <v>170</v>
      </c>
      <c r="G1587" s="198" t="s">
        <v>170</v>
      </c>
      <c r="H1587" s="199">
        <v>192</v>
      </c>
      <c r="I1587" s="299">
        <v>5.8270106221547803E-2</v>
      </c>
      <c r="J1587" s="198">
        <v>55.757576</v>
      </c>
      <c r="K1587" s="198"/>
      <c r="L1587" s="198" t="s">
        <v>170</v>
      </c>
      <c r="M1587" s="198" t="s">
        <v>170</v>
      </c>
      <c r="N1587" s="198" t="s">
        <v>170</v>
      </c>
      <c r="O1587" s="198" t="s">
        <v>170</v>
      </c>
      <c r="P1587" s="198" t="s">
        <v>170</v>
      </c>
      <c r="Q1587" s="198" t="s">
        <v>170</v>
      </c>
      <c r="R1587" s="199">
        <v>9266</v>
      </c>
      <c r="S1587" s="299">
        <v>6.6640775581830208E-2</v>
      </c>
      <c r="T1587" s="198">
        <v>451.51513699999998</v>
      </c>
      <c r="U1587" s="198"/>
      <c r="V1587" s="198" t="s">
        <v>170</v>
      </c>
      <c r="W1587" s="198" t="s">
        <v>170</v>
      </c>
      <c r="X1587" s="198" t="s">
        <v>170</v>
      </c>
      <c r="Y1587" s="198" t="s">
        <v>170</v>
      </c>
      <c r="Z1587" s="198" t="s">
        <v>170</v>
      </c>
      <c r="AA1587" s="198" t="s">
        <v>170</v>
      </c>
      <c r="AB1587" s="199">
        <v>858959</v>
      </c>
      <c r="AC1587" s="299">
        <v>6.6000000000000003E-2</v>
      </c>
      <c r="AD1587" s="200">
        <v>4071.52</v>
      </c>
      <c r="AE1587" s="205"/>
    </row>
    <row r="1588" spans="1:31" x14ac:dyDescent="0.3">
      <c r="A1588" s="204" t="s">
        <v>1305</v>
      </c>
      <c r="B1588" s="198" t="s">
        <v>170</v>
      </c>
      <c r="C1588" s="198" t="s">
        <v>170</v>
      </c>
      <c r="D1588" s="198" t="s">
        <v>170</v>
      </c>
      <c r="E1588" s="198" t="s">
        <v>170</v>
      </c>
      <c r="F1588" s="198" t="s">
        <v>170</v>
      </c>
      <c r="G1588" s="198" t="s">
        <v>170</v>
      </c>
      <c r="H1588" s="199">
        <v>43</v>
      </c>
      <c r="I1588" s="299">
        <v>1.3050075872534143E-2</v>
      </c>
      <c r="J1588" s="198">
        <v>29.090910000000001</v>
      </c>
      <c r="K1588" s="198"/>
      <c r="L1588" s="198" t="s">
        <v>170</v>
      </c>
      <c r="M1588" s="198" t="s">
        <v>170</v>
      </c>
      <c r="N1588" s="198" t="s">
        <v>170</v>
      </c>
      <c r="O1588" s="198" t="s">
        <v>170</v>
      </c>
      <c r="P1588" s="198" t="s">
        <v>170</v>
      </c>
      <c r="Q1588" s="198" t="s">
        <v>170</v>
      </c>
      <c r="R1588" s="199">
        <v>955</v>
      </c>
      <c r="S1588" s="299">
        <v>6.8683294496706074E-3</v>
      </c>
      <c r="T1588" s="198">
        <v>152.72728000000001</v>
      </c>
      <c r="U1588" s="198"/>
      <c r="V1588" s="198" t="s">
        <v>170</v>
      </c>
      <c r="W1588" s="198" t="s">
        <v>170</v>
      </c>
      <c r="X1588" s="198" t="s">
        <v>170</v>
      </c>
      <c r="Y1588" s="198" t="s">
        <v>170</v>
      </c>
      <c r="Z1588" s="198" t="s">
        <v>170</v>
      </c>
      <c r="AA1588" s="198" t="s">
        <v>170</v>
      </c>
      <c r="AB1588" s="199">
        <v>233133</v>
      </c>
      <c r="AC1588" s="299">
        <v>1.7999999999999999E-2</v>
      </c>
      <c r="AD1588" s="200">
        <v>2655.15</v>
      </c>
      <c r="AE1588" s="205"/>
    </row>
    <row r="1589" spans="1:31" x14ac:dyDescent="0.3">
      <c r="A1589" s="204" t="s">
        <v>2070</v>
      </c>
      <c r="B1589" s="198" t="s">
        <v>170</v>
      </c>
      <c r="C1589" s="198" t="s">
        <v>170</v>
      </c>
      <c r="D1589" s="198" t="s">
        <v>170</v>
      </c>
      <c r="E1589" s="198" t="s">
        <v>170</v>
      </c>
      <c r="F1589" s="198" t="s">
        <v>170</v>
      </c>
      <c r="G1589" s="198" t="s">
        <v>170</v>
      </c>
      <c r="H1589" s="199">
        <v>442</v>
      </c>
      <c r="I1589" s="299">
        <v>0.13414264036418816</v>
      </c>
      <c r="J1589" s="198">
        <v>84.242424</v>
      </c>
      <c r="K1589" s="198"/>
      <c r="L1589" s="198" t="s">
        <v>170</v>
      </c>
      <c r="M1589" s="198" t="s">
        <v>170</v>
      </c>
      <c r="N1589" s="198" t="s">
        <v>170</v>
      </c>
      <c r="O1589" s="198" t="s">
        <v>170</v>
      </c>
      <c r="P1589" s="198" t="s">
        <v>170</v>
      </c>
      <c r="Q1589" s="198" t="s">
        <v>170</v>
      </c>
      <c r="R1589" s="199">
        <v>21368</v>
      </c>
      <c r="S1589" s="299">
        <v>0.15367797244037859</v>
      </c>
      <c r="T1589" s="200">
        <v>875.75756799999999</v>
      </c>
      <c r="U1589" s="198"/>
      <c r="V1589" s="198" t="s">
        <v>170</v>
      </c>
      <c r="W1589" s="198" t="s">
        <v>170</v>
      </c>
      <c r="X1589" s="198" t="s">
        <v>170</v>
      </c>
      <c r="Y1589" s="198" t="s">
        <v>170</v>
      </c>
      <c r="Z1589" s="198" t="s">
        <v>170</v>
      </c>
      <c r="AA1589" s="198" t="s">
        <v>170</v>
      </c>
      <c r="AB1589" s="199">
        <v>2265916</v>
      </c>
      <c r="AC1589" s="299">
        <v>0.17299999999999999</v>
      </c>
      <c r="AD1589" s="200">
        <v>7329.09</v>
      </c>
      <c r="AE1589" s="205"/>
    </row>
    <row r="1590" spans="1:31" x14ac:dyDescent="0.3">
      <c r="A1590" s="204" t="s">
        <v>1303</v>
      </c>
      <c r="B1590" s="198" t="s">
        <v>170</v>
      </c>
      <c r="C1590" s="198" t="s">
        <v>170</v>
      </c>
      <c r="D1590" s="198" t="s">
        <v>170</v>
      </c>
      <c r="E1590" s="198" t="s">
        <v>170</v>
      </c>
      <c r="F1590" s="198" t="s">
        <v>170</v>
      </c>
      <c r="G1590" s="198" t="s">
        <v>170</v>
      </c>
      <c r="H1590" s="199">
        <v>216</v>
      </c>
      <c r="I1590" s="299">
        <v>6.5553869499241274E-2</v>
      </c>
      <c r="J1590" s="198">
        <v>55.757576</v>
      </c>
      <c r="K1590" s="198"/>
      <c r="L1590" s="198" t="s">
        <v>170</v>
      </c>
      <c r="M1590" s="198" t="s">
        <v>170</v>
      </c>
      <c r="N1590" s="198" t="s">
        <v>170</v>
      </c>
      <c r="O1590" s="198" t="s">
        <v>170</v>
      </c>
      <c r="P1590" s="198" t="s">
        <v>170</v>
      </c>
      <c r="Q1590" s="198" t="s">
        <v>170</v>
      </c>
      <c r="R1590" s="199">
        <v>11815</v>
      </c>
      <c r="S1590" s="299">
        <v>8.4973102039642132E-2</v>
      </c>
      <c r="T1590" s="198">
        <v>679.39390000000003</v>
      </c>
      <c r="U1590" s="198"/>
      <c r="V1590" s="198" t="s">
        <v>170</v>
      </c>
      <c r="W1590" s="198" t="s">
        <v>170</v>
      </c>
      <c r="X1590" s="198" t="s">
        <v>170</v>
      </c>
      <c r="Y1590" s="198" t="s">
        <v>170</v>
      </c>
      <c r="Z1590" s="198" t="s">
        <v>170</v>
      </c>
      <c r="AA1590" s="198" t="s">
        <v>170</v>
      </c>
      <c r="AB1590" s="199">
        <v>1392219</v>
      </c>
      <c r="AC1590" s="299">
        <v>0.106</v>
      </c>
      <c r="AD1590" s="200">
        <v>4585.45</v>
      </c>
      <c r="AE1590" s="205"/>
    </row>
    <row r="1591" spans="1:31" x14ac:dyDescent="0.3">
      <c r="A1591" s="204" t="s">
        <v>2065</v>
      </c>
      <c r="B1591" s="198" t="s">
        <v>170</v>
      </c>
      <c r="C1591" s="198" t="s">
        <v>170</v>
      </c>
      <c r="D1591" s="198" t="s">
        <v>170</v>
      </c>
      <c r="E1591" s="198" t="s">
        <v>170</v>
      </c>
      <c r="F1591" s="198" t="s">
        <v>170</v>
      </c>
      <c r="G1591" s="198" t="s">
        <v>170</v>
      </c>
      <c r="H1591" s="199">
        <v>73</v>
      </c>
      <c r="I1591" s="299">
        <v>2.2154779969650987E-2</v>
      </c>
      <c r="J1591" s="198">
        <v>33.3333321</v>
      </c>
      <c r="K1591" s="198"/>
      <c r="L1591" s="198" t="s">
        <v>170</v>
      </c>
      <c r="M1591" s="198" t="s">
        <v>170</v>
      </c>
      <c r="N1591" s="198" t="s">
        <v>170</v>
      </c>
      <c r="O1591" s="198" t="s">
        <v>170</v>
      </c>
      <c r="P1591" s="198" t="s">
        <v>170</v>
      </c>
      <c r="Q1591" s="198" t="s">
        <v>170</v>
      </c>
      <c r="R1591" s="199">
        <v>2460</v>
      </c>
      <c r="S1591" s="299">
        <v>1.7692241304910677E-2</v>
      </c>
      <c r="T1591" s="198">
        <v>252.72728000000001</v>
      </c>
      <c r="U1591" s="198"/>
      <c r="V1591" s="198" t="s">
        <v>170</v>
      </c>
      <c r="W1591" s="198" t="s">
        <v>170</v>
      </c>
      <c r="X1591" s="198" t="s">
        <v>170</v>
      </c>
      <c r="Y1591" s="198" t="s">
        <v>170</v>
      </c>
      <c r="Z1591" s="198" t="s">
        <v>170</v>
      </c>
      <c r="AA1591" s="198" t="s">
        <v>170</v>
      </c>
      <c r="AB1591" s="199">
        <v>170832</v>
      </c>
      <c r="AC1591" s="299">
        <v>1.2999999999999999E-2</v>
      </c>
      <c r="AD1591" s="200">
        <v>2200</v>
      </c>
      <c r="AE1591" s="205"/>
    </row>
    <row r="1592" spans="1:31" x14ac:dyDescent="0.3">
      <c r="A1592" s="204" t="s">
        <v>2069</v>
      </c>
      <c r="B1592" s="198" t="s">
        <v>170</v>
      </c>
      <c r="C1592" s="198" t="s">
        <v>170</v>
      </c>
      <c r="D1592" s="198" t="s">
        <v>170</v>
      </c>
      <c r="E1592" s="198" t="s">
        <v>170</v>
      </c>
      <c r="F1592" s="198" t="s">
        <v>170</v>
      </c>
      <c r="G1592" s="198" t="s">
        <v>170</v>
      </c>
      <c r="H1592" s="199">
        <v>138</v>
      </c>
      <c r="I1592" s="299">
        <v>4.1881638846737484E-2</v>
      </c>
      <c r="J1592" s="198">
        <v>61.212119999999999</v>
      </c>
      <c r="K1592" s="198"/>
      <c r="L1592" s="198" t="s">
        <v>170</v>
      </c>
      <c r="M1592" s="198" t="s">
        <v>170</v>
      </c>
      <c r="N1592" s="198" t="s">
        <v>170</v>
      </c>
      <c r="O1592" s="198" t="s">
        <v>170</v>
      </c>
      <c r="P1592" s="198" t="s">
        <v>170</v>
      </c>
      <c r="Q1592" s="198" t="s">
        <v>170</v>
      </c>
      <c r="R1592" s="199">
        <v>5301</v>
      </c>
      <c r="S1592" s="299">
        <v>3.8124622421679466E-2</v>
      </c>
      <c r="T1592" s="198">
        <v>466.66665599999999</v>
      </c>
      <c r="U1592" s="198"/>
      <c r="V1592" s="198" t="s">
        <v>170</v>
      </c>
      <c r="W1592" s="198" t="s">
        <v>170</v>
      </c>
      <c r="X1592" s="198" t="s">
        <v>170</v>
      </c>
      <c r="Y1592" s="198" t="s">
        <v>170</v>
      </c>
      <c r="Z1592" s="198" t="s">
        <v>170</v>
      </c>
      <c r="AA1592" s="198" t="s">
        <v>170</v>
      </c>
      <c r="AB1592" s="199">
        <v>414759</v>
      </c>
      <c r="AC1592" s="299">
        <v>3.2000000000000001E-2</v>
      </c>
      <c r="AD1592" s="200">
        <v>3192.73</v>
      </c>
      <c r="AE1592" s="205"/>
    </row>
    <row r="1593" spans="1:31" x14ac:dyDescent="0.3">
      <c r="A1593" s="206" t="s">
        <v>1305</v>
      </c>
      <c r="B1593" s="207" t="s">
        <v>170</v>
      </c>
      <c r="C1593" s="207" t="s">
        <v>170</v>
      </c>
      <c r="D1593" s="207" t="s">
        <v>170</v>
      </c>
      <c r="E1593" s="207" t="s">
        <v>170</v>
      </c>
      <c r="F1593" s="207" t="s">
        <v>170</v>
      </c>
      <c r="G1593" s="207" t="s">
        <v>170</v>
      </c>
      <c r="H1593" s="208">
        <v>15</v>
      </c>
      <c r="I1593" s="300">
        <v>4.552352048558422E-3</v>
      </c>
      <c r="J1593" s="207">
        <v>9.6969700000000003</v>
      </c>
      <c r="K1593" s="207"/>
      <c r="L1593" s="207" t="s">
        <v>170</v>
      </c>
      <c r="M1593" s="207" t="s">
        <v>170</v>
      </c>
      <c r="N1593" s="207" t="s">
        <v>170</v>
      </c>
      <c r="O1593" s="207" t="s">
        <v>170</v>
      </c>
      <c r="P1593" s="207" t="s">
        <v>170</v>
      </c>
      <c r="Q1593" s="207" t="s">
        <v>170</v>
      </c>
      <c r="R1593" s="208">
        <v>1792</v>
      </c>
      <c r="S1593" s="300">
        <v>1.2888006674146314E-2</v>
      </c>
      <c r="T1593" s="207">
        <v>186.66667200000001</v>
      </c>
      <c r="U1593" s="207"/>
      <c r="V1593" s="207" t="s">
        <v>170</v>
      </c>
      <c r="W1593" s="207" t="s">
        <v>170</v>
      </c>
      <c r="X1593" s="207" t="s">
        <v>170</v>
      </c>
      <c r="Y1593" s="207" t="s">
        <v>170</v>
      </c>
      <c r="Z1593" s="207" t="s">
        <v>170</v>
      </c>
      <c r="AA1593" s="207" t="s">
        <v>170</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2" width="11" customWidth="1"/>
    <col min="3" max="4" width="9.21875" customWidth="1"/>
    <col min="5" max="5" width="11.77734375" customWidth="1"/>
    <col min="6" max="7" width="9.21875" customWidth="1"/>
    <col min="8" max="8" width="13.109375" customWidth="1"/>
    <col min="9" max="10" width="9.21875" customWidth="1"/>
    <col min="11" max="11" width="18.6640625" customWidth="1"/>
    <col min="12" max="28" width="9.21875" customWidth="1"/>
  </cols>
  <sheetData>
    <row r="1" spans="1:31" ht="25.2" customHeight="1" x14ac:dyDescent="0.3">
      <c r="A1" s="218"/>
      <c r="B1" s="373" t="s">
        <v>1697</v>
      </c>
      <c r="C1" s="373"/>
      <c r="D1" s="373"/>
      <c r="E1" s="373"/>
      <c r="F1" s="373"/>
      <c r="G1" s="373"/>
      <c r="H1" s="352"/>
      <c r="I1" s="352"/>
      <c r="J1" s="352"/>
      <c r="K1" s="352"/>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170</v>
      </c>
      <c r="B2" s="375" t="str">
        <f>Population!B3</f>
        <v>City of Exeter</v>
      </c>
      <c r="C2" s="375"/>
      <c r="D2" s="375"/>
      <c r="E2" s="375"/>
      <c r="F2" s="375"/>
      <c r="G2" s="375"/>
      <c r="H2" s="375"/>
      <c r="I2" s="375"/>
      <c r="J2" s="375"/>
      <c r="K2" s="375"/>
      <c r="L2" s="375" t="str">
        <f>Population!B4</f>
        <v>Tulare County</v>
      </c>
      <c r="M2" s="375"/>
      <c r="N2" s="375"/>
      <c r="O2" s="375"/>
      <c r="P2" s="375"/>
      <c r="Q2" s="375"/>
      <c r="R2" s="375"/>
      <c r="S2" s="375"/>
      <c r="T2" s="375"/>
      <c r="U2" s="375"/>
      <c r="V2" s="375" t="s">
        <v>171</v>
      </c>
      <c r="W2" s="375"/>
      <c r="X2" s="375"/>
      <c r="Y2" s="375"/>
      <c r="Z2" s="375"/>
      <c r="AA2" s="375"/>
      <c r="AB2" s="375"/>
      <c r="AC2" s="375"/>
      <c r="AD2" s="375"/>
      <c r="AE2" s="375"/>
    </row>
    <row r="3" spans="1:31" ht="34.5" customHeight="1" x14ac:dyDescent="0.3">
      <c r="A3" s="218"/>
      <c r="B3" s="375">
        <v>2010</v>
      </c>
      <c r="C3" s="375"/>
      <c r="D3" s="375"/>
      <c r="E3" s="375">
        <v>2015</v>
      </c>
      <c r="F3" s="375"/>
      <c r="G3" s="375"/>
      <c r="H3" s="375">
        <v>2020</v>
      </c>
      <c r="I3" s="375"/>
      <c r="J3" s="375"/>
      <c r="K3" s="196" t="s">
        <v>1698</v>
      </c>
      <c r="L3" s="375">
        <v>2010</v>
      </c>
      <c r="M3" s="375"/>
      <c r="N3" s="375"/>
      <c r="O3" s="375">
        <v>2015</v>
      </c>
      <c r="P3" s="375"/>
      <c r="Q3" s="375"/>
      <c r="R3" s="375">
        <v>2020</v>
      </c>
      <c r="S3" s="375"/>
      <c r="T3" s="375"/>
      <c r="U3" s="196" t="s">
        <v>1698</v>
      </c>
      <c r="V3" s="375">
        <v>2010</v>
      </c>
      <c r="W3" s="375"/>
      <c r="X3" s="375"/>
      <c r="Y3" s="375">
        <v>2015</v>
      </c>
      <c r="Z3" s="375"/>
      <c r="AA3" s="375"/>
      <c r="AB3" s="375">
        <v>2020</v>
      </c>
      <c r="AC3" s="375"/>
      <c r="AD3" s="375"/>
      <c r="AE3" s="196" t="s">
        <v>1698</v>
      </c>
    </row>
    <row r="4" spans="1:31" x14ac:dyDescent="0.3">
      <c r="A4" s="374" t="s">
        <v>2071</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230" t="s">
        <v>2433</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2072</v>
      </c>
      <c r="B6" s="219">
        <v>43690</v>
      </c>
      <c r="C6" s="218" t="s">
        <v>170</v>
      </c>
      <c r="D6" s="218" t="s">
        <v>170</v>
      </c>
      <c r="E6" s="219">
        <v>41309</v>
      </c>
      <c r="F6" s="218" t="s">
        <v>170</v>
      </c>
      <c r="G6" s="218" t="s">
        <v>170</v>
      </c>
      <c r="H6" s="219">
        <v>48605</v>
      </c>
      <c r="I6" s="218" t="s">
        <v>170</v>
      </c>
      <c r="J6" s="218" t="s">
        <v>170</v>
      </c>
      <c r="K6" s="220">
        <v>0.11249713893339437</v>
      </c>
      <c r="L6" s="219">
        <v>43851</v>
      </c>
      <c r="M6" s="218" t="s">
        <v>170</v>
      </c>
      <c r="N6" s="218" t="s">
        <v>170</v>
      </c>
      <c r="O6" s="219">
        <v>42031</v>
      </c>
      <c r="P6" s="218" t="s">
        <v>170</v>
      </c>
      <c r="Q6" s="218" t="s">
        <v>170</v>
      </c>
      <c r="R6" s="219">
        <v>52534</v>
      </c>
      <c r="S6" s="218" t="s">
        <v>170</v>
      </c>
      <c r="T6" s="218" t="s">
        <v>170</v>
      </c>
      <c r="U6" s="220">
        <v>0.19801144785751751</v>
      </c>
      <c r="V6" s="219">
        <v>60883</v>
      </c>
      <c r="W6" s="218" t="s">
        <v>170</v>
      </c>
      <c r="X6" s="218" t="s">
        <v>170</v>
      </c>
      <c r="Y6" s="219">
        <v>61818</v>
      </c>
      <c r="Z6" s="218" t="s">
        <v>170</v>
      </c>
      <c r="AA6" s="218" t="s">
        <v>170</v>
      </c>
      <c r="AB6" s="219">
        <v>78672</v>
      </c>
      <c r="AC6" s="218" t="s">
        <v>170</v>
      </c>
      <c r="AD6" s="218" t="s">
        <v>170</v>
      </c>
      <c r="AE6" s="220">
        <v>0.29199999999999998</v>
      </c>
    </row>
    <row r="7" spans="1:31" x14ac:dyDescent="0.3">
      <c r="A7" s="229" t="s">
        <v>2071</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2434</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2073</v>
      </c>
      <c r="B9" s="219">
        <v>43690</v>
      </c>
      <c r="C9" s="218" t="s">
        <v>170</v>
      </c>
      <c r="D9" s="218" t="s">
        <v>170</v>
      </c>
      <c r="E9" s="219">
        <v>41309</v>
      </c>
      <c r="F9" s="218" t="s">
        <v>170</v>
      </c>
      <c r="G9" s="218" t="s">
        <v>170</v>
      </c>
      <c r="H9" s="219">
        <v>48605</v>
      </c>
      <c r="I9" s="218" t="s">
        <v>170</v>
      </c>
      <c r="J9" s="218" t="s">
        <v>170</v>
      </c>
      <c r="K9" s="220">
        <v>0.11249713893339437</v>
      </c>
      <c r="L9" s="219">
        <v>43851</v>
      </c>
      <c r="M9" s="218" t="s">
        <v>170</v>
      </c>
      <c r="N9" s="218" t="s">
        <v>170</v>
      </c>
      <c r="O9" s="219">
        <v>42031</v>
      </c>
      <c r="P9" s="218" t="s">
        <v>170</v>
      </c>
      <c r="Q9" s="218" t="s">
        <v>170</v>
      </c>
      <c r="R9" s="219">
        <v>52534</v>
      </c>
      <c r="S9" s="218" t="s">
        <v>170</v>
      </c>
      <c r="T9" s="218" t="s">
        <v>170</v>
      </c>
      <c r="U9" s="220">
        <v>0.19801144785751751</v>
      </c>
      <c r="V9" s="219">
        <v>60883</v>
      </c>
      <c r="W9" s="218" t="s">
        <v>170</v>
      </c>
      <c r="X9" s="218" t="s">
        <v>170</v>
      </c>
      <c r="Y9" s="219">
        <v>61818</v>
      </c>
      <c r="Z9" s="218" t="s">
        <v>170</v>
      </c>
      <c r="AA9" s="218" t="s">
        <v>170</v>
      </c>
      <c r="AB9" s="219">
        <v>78672</v>
      </c>
      <c r="AC9" s="218" t="s">
        <v>170</v>
      </c>
      <c r="AD9" s="218" t="s">
        <v>170</v>
      </c>
      <c r="AE9" s="220">
        <v>0.29199999999999998</v>
      </c>
    </row>
    <row r="10" spans="1:31" x14ac:dyDescent="0.3">
      <c r="A10" s="218" t="s">
        <v>2074</v>
      </c>
      <c r="B10" s="219">
        <v>44277</v>
      </c>
      <c r="C10" s="218" t="s">
        <v>170</v>
      </c>
      <c r="D10" s="218" t="s">
        <v>170</v>
      </c>
      <c r="E10" s="219">
        <v>42279</v>
      </c>
      <c r="F10" s="218" t="s">
        <v>170</v>
      </c>
      <c r="G10" s="218" t="s">
        <v>170</v>
      </c>
      <c r="H10" s="219">
        <v>52873</v>
      </c>
      <c r="I10" s="218" t="s">
        <v>170</v>
      </c>
      <c r="J10" s="218" t="s">
        <v>170</v>
      </c>
      <c r="K10" s="220">
        <v>0.19414142782934707</v>
      </c>
      <c r="L10" s="219">
        <v>44886</v>
      </c>
      <c r="M10" s="218" t="s">
        <v>170</v>
      </c>
      <c r="N10" s="218" t="s">
        <v>170</v>
      </c>
      <c r="O10" s="219">
        <v>42513</v>
      </c>
      <c r="P10" s="218" t="s">
        <v>170</v>
      </c>
      <c r="Q10" s="218" t="s">
        <v>170</v>
      </c>
      <c r="R10" s="219">
        <v>53374</v>
      </c>
      <c r="S10" s="218" t="s">
        <v>170</v>
      </c>
      <c r="T10" s="218" t="s">
        <v>170</v>
      </c>
      <c r="U10" s="220">
        <v>0.18910127879517</v>
      </c>
      <c r="V10" s="219">
        <v>63933</v>
      </c>
      <c r="W10" s="218" t="s">
        <v>170</v>
      </c>
      <c r="X10" s="218" t="s">
        <v>170</v>
      </c>
      <c r="Y10" s="219">
        <v>64803</v>
      </c>
      <c r="Z10" s="218" t="s">
        <v>170</v>
      </c>
      <c r="AA10" s="218" t="s">
        <v>170</v>
      </c>
      <c r="AB10" s="219">
        <v>82157</v>
      </c>
      <c r="AC10" s="218" t="s">
        <v>170</v>
      </c>
      <c r="AD10" s="218" t="s">
        <v>170</v>
      </c>
      <c r="AE10" s="220">
        <v>0.28499999999999998</v>
      </c>
    </row>
    <row r="11" spans="1:31" x14ac:dyDescent="0.3">
      <c r="A11" s="218" t="s">
        <v>2075</v>
      </c>
      <c r="B11" s="219" t="s">
        <v>170</v>
      </c>
      <c r="C11" s="218" t="s">
        <v>170</v>
      </c>
      <c r="D11" s="218" t="s">
        <v>170</v>
      </c>
      <c r="E11" s="219" t="s">
        <v>170</v>
      </c>
      <c r="F11" s="218" t="s">
        <v>170</v>
      </c>
      <c r="G11" s="218" t="s">
        <v>170</v>
      </c>
      <c r="H11" s="219" t="s">
        <v>170</v>
      </c>
      <c r="I11" s="218" t="s">
        <v>170</v>
      </c>
      <c r="J11" s="218" t="s">
        <v>170</v>
      </c>
      <c r="K11" s="220"/>
      <c r="L11" s="219">
        <v>31814</v>
      </c>
      <c r="M11" s="218" t="s">
        <v>170</v>
      </c>
      <c r="N11" s="218" t="s">
        <v>170</v>
      </c>
      <c r="O11" s="219">
        <v>22458</v>
      </c>
      <c r="P11" s="218" t="s">
        <v>170</v>
      </c>
      <c r="Q11" s="218" t="s">
        <v>170</v>
      </c>
      <c r="R11" s="219">
        <v>44708</v>
      </c>
      <c r="S11" s="218" t="s">
        <v>170</v>
      </c>
      <c r="T11" s="218" t="s">
        <v>170</v>
      </c>
      <c r="U11" s="220">
        <v>0.40529326711510655</v>
      </c>
      <c r="V11" s="219">
        <v>44127</v>
      </c>
      <c r="W11" s="218" t="s">
        <v>170</v>
      </c>
      <c r="X11" s="218" t="s">
        <v>170</v>
      </c>
      <c r="Y11" s="219">
        <v>43087</v>
      </c>
      <c r="Z11" s="218" t="s">
        <v>170</v>
      </c>
      <c r="AA11" s="218" t="s">
        <v>170</v>
      </c>
      <c r="AB11" s="219">
        <v>54976</v>
      </c>
      <c r="AC11" s="218" t="s">
        <v>170</v>
      </c>
      <c r="AD11" s="218" t="s">
        <v>170</v>
      </c>
      <c r="AE11" s="220">
        <v>0.246</v>
      </c>
    </row>
    <row r="12" spans="1:31" x14ac:dyDescent="0.3">
      <c r="A12" s="218" t="s">
        <v>2076</v>
      </c>
      <c r="B12" s="219">
        <v>11708</v>
      </c>
      <c r="C12" s="218" t="s">
        <v>170</v>
      </c>
      <c r="D12" s="218" t="s">
        <v>170</v>
      </c>
      <c r="E12" s="219" t="s">
        <v>170</v>
      </c>
      <c r="F12" s="218" t="s">
        <v>170</v>
      </c>
      <c r="G12" s="218" t="s">
        <v>170</v>
      </c>
      <c r="H12" s="219">
        <v>59792</v>
      </c>
      <c r="I12" s="218" t="s">
        <v>170</v>
      </c>
      <c r="J12" s="218" t="s">
        <v>170</v>
      </c>
      <c r="K12" s="220">
        <v>4.1069354287666551</v>
      </c>
      <c r="L12" s="219">
        <v>39375</v>
      </c>
      <c r="M12" s="218" t="s">
        <v>170</v>
      </c>
      <c r="N12" s="218" t="s">
        <v>170</v>
      </c>
      <c r="O12" s="219">
        <v>36199</v>
      </c>
      <c r="P12" s="218" t="s">
        <v>170</v>
      </c>
      <c r="Q12" s="218" t="s">
        <v>170</v>
      </c>
      <c r="R12" s="219">
        <v>37632</v>
      </c>
      <c r="S12" s="218" t="s">
        <v>170</v>
      </c>
      <c r="T12" s="218" t="s">
        <v>170</v>
      </c>
      <c r="U12" s="220">
        <v>-4.4266666666666669E-2</v>
      </c>
      <c r="V12" s="219">
        <v>45491</v>
      </c>
      <c r="W12" s="218" t="s">
        <v>170</v>
      </c>
      <c r="X12" s="218" t="s">
        <v>170</v>
      </c>
      <c r="Y12" s="219">
        <v>45490</v>
      </c>
      <c r="Z12" s="218" t="s">
        <v>170</v>
      </c>
      <c r="AA12" s="218" t="s">
        <v>170</v>
      </c>
      <c r="AB12" s="219">
        <v>60182</v>
      </c>
      <c r="AC12" s="218" t="s">
        <v>170</v>
      </c>
      <c r="AD12" s="218" t="s">
        <v>170</v>
      </c>
      <c r="AE12" s="220">
        <v>0.32300000000000001</v>
      </c>
    </row>
    <row r="13" spans="1:31" x14ac:dyDescent="0.3">
      <c r="A13" s="218" t="s">
        <v>221</v>
      </c>
      <c r="B13" s="219" t="s">
        <v>170</v>
      </c>
      <c r="C13" s="218" t="s">
        <v>170</v>
      </c>
      <c r="D13" s="218" t="s">
        <v>170</v>
      </c>
      <c r="E13" s="219" t="s">
        <v>170</v>
      </c>
      <c r="F13" s="218" t="s">
        <v>170</v>
      </c>
      <c r="G13" s="218" t="s">
        <v>170</v>
      </c>
      <c r="H13" s="219">
        <v>48578</v>
      </c>
      <c r="I13" s="218" t="s">
        <v>170</v>
      </c>
      <c r="J13" s="218" t="s">
        <v>170</v>
      </c>
      <c r="K13" s="220"/>
      <c r="L13" s="219">
        <v>57500</v>
      </c>
      <c r="M13" s="218" t="s">
        <v>170</v>
      </c>
      <c r="N13" s="218" t="s">
        <v>170</v>
      </c>
      <c r="O13" s="219">
        <v>57851</v>
      </c>
      <c r="P13" s="218" t="s">
        <v>170</v>
      </c>
      <c r="Q13" s="218" t="s">
        <v>170</v>
      </c>
      <c r="R13" s="219">
        <v>67396</v>
      </c>
      <c r="S13" s="218" t="s">
        <v>170</v>
      </c>
      <c r="T13" s="218" t="s">
        <v>170</v>
      </c>
      <c r="U13" s="220">
        <v>0.17210434782608697</v>
      </c>
      <c r="V13" s="219">
        <v>74527</v>
      </c>
      <c r="W13" s="218" t="s">
        <v>170</v>
      </c>
      <c r="X13" s="218" t="s">
        <v>170</v>
      </c>
      <c r="Y13" s="219">
        <v>79260</v>
      </c>
      <c r="Z13" s="218" t="s">
        <v>170</v>
      </c>
      <c r="AA13" s="218" t="s">
        <v>170</v>
      </c>
      <c r="AB13" s="219">
        <v>101380</v>
      </c>
      <c r="AC13" s="218" t="s">
        <v>170</v>
      </c>
      <c r="AD13" s="218" t="s">
        <v>170</v>
      </c>
      <c r="AE13" s="220">
        <v>0.36</v>
      </c>
    </row>
    <row r="14" spans="1:31" x14ac:dyDescent="0.3">
      <c r="A14" s="218" t="s">
        <v>2077</v>
      </c>
      <c r="B14" s="219" t="s">
        <v>170</v>
      </c>
      <c r="C14" s="218" t="s">
        <v>170</v>
      </c>
      <c r="D14" s="218" t="s">
        <v>170</v>
      </c>
      <c r="E14" s="219" t="s">
        <v>170</v>
      </c>
      <c r="F14" s="218" t="s">
        <v>170</v>
      </c>
      <c r="G14" s="218" t="s">
        <v>170</v>
      </c>
      <c r="H14" s="219" t="s">
        <v>170</v>
      </c>
      <c r="I14" s="218" t="s">
        <v>170</v>
      </c>
      <c r="J14" s="218" t="s">
        <v>170</v>
      </c>
      <c r="K14" s="220"/>
      <c r="L14" s="219">
        <v>51313</v>
      </c>
      <c r="M14" s="218" t="s">
        <v>170</v>
      </c>
      <c r="N14" s="218" t="s">
        <v>170</v>
      </c>
      <c r="O14" s="219" t="s">
        <v>170</v>
      </c>
      <c r="P14" s="218" t="s">
        <v>170</v>
      </c>
      <c r="Q14" s="218" t="s">
        <v>170</v>
      </c>
      <c r="R14" s="219" t="s">
        <v>170</v>
      </c>
      <c r="S14" s="218" t="s">
        <v>170</v>
      </c>
      <c r="T14" s="218" t="s">
        <v>170</v>
      </c>
      <c r="U14" s="220"/>
      <c r="V14" s="219">
        <v>65168</v>
      </c>
      <c r="W14" s="218" t="s">
        <v>170</v>
      </c>
      <c r="X14" s="218" t="s">
        <v>170</v>
      </c>
      <c r="Y14" s="219">
        <v>60717</v>
      </c>
      <c r="Z14" s="218" t="s">
        <v>170</v>
      </c>
      <c r="AA14" s="218" t="s">
        <v>170</v>
      </c>
      <c r="AB14" s="219">
        <v>81682</v>
      </c>
      <c r="AC14" s="218" t="s">
        <v>170</v>
      </c>
      <c r="AD14" s="218" t="s">
        <v>170</v>
      </c>
      <c r="AE14" s="220">
        <v>0.253</v>
      </c>
    </row>
    <row r="15" spans="1:31" x14ac:dyDescent="0.3">
      <c r="A15" s="218" t="s">
        <v>2078</v>
      </c>
      <c r="B15" s="219">
        <v>47727</v>
      </c>
      <c r="C15" s="218" t="s">
        <v>170</v>
      </c>
      <c r="D15" s="218" t="s">
        <v>170</v>
      </c>
      <c r="E15" s="219">
        <v>35833</v>
      </c>
      <c r="F15" s="218" t="s">
        <v>170</v>
      </c>
      <c r="G15" s="218" t="s">
        <v>170</v>
      </c>
      <c r="H15" s="219">
        <v>32292</v>
      </c>
      <c r="I15" s="218" t="s">
        <v>170</v>
      </c>
      <c r="J15" s="218" t="s">
        <v>170</v>
      </c>
      <c r="K15" s="220">
        <v>-0.32340184801056004</v>
      </c>
      <c r="L15" s="219">
        <v>34780</v>
      </c>
      <c r="M15" s="218" t="s">
        <v>170</v>
      </c>
      <c r="N15" s="218" t="s">
        <v>170</v>
      </c>
      <c r="O15" s="219">
        <v>35918</v>
      </c>
      <c r="P15" s="218" t="s">
        <v>170</v>
      </c>
      <c r="Q15" s="218" t="s">
        <v>170</v>
      </c>
      <c r="R15" s="219">
        <v>47520</v>
      </c>
      <c r="S15" s="218" t="s">
        <v>170</v>
      </c>
      <c r="T15" s="218" t="s">
        <v>170</v>
      </c>
      <c r="U15" s="220">
        <v>0.36630247268545141</v>
      </c>
      <c r="V15" s="219">
        <v>46613</v>
      </c>
      <c r="W15" s="218" t="s">
        <v>170</v>
      </c>
      <c r="X15" s="218" t="s">
        <v>170</v>
      </c>
      <c r="Y15" s="219">
        <v>45252</v>
      </c>
      <c r="Z15" s="218" t="s">
        <v>170</v>
      </c>
      <c r="AA15" s="218" t="s">
        <v>170</v>
      </c>
      <c r="AB15" s="219">
        <v>59287</v>
      </c>
      <c r="AC15" s="218" t="s">
        <v>170</v>
      </c>
      <c r="AD15" s="218" t="s">
        <v>170</v>
      </c>
      <c r="AE15" s="220">
        <v>0.27200000000000002</v>
      </c>
    </row>
    <row r="16" spans="1:31" x14ac:dyDescent="0.3">
      <c r="A16" s="218" t="s">
        <v>2079</v>
      </c>
      <c r="B16" s="219">
        <v>32708</v>
      </c>
      <c r="C16" s="218" t="s">
        <v>170</v>
      </c>
      <c r="D16" s="218" t="s">
        <v>170</v>
      </c>
      <c r="E16" s="219">
        <v>39688</v>
      </c>
      <c r="F16" s="218" t="s">
        <v>170</v>
      </c>
      <c r="G16" s="218" t="s">
        <v>170</v>
      </c>
      <c r="H16" s="219" t="s">
        <v>170</v>
      </c>
      <c r="I16" s="218" t="s">
        <v>170</v>
      </c>
      <c r="J16" s="218" t="s">
        <v>170</v>
      </c>
      <c r="K16" s="220"/>
      <c r="L16" s="219">
        <v>48899</v>
      </c>
      <c r="M16" s="218" t="s">
        <v>170</v>
      </c>
      <c r="N16" s="218" t="s">
        <v>170</v>
      </c>
      <c r="O16" s="219">
        <v>47146</v>
      </c>
      <c r="P16" s="218" t="s">
        <v>170</v>
      </c>
      <c r="Q16" s="218" t="s">
        <v>170</v>
      </c>
      <c r="R16" s="219">
        <v>62159</v>
      </c>
      <c r="S16" s="218" t="s">
        <v>170</v>
      </c>
      <c r="T16" s="218" t="s">
        <v>170</v>
      </c>
      <c r="U16" s="220">
        <v>0.27117118959487924</v>
      </c>
      <c r="V16" s="219">
        <v>57908</v>
      </c>
      <c r="W16" s="218" t="s">
        <v>170</v>
      </c>
      <c r="X16" s="218" t="s">
        <v>170</v>
      </c>
      <c r="Y16" s="219">
        <v>59807</v>
      </c>
      <c r="Z16" s="218" t="s">
        <v>170</v>
      </c>
      <c r="AA16" s="218" t="s">
        <v>170</v>
      </c>
      <c r="AB16" s="219">
        <v>76733</v>
      </c>
      <c r="AC16" s="218" t="s">
        <v>170</v>
      </c>
      <c r="AD16" s="218" t="s">
        <v>170</v>
      </c>
      <c r="AE16" s="220">
        <v>0.32500000000000001</v>
      </c>
    </row>
    <row r="17" spans="1:31" x14ac:dyDescent="0.3">
      <c r="A17" s="218" t="s">
        <v>2080</v>
      </c>
      <c r="B17" s="219">
        <v>38979</v>
      </c>
      <c r="C17" s="218" t="s">
        <v>170</v>
      </c>
      <c r="D17" s="218" t="s">
        <v>170</v>
      </c>
      <c r="E17" s="219">
        <v>26525</v>
      </c>
      <c r="F17" s="218" t="s">
        <v>170</v>
      </c>
      <c r="G17" s="218" t="s">
        <v>170</v>
      </c>
      <c r="H17" s="219">
        <v>40156</v>
      </c>
      <c r="I17" s="218" t="s">
        <v>170</v>
      </c>
      <c r="J17" s="218" t="s">
        <v>170</v>
      </c>
      <c r="K17" s="220">
        <v>3.019574642756356E-2</v>
      </c>
      <c r="L17" s="219">
        <v>34939</v>
      </c>
      <c r="M17" s="218" t="s">
        <v>170</v>
      </c>
      <c r="N17" s="218" t="s">
        <v>170</v>
      </c>
      <c r="O17" s="219">
        <v>34677</v>
      </c>
      <c r="P17" s="218" t="s">
        <v>170</v>
      </c>
      <c r="Q17" s="218" t="s">
        <v>170</v>
      </c>
      <c r="R17" s="219">
        <v>46063</v>
      </c>
      <c r="S17" s="218" t="s">
        <v>170</v>
      </c>
      <c r="T17" s="218" t="s">
        <v>170</v>
      </c>
      <c r="U17" s="220">
        <v>0.31838346833051889</v>
      </c>
      <c r="V17" s="219">
        <v>47180</v>
      </c>
      <c r="W17" s="218" t="s">
        <v>170</v>
      </c>
      <c r="X17" s="218" t="s">
        <v>170</v>
      </c>
      <c r="Y17" s="219">
        <v>47393</v>
      </c>
      <c r="Z17" s="218" t="s">
        <v>170</v>
      </c>
      <c r="AA17" s="218" t="s">
        <v>170</v>
      </c>
      <c r="AB17" s="219">
        <v>62330</v>
      </c>
      <c r="AC17" s="218" t="s">
        <v>170</v>
      </c>
      <c r="AD17" s="218" t="s">
        <v>170</v>
      </c>
      <c r="AE17" s="220">
        <v>0.32100000000000001</v>
      </c>
    </row>
    <row r="18" spans="1:31" x14ac:dyDescent="0.3">
      <c r="A18" s="218" t="s">
        <v>2081</v>
      </c>
      <c r="B18" s="219">
        <v>50244</v>
      </c>
      <c r="C18" s="218" t="s">
        <v>170</v>
      </c>
      <c r="D18" s="218" t="s">
        <v>170</v>
      </c>
      <c r="E18" s="219">
        <v>55969</v>
      </c>
      <c r="F18" s="218" t="s">
        <v>170</v>
      </c>
      <c r="G18" s="218" t="s">
        <v>170</v>
      </c>
      <c r="H18" s="219">
        <v>59318</v>
      </c>
      <c r="I18" s="218" t="s">
        <v>170</v>
      </c>
      <c r="J18" s="218" t="s">
        <v>170</v>
      </c>
      <c r="K18" s="220">
        <v>0.18059867844916805</v>
      </c>
      <c r="L18" s="219">
        <v>56104</v>
      </c>
      <c r="M18" s="218" t="s">
        <v>170</v>
      </c>
      <c r="N18" s="218" t="s">
        <v>170</v>
      </c>
      <c r="O18" s="219">
        <v>55287</v>
      </c>
      <c r="P18" s="218" t="s">
        <v>170</v>
      </c>
      <c r="Q18" s="218" t="s">
        <v>170</v>
      </c>
      <c r="R18" s="219">
        <v>64453</v>
      </c>
      <c r="S18" s="218" t="s">
        <v>170</v>
      </c>
      <c r="T18" s="218" t="s">
        <v>170</v>
      </c>
      <c r="U18" s="220">
        <v>0.14881291886496506</v>
      </c>
      <c r="V18" s="219">
        <v>70414</v>
      </c>
      <c r="W18" s="218" t="s">
        <v>170</v>
      </c>
      <c r="X18" s="218" t="s">
        <v>170</v>
      </c>
      <c r="Y18" s="219">
        <v>72741</v>
      </c>
      <c r="Z18" s="218" t="s">
        <v>170</v>
      </c>
      <c r="AA18" s="218" t="s">
        <v>170</v>
      </c>
      <c r="AB18" s="219">
        <v>90496</v>
      </c>
      <c r="AC18" s="218" t="s">
        <v>170</v>
      </c>
      <c r="AD18" s="218" t="s">
        <v>170</v>
      </c>
      <c r="AE18" s="220">
        <v>0.28499999999999998</v>
      </c>
    </row>
    <row r="19" spans="1:31" x14ac:dyDescent="0.3">
      <c r="A19" s="229" t="s">
        <v>2071</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2082</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2083</v>
      </c>
      <c r="B21" s="223">
        <v>211400</v>
      </c>
      <c r="C21" s="198" t="s">
        <v>170</v>
      </c>
      <c r="D21" s="198" t="s">
        <v>170</v>
      </c>
      <c r="E21" s="223">
        <v>165300</v>
      </c>
      <c r="F21" s="198" t="s">
        <v>170</v>
      </c>
      <c r="G21" s="198" t="s">
        <v>170</v>
      </c>
      <c r="H21" s="223">
        <v>224000</v>
      </c>
      <c r="I21" s="198" t="s">
        <v>170</v>
      </c>
      <c r="J21" s="198" t="s">
        <v>170</v>
      </c>
      <c r="K21" s="224">
        <v>5.9602649006622516E-2</v>
      </c>
      <c r="L21" s="223">
        <v>211200</v>
      </c>
      <c r="M21" s="198" t="s">
        <v>170</v>
      </c>
      <c r="N21" s="198" t="s">
        <v>170</v>
      </c>
      <c r="O21" s="223">
        <v>162700</v>
      </c>
      <c r="P21" s="198" t="s">
        <v>170</v>
      </c>
      <c r="Q21" s="198" t="s">
        <v>170</v>
      </c>
      <c r="R21" s="223">
        <v>223600</v>
      </c>
      <c r="S21" s="198" t="s">
        <v>170</v>
      </c>
      <c r="T21" s="198" t="s">
        <v>170</v>
      </c>
      <c r="U21" s="224">
        <v>5.8712121212121215E-2</v>
      </c>
      <c r="V21" s="223">
        <v>458500</v>
      </c>
      <c r="W21" s="198" t="s">
        <v>170</v>
      </c>
      <c r="X21" s="198" t="s">
        <v>170</v>
      </c>
      <c r="Y21" s="223">
        <v>385500</v>
      </c>
      <c r="Z21" s="198" t="s">
        <v>170</v>
      </c>
      <c r="AA21" s="198" t="s">
        <v>170</v>
      </c>
      <c r="AB21" s="223">
        <v>538500</v>
      </c>
      <c r="AC21" s="198" t="s">
        <v>170</v>
      </c>
      <c r="AD21" s="198" t="s">
        <v>170</v>
      </c>
      <c r="AE21" s="224">
        <v>0.17399999999999999</v>
      </c>
    </row>
    <row r="22" spans="1:31" x14ac:dyDescent="0.3">
      <c r="A22" s="202" t="s">
        <v>2071</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2084</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1413</v>
      </c>
      <c r="B24" s="223">
        <v>774</v>
      </c>
      <c r="C24" s="198" t="s">
        <v>170</v>
      </c>
      <c r="D24" s="198" t="s">
        <v>170</v>
      </c>
      <c r="E24" s="223">
        <v>843</v>
      </c>
      <c r="F24" s="198" t="s">
        <v>170</v>
      </c>
      <c r="G24" s="198" t="s">
        <v>170</v>
      </c>
      <c r="H24" s="223">
        <v>967</v>
      </c>
      <c r="I24" s="198" t="s">
        <v>170</v>
      </c>
      <c r="J24" s="198" t="s">
        <v>170</v>
      </c>
      <c r="K24" s="224">
        <v>0.24935400516795866</v>
      </c>
      <c r="L24" s="223">
        <v>755</v>
      </c>
      <c r="M24" s="198" t="s">
        <v>170</v>
      </c>
      <c r="N24" s="198" t="s">
        <v>170</v>
      </c>
      <c r="O24" s="223">
        <v>830</v>
      </c>
      <c r="P24" s="198" t="s">
        <v>170</v>
      </c>
      <c r="Q24" s="198" t="s">
        <v>170</v>
      </c>
      <c r="R24" s="223">
        <v>974</v>
      </c>
      <c r="S24" s="198" t="s">
        <v>170</v>
      </c>
      <c r="T24" s="198" t="s">
        <v>170</v>
      </c>
      <c r="U24" s="224">
        <v>0.29006622516556291</v>
      </c>
      <c r="V24" s="223">
        <v>1147</v>
      </c>
      <c r="W24" s="198" t="s">
        <v>170</v>
      </c>
      <c r="X24" s="198" t="s">
        <v>170</v>
      </c>
      <c r="Y24" s="223">
        <v>1255</v>
      </c>
      <c r="Z24" s="198" t="s">
        <v>170</v>
      </c>
      <c r="AA24" s="198" t="s">
        <v>170</v>
      </c>
      <c r="AB24" s="223">
        <v>1586</v>
      </c>
      <c r="AC24" s="198" t="s">
        <v>170</v>
      </c>
      <c r="AD24" s="198" t="s">
        <v>170</v>
      </c>
      <c r="AE24" s="224">
        <v>0.38300000000000001</v>
      </c>
    </row>
    <row r="25" spans="1:31" x14ac:dyDescent="0.3">
      <c r="A25" s="202" t="s">
        <v>2071</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2445</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1700</v>
      </c>
      <c r="C27" s="226"/>
      <c r="D27" s="226" t="s">
        <v>1701</v>
      </c>
      <c r="E27" s="225" t="s">
        <v>1700</v>
      </c>
      <c r="F27" s="226"/>
      <c r="G27" s="226" t="s">
        <v>1701</v>
      </c>
      <c r="H27" s="225" t="s">
        <v>1700</v>
      </c>
      <c r="I27" s="226"/>
      <c r="J27" s="226" t="s">
        <v>1701</v>
      </c>
      <c r="K27" s="198" t="s">
        <v>170</v>
      </c>
      <c r="L27" s="225" t="s">
        <v>1700</v>
      </c>
      <c r="M27" s="226"/>
      <c r="N27" s="226" t="s">
        <v>1701</v>
      </c>
      <c r="O27" s="225" t="s">
        <v>1700</v>
      </c>
      <c r="P27" s="226"/>
      <c r="Q27" s="226" t="s">
        <v>1701</v>
      </c>
      <c r="R27" s="225" t="s">
        <v>1700</v>
      </c>
      <c r="S27" s="226"/>
      <c r="T27" s="226" t="s">
        <v>1701</v>
      </c>
      <c r="U27" s="198" t="s">
        <v>170</v>
      </c>
      <c r="V27" s="225" t="s">
        <v>1700</v>
      </c>
      <c r="W27" s="226"/>
      <c r="X27" s="226" t="s">
        <v>1701</v>
      </c>
      <c r="Y27" s="225" t="s">
        <v>1700</v>
      </c>
      <c r="Z27" s="226"/>
      <c r="AA27" s="226" t="s">
        <v>1701</v>
      </c>
      <c r="AB27" s="225" t="s">
        <v>1700</v>
      </c>
      <c r="AC27" s="226"/>
      <c r="AD27" s="226" t="s">
        <v>1701</v>
      </c>
      <c r="AE27" s="198" t="s">
        <v>170</v>
      </c>
    </row>
    <row r="28" spans="1:31" x14ac:dyDescent="0.3">
      <c r="A28" s="198" t="s">
        <v>172</v>
      </c>
      <c r="B28" s="199">
        <v>3094</v>
      </c>
      <c r="C28" s="198" t="s">
        <v>170</v>
      </c>
      <c r="D28" s="199">
        <v>251.51515151515099</v>
      </c>
      <c r="E28" s="199">
        <v>2862</v>
      </c>
      <c r="F28" s="198" t="s">
        <v>170</v>
      </c>
      <c r="G28" s="199">
        <v>224.84848484848399</v>
      </c>
      <c r="H28" s="199">
        <v>3545</v>
      </c>
      <c r="I28" s="198" t="s">
        <v>170</v>
      </c>
      <c r="J28" s="200">
        <v>307.27273600000001</v>
      </c>
      <c r="K28" s="224">
        <v>0.14576599870717519</v>
      </c>
      <c r="L28" s="199">
        <v>154967</v>
      </c>
      <c r="M28" s="198" t="s">
        <v>170</v>
      </c>
      <c r="N28" s="199">
        <v>1105.45454545454</v>
      </c>
      <c r="O28" s="199">
        <v>156043</v>
      </c>
      <c r="P28" s="198" t="s">
        <v>170</v>
      </c>
      <c r="Q28" s="199">
        <v>1594.54545454545</v>
      </c>
      <c r="R28" s="199">
        <v>169630</v>
      </c>
      <c r="S28" s="198" t="s">
        <v>170</v>
      </c>
      <c r="T28" s="200">
        <v>1590.9090000000001</v>
      </c>
      <c r="U28" s="224">
        <v>9.4620144934082745E-2</v>
      </c>
      <c r="V28" s="199">
        <v>16272337</v>
      </c>
      <c r="W28" s="198" t="s">
        <v>170</v>
      </c>
      <c r="X28" s="199">
        <v>11453</v>
      </c>
      <c r="Y28" s="199">
        <v>16864403</v>
      </c>
      <c r="Z28" s="198" t="s">
        <v>170</v>
      </c>
      <c r="AA28" s="199">
        <v>10889</v>
      </c>
      <c r="AB28" s="199">
        <v>18246043</v>
      </c>
      <c r="AC28" s="198" t="s">
        <v>170</v>
      </c>
      <c r="AD28" s="200">
        <v>14744.85</v>
      </c>
      <c r="AE28" s="224">
        <v>0.121</v>
      </c>
    </row>
    <row r="29" spans="1:31" x14ac:dyDescent="0.3">
      <c r="A29" s="198" t="s">
        <v>1741</v>
      </c>
      <c r="B29" s="199">
        <v>2755</v>
      </c>
      <c r="C29" s="224">
        <v>0.8904330963154492</v>
      </c>
      <c r="D29" s="199">
        <v>229.69696969696901</v>
      </c>
      <c r="E29" s="199">
        <v>2649</v>
      </c>
      <c r="F29" s="224">
        <v>0.92557651991614254</v>
      </c>
      <c r="G29" s="199">
        <v>210.90909090909</v>
      </c>
      <c r="H29" s="199">
        <v>3198</v>
      </c>
      <c r="I29" s="224">
        <v>0.90211565585331455</v>
      </c>
      <c r="J29" s="200">
        <v>286.66665599999999</v>
      </c>
      <c r="K29" s="224">
        <v>0.16079854809437386</v>
      </c>
      <c r="L29" s="199">
        <v>140777</v>
      </c>
      <c r="M29" s="224">
        <v>0.90843211780572641</v>
      </c>
      <c r="N29" s="199">
        <v>1266.0606060606001</v>
      </c>
      <c r="O29" s="199">
        <v>143313</v>
      </c>
      <c r="P29" s="224">
        <v>0.91841992271361095</v>
      </c>
      <c r="Q29" s="199">
        <v>1580.6060606060601</v>
      </c>
      <c r="R29" s="199">
        <v>155699</v>
      </c>
      <c r="S29" s="224">
        <v>0.91787419678122972</v>
      </c>
      <c r="T29" s="200">
        <v>1741.8182400000001</v>
      </c>
      <c r="U29" s="224">
        <v>0.1059974285572217</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1742</v>
      </c>
      <c r="B30" s="199">
        <v>2299</v>
      </c>
      <c r="C30" s="224">
        <v>0.74305106658047837</v>
      </c>
      <c r="D30" s="199">
        <v>218.78787878787799</v>
      </c>
      <c r="E30" s="199">
        <v>2434</v>
      </c>
      <c r="F30" s="224">
        <v>0.8504542278127184</v>
      </c>
      <c r="G30" s="199">
        <v>204.84848484848399</v>
      </c>
      <c r="H30" s="199">
        <v>2955</v>
      </c>
      <c r="I30" s="224">
        <v>0.83356840620592387</v>
      </c>
      <c r="J30" s="200">
        <v>275.15152</v>
      </c>
      <c r="K30" s="224">
        <v>0.28534145280556766</v>
      </c>
      <c r="L30" s="199">
        <v>115135</v>
      </c>
      <c r="M30" s="224">
        <v>0.74296463117954148</v>
      </c>
      <c r="N30" s="199">
        <v>1245.45454545454</v>
      </c>
      <c r="O30" s="199">
        <v>120272</v>
      </c>
      <c r="P30" s="224">
        <v>0.7707619053722371</v>
      </c>
      <c r="Q30" s="199">
        <v>1443.0303030303</v>
      </c>
      <c r="R30" s="199">
        <v>134355</v>
      </c>
      <c r="S30" s="224">
        <v>0.79204739727642515</v>
      </c>
      <c r="T30" s="200">
        <v>1559.39392</v>
      </c>
      <c r="U30" s="224">
        <v>0.16693446823294394</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1743</v>
      </c>
      <c r="B31" s="199">
        <v>456</v>
      </c>
      <c r="C31" s="224">
        <v>0.14738202973497092</v>
      </c>
      <c r="D31" s="198">
        <v>89.090909090909093</v>
      </c>
      <c r="E31" s="199">
        <v>215</v>
      </c>
      <c r="F31" s="224">
        <v>7.5122292103424179E-2</v>
      </c>
      <c r="G31" s="198">
        <v>50.909090909090899</v>
      </c>
      <c r="H31" s="199">
        <v>243</v>
      </c>
      <c r="I31" s="224">
        <v>6.8547249647390687E-2</v>
      </c>
      <c r="J31" s="200">
        <v>72.727270000000004</v>
      </c>
      <c r="K31" s="224">
        <v>-0.46710526315789475</v>
      </c>
      <c r="L31" s="199">
        <v>25642</v>
      </c>
      <c r="M31" s="224">
        <v>0.16546748662618493</v>
      </c>
      <c r="N31" s="199">
        <v>804.24242424242402</v>
      </c>
      <c r="O31" s="199">
        <v>23041</v>
      </c>
      <c r="P31" s="224">
        <v>0.14765801734137385</v>
      </c>
      <c r="Q31" s="199">
        <v>830.90909090909099</v>
      </c>
      <c r="R31" s="199">
        <v>21344</v>
      </c>
      <c r="S31" s="224">
        <v>0.12582679950480458</v>
      </c>
      <c r="T31" s="200">
        <v>1003.63635</v>
      </c>
      <c r="U31" s="224">
        <v>-0.16761563060603696</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1484</v>
      </c>
      <c r="B32" s="199">
        <v>400</v>
      </c>
      <c r="C32" s="224">
        <v>0.12928248222365871</v>
      </c>
      <c r="D32" s="198">
        <v>83.030303030303003</v>
      </c>
      <c r="E32" s="199">
        <v>200</v>
      </c>
      <c r="F32" s="224">
        <v>6.9881201956673661E-2</v>
      </c>
      <c r="G32" s="198">
        <v>49.696969696969703</v>
      </c>
      <c r="H32" s="199">
        <v>153</v>
      </c>
      <c r="I32" s="224">
        <v>4.3159379407616362E-2</v>
      </c>
      <c r="J32" s="198">
        <v>56.363636</v>
      </c>
      <c r="K32" s="224">
        <v>-0.61750000000000005</v>
      </c>
      <c r="L32" s="199">
        <v>15804</v>
      </c>
      <c r="M32" s="224">
        <v>0.10198300283286119</v>
      </c>
      <c r="N32" s="198">
        <v>642.42424242424204</v>
      </c>
      <c r="O32" s="199">
        <v>15252</v>
      </c>
      <c r="P32" s="224">
        <v>9.774228898444659E-2</v>
      </c>
      <c r="Q32" s="198">
        <v>590.90909090909099</v>
      </c>
      <c r="R32" s="199">
        <v>14032</v>
      </c>
      <c r="S32" s="224">
        <v>8.2721216765902258E-2</v>
      </c>
      <c r="T32" s="200">
        <v>746.66669999999999</v>
      </c>
      <c r="U32" s="224">
        <v>-0.11212351303467477</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1485</v>
      </c>
      <c r="B33" s="199">
        <v>26</v>
      </c>
      <c r="C33" s="224">
        <v>8.4033613445378148E-3</v>
      </c>
      <c r="D33" s="198">
        <v>15.757575757575699</v>
      </c>
      <c r="E33" s="199">
        <v>12</v>
      </c>
      <c r="F33" s="224">
        <v>4.1928721174004195E-3</v>
      </c>
      <c r="G33" s="198">
        <v>8.4848484848484809</v>
      </c>
      <c r="H33" s="199">
        <v>47</v>
      </c>
      <c r="I33" s="224">
        <v>1.3258110014104372E-2</v>
      </c>
      <c r="J33" s="198">
        <v>22.424242</v>
      </c>
      <c r="K33" s="224">
        <v>0.80769230769230771</v>
      </c>
      <c r="L33" s="199">
        <v>5343</v>
      </c>
      <c r="M33" s="224">
        <v>3.4478308284989705E-2</v>
      </c>
      <c r="N33" s="198">
        <v>475.15151515151501</v>
      </c>
      <c r="O33" s="199">
        <v>3639</v>
      </c>
      <c r="P33" s="224">
        <v>2.3320494991765091E-2</v>
      </c>
      <c r="Q33" s="198">
        <v>333.33333333333297</v>
      </c>
      <c r="R33" s="199">
        <v>3946</v>
      </c>
      <c r="S33" s="224">
        <v>2.3262394623592524E-2</v>
      </c>
      <c r="T33" s="198">
        <v>424.24243200000001</v>
      </c>
      <c r="U33" s="224">
        <v>-0.26146359723002061</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1486</v>
      </c>
      <c r="B34" s="199">
        <v>16</v>
      </c>
      <c r="C34" s="224">
        <v>5.1712992889463476E-3</v>
      </c>
      <c r="D34" s="198">
        <v>12.1212121212121</v>
      </c>
      <c r="E34" s="199">
        <v>3</v>
      </c>
      <c r="F34" s="224">
        <v>1.0482180293501049E-3</v>
      </c>
      <c r="G34" s="198">
        <v>3.0303030303030298</v>
      </c>
      <c r="H34" s="199">
        <v>43</v>
      </c>
      <c r="I34" s="224">
        <v>1.2129760225669958E-2</v>
      </c>
      <c r="J34" s="198">
        <v>28.484848</v>
      </c>
      <c r="K34" s="224">
        <v>1.6875</v>
      </c>
      <c r="L34" s="199">
        <v>2043</v>
      </c>
      <c r="M34" s="224">
        <v>1.3183451960740028E-2</v>
      </c>
      <c r="N34" s="198">
        <v>259.39393939393898</v>
      </c>
      <c r="O34" s="199">
        <v>2419</v>
      </c>
      <c r="P34" s="224">
        <v>1.5502137231404164E-2</v>
      </c>
      <c r="Q34" s="198">
        <v>335.75757575757501</v>
      </c>
      <c r="R34" s="199">
        <v>2321</v>
      </c>
      <c r="S34" s="224">
        <v>1.3682721216765902E-2</v>
      </c>
      <c r="T34" s="198">
        <v>412.72726399999999</v>
      </c>
      <c r="U34" s="224">
        <v>0.136074400391581</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1744</v>
      </c>
      <c r="B35" s="199">
        <v>14</v>
      </c>
      <c r="C35" s="224">
        <v>4.5248868778280547E-3</v>
      </c>
      <c r="D35" s="198">
        <v>14.545454545454501</v>
      </c>
      <c r="E35" s="198">
        <v>0</v>
      </c>
      <c r="F35" s="224">
        <v>0</v>
      </c>
      <c r="G35" s="198">
        <v>10.909090909090899</v>
      </c>
      <c r="H35" s="198">
        <v>0</v>
      </c>
      <c r="I35" s="224">
        <v>0</v>
      </c>
      <c r="J35" s="198">
        <v>11.515152</v>
      </c>
      <c r="K35" s="224">
        <v>-1</v>
      </c>
      <c r="L35" s="199">
        <v>1415</v>
      </c>
      <c r="M35" s="224">
        <v>9.1309762723676656E-3</v>
      </c>
      <c r="N35" s="198">
        <v>204.84848484848399</v>
      </c>
      <c r="O35" s="199">
        <v>1019</v>
      </c>
      <c r="P35" s="224">
        <v>6.5302512768916259E-3</v>
      </c>
      <c r="Q35" s="198">
        <v>182.42424242424201</v>
      </c>
      <c r="R35" s="199">
        <v>784</v>
      </c>
      <c r="S35" s="224">
        <v>4.6218239698166599E-3</v>
      </c>
      <c r="T35" s="198">
        <v>160</v>
      </c>
      <c r="U35" s="224">
        <v>-0.44593639575971733</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1745</v>
      </c>
      <c r="B36" s="198">
        <v>0</v>
      </c>
      <c r="C36" s="224">
        <v>0</v>
      </c>
      <c r="D36" s="198">
        <v>72.121212121212096</v>
      </c>
      <c r="E36" s="198">
        <v>0</v>
      </c>
      <c r="F36" s="224">
        <v>0</v>
      </c>
      <c r="G36" s="198">
        <v>10.909090909090899</v>
      </c>
      <c r="H36" s="198">
        <v>0</v>
      </c>
      <c r="I36" s="224">
        <v>0</v>
      </c>
      <c r="J36" s="198">
        <v>11.515152</v>
      </c>
      <c r="K36" s="224"/>
      <c r="L36" s="199">
        <v>1037</v>
      </c>
      <c r="M36" s="224">
        <v>6.6917472752263387E-3</v>
      </c>
      <c r="N36" s="198">
        <v>136.969696969696</v>
      </c>
      <c r="O36" s="199">
        <v>712</v>
      </c>
      <c r="P36" s="224">
        <v>4.5628448568663764E-3</v>
      </c>
      <c r="Q36" s="198">
        <v>176.969696969696</v>
      </c>
      <c r="R36" s="199">
        <v>261</v>
      </c>
      <c r="S36" s="224">
        <v>1.5386429287272299E-3</v>
      </c>
      <c r="T36" s="198">
        <v>65.454544100000007</v>
      </c>
      <c r="U36" s="224">
        <v>-0.7483124397299904</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1746</v>
      </c>
      <c r="B37" s="199">
        <v>5</v>
      </c>
      <c r="C37" s="224">
        <v>1.6160310277957336E-3</v>
      </c>
      <c r="D37" s="198">
        <v>5.4545454545454497</v>
      </c>
      <c r="E37" s="199">
        <v>0</v>
      </c>
      <c r="F37" s="224">
        <v>0</v>
      </c>
      <c r="G37" s="198">
        <v>10.909090909090899</v>
      </c>
      <c r="H37" s="199">
        <v>92</v>
      </c>
      <c r="I37" s="224">
        <v>2.5952045133991537E-2</v>
      </c>
      <c r="J37" s="198">
        <v>66.666664100000006</v>
      </c>
      <c r="K37" s="224">
        <v>17.399999999999999</v>
      </c>
      <c r="L37" s="199">
        <v>1237</v>
      </c>
      <c r="M37" s="224">
        <v>7.9823446282111677E-3</v>
      </c>
      <c r="N37" s="198">
        <v>156.363636363636</v>
      </c>
      <c r="O37" s="199">
        <v>1082</v>
      </c>
      <c r="P37" s="224">
        <v>6.9339861448446906E-3</v>
      </c>
      <c r="Q37" s="198">
        <v>145.45454545454501</v>
      </c>
      <c r="R37" s="199">
        <v>1067</v>
      </c>
      <c r="S37" s="224">
        <v>6.2901609385132345E-3</v>
      </c>
      <c r="T37" s="198">
        <v>147.27271999999999</v>
      </c>
      <c r="U37" s="224">
        <v>-0.137429264349232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1747</v>
      </c>
      <c r="B38" s="199">
        <v>5</v>
      </c>
      <c r="C38" s="224">
        <v>1.6160310277957336E-3</v>
      </c>
      <c r="D38" s="198">
        <v>5.4545454545454497</v>
      </c>
      <c r="E38" s="199">
        <v>0</v>
      </c>
      <c r="F38" s="224">
        <v>0</v>
      </c>
      <c r="G38" s="198">
        <v>10.909090909090899</v>
      </c>
      <c r="H38" s="199">
        <v>92</v>
      </c>
      <c r="I38" s="224">
        <v>2.5952045133991537E-2</v>
      </c>
      <c r="J38" s="198">
        <v>66.666664100000006</v>
      </c>
      <c r="K38" s="224">
        <v>17.399999999999999</v>
      </c>
      <c r="L38" s="199">
        <v>1237</v>
      </c>
      <c r="M38" s="224">
        <v>7.9823446282111677E-3</v>
      </c>
      <c r="N38" s="198">
        <v>156.363636363636</v>
      </c>
      <c r="O38" s="199">
        <v>1035</v>
      </c>
      <c r="P38" s="224">
        <v>6.6327871163717692E-3</v>
      </c>
      <c r="Q38" s="198">
        <v>145.45454545454501</v>
      </c>
      <c r="R38" s="199">
        <v>1050</v>
      </c>
      <c r="S38" s="224">
        <v>6.1899428167187407E-3</v>
      </c>
      <c r="T38" s="198">
        <v>146.060608</v>
      </c>
      <c r="U38" s="224">
        <v>-0.15117219078415522</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1748</v>
      </c>
      <c r="B39" s="198">
        <v>0</v>
      </c>
      <c r="C39" s="224">
        <v>0</v>
      </c>
      <c r="D39" s="198">
        <v>72.121212121212096</v>
      </c>
      <c r="E39" s="198">
        <v>0</v>
      </c>
      <c r="F39" s="224">
        <v>0</v>
      </c>
      <c r="G39" s="198">
        <v>10.909090909090899</v>
      </c>
      <c r="H39" s="198">
        <v>0</v>
      </c>
      <c r="I39" s="224">
        <v>0</v>
      </c>
      <c r="J39" s="198">
        <v>11.515152</v>
      </c>
      <c r="K39" s="224"/>
      <c r="L39" s="198">
        <v>0</v>
      </c>
      <c r="M39" s="224">
        <v>0</v>
      </c>
      <c r="N39" s="198">
        <v>72.121212121212096</v>
      </c>
      <c r="O39" s="198">
        <v>24</v>
      </c>
      <c r="P39" s="224">
        <v>1.5380375922021495E-4</v>
      </c>
      <c r="Q39" s="198">
        <v>22.424242424242401</v>
      </c>
      <c r="R39" s="198">
        <v>9</v>
      </c>
      <c r="S39" s="224">
        <v>5.3056652714732064E-5</v>
      </c>
      <c r="T39" s="198">
        <v>13.333333</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1749</v>
      </c>
      <c r="B40" s="198">
        <v>0</v>
      </c>
      <c r="C40" s="224">
        <v>0</v>
      </c>
      <c r="D40" s="198">
        <v>72.121212121212096</v>
      </c>
      <c r="E40" s="198">
        <v>0</v>
      </c>
      <c r="F40" s="224">
        <v>0</v>
      </c>
      <c r="G40" s="198">
        <v>10.909090909090899</v>
      </c>
      <c r="H40" s="198">
        <v>0</v>
      </c>
      <c r="I40" s="224">
        <v>0</v>
      </c>
      <c r="J40" s="198">
        <v>11.515152</v>
      </c>
      <c r="K40" s="224"/>
      <c r="L40" s="198">
        <v>0</v>
      </c>
      <c r="M40" s="224">
        <v>0</v>
      </c>
      <c r="N40" s="198">
        <v>72.121212121212096</v>
      </c>
      <c r="O40" s="198">
        <v>23</v>
      </c>
      <c r="P40" s="224">
        <v>1.4739526925270599E-4</v>
      </c>
      <c r="Q40" s="198">
        <v>22.424242424242401</v>
      </c>
      <c r="R40" s="198">
        <v>0</v>
      </c>
      <c r="S40" s="224">
        <v>0</v>
      </c>
      <c r="T40" s="198">
        <v>17.575758</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1750</v>
      </c>
      <c r="B41" s="198">
        <v>0</v>
      </c>
      <c r="C41" s="224">
        <v>0</v>
      </c>
      <c r="D41" s="198">
        <v>72.121212121212096</v>
      </c>
      <c r="E41" s="198">
        <v>0</v>
      </c>
      <c r="F41" s="224">
        <v>0</v>
      </c>
      <c r="G41" s="198">
        <v>10.909090909090899</v>
      </c>
      <c r="H41" s="198">
        <v>0</v>
      </c>
      <c r="I41" s="224">
        <v>0</v>
      </c>
      <c r="J41" s="198">
        <v>11.515152</v>
      </c>
      <c r="K41" s="224"/>
      <c r="L41" s="198">
        <v>0</v>
      </c>
      <c r="M41" s="224">
        <v>0</v>
      </c>
      <c r="N41" s="198">
        <v>72.121212121212096</v>
      </c>
      <c r="O41" s="198">
        <v>0</v>
      </c>
      <c r="P41" s="224">
        <v>0</v>
      </c>
      <c r="Q41" s="198">
        <v>16.363636363636299</v>
      </c>
      <c r="R41" s="198">
        <v>8</v>
      </c>
      <c r="S41" s="224">
        <v>4.7161469079761834E-5</v>
      </c>
      <c r="T41" s="198">
        <v>8.4848479999999995</v>
      </c>
      <c r="U41" s="224"/>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1494</v>
      </c>
      <c r="B42" s="198">
        <v>0</v>
      </c>
      <c r="C42" s="224">
        <v>0</v>
      </c>
      <c r="D42" s="198">
        <v>72.121212121212096</v>
      </c>
      <c r="E42" s="198">
        <v>0</v>
      </c>
      <c r="F42" s="224">
        <v>0</v>
      </c>
      <c r="G42" s="198">
        <v>10.909090909090899</v>
      </c>
      <c r="H42" s="198">
        <v>0</v>
      </c>
      <c r="I42" s="224">
        <v>0</v>
      </c>
      <c r="J42" s="198">
        <v>11.515152</v>
      </c>
      <c r="K42" s="224"/>
      <c r="L42" s="198">
        <v>0</v>
      </c>
      <c r="M42" s="224">
        <v>0</v>
      </c>
      <c r="N42" s="198">
        <v>72.121212121212096</v>
      </c>
      <c r="O42" s="198">
        <v>0</v>
      </c>
      <c r="P42" s="224">
        <v>0</v>
      </c>
      <c r="Q42" s="198">
        <v>16.363636363636299</v>
      </c>
      <c r="R42" s="198">
        <v>0</v>
      </c>
      <c r="S42" s="224">
        <v>0</v>
      </c>
      <c r="T42" s="198">
        <v>17.575758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1495</v>
      </c>
      <c r="B43" s="198">
        <v>0</v>
      </c>
      <c r="C43" s="224">
        <v>0</v>
      </c>
      <c r="D43" s="198">
        <v>72.121212121212096</v>
      </c>
      <c r="E43" s="198">
        <v>0</v>
      </c>
      <c r="F43" s="224">
        <v>0</v>
      </c>
      <c r="G43" s="198">
        <v>10.909090909090899</v>
      </c>
      <c r="H43" s="198">
        <v>0</v>
      </c>
      <c r="I43" s="224">
        <v>0</v>
      </c>
      <c r="J43" s="198">
        <v>11.515152</v>
      </c>
      <c r="K43" s="224"/>
      <c r="L43" s="198">
        <v>10</v>
      </c>
      <c r="M43" s="224">
        <v>6.4529867649241454E-5</v>
      </c>
      <c r="N43" s="198">
        <v>12.1212121212121</v>
      </c>
      <c r="O43" s="198">
        <v>7</v>
      </c>
      <c r="P43" s="224">
        <v>4.485942977256269E-5</v>
      </c>
      <c r="Q43" s="198">
        <v>6.0606060606060597</v>
      </c>
      <c r="R43" s="198">
        <v>57</v>
      </c>
      <c r="S43" s="224">
        <v>3.3602546719330308E-4</v>
      </c>
      <c r="T43" s="198">
        <v>37.5757561</v>
      </c>
      <c r="U43" s="224">
        <v>4.7</v>
      </c>
      <c r="V43" s="199">
        <v>6671</v>
      </c>
      <c r="W43" s="224">
        <v>0</v>
      </c>
      <c r="X43" s="198">
        <v>375</v>
      </c>
      <c r="Y43" s="199">
        <v>8684</v>
      </c>
      <c r="Z43" s="224">
        <v>1E-3</v>
      </c>
      <c r="AA43" s="198">
        <v>413</v>
      </c>
      <c r="AB43" s="199">
        <v>36319</v>
      </c>
      <c r="AC43" s="224">
        <v>2E-3</v>
      </c>
      <c r="AD43" s="198">
        <v>977.58</v>
      </c>
      <c r="AE43" s="224">
        <v>4.444</v>
      </c>
    </row>
    <row r="44" spans="1:31" x14ac:dyDescent="0.3">
      <c r="A44" s="198" t="s">
        <v>1496</v>
      </c>
      <c r="B44" s="198">
        <v>0</v>
      </c>
      <c r="C44" s="224">
        <v>0</v>
      </c>
      <c r="D44" s="198">
        <v>72.121212121212096</v>
      </c>
      <c r="E44" s="198">
        <v>0</v>
      </c>
      <c r="F44" s="224">
        <v>0</v>
      </c>
      <c r="G44" s="198">
        <v>10.909090909090899</v>
      </c>
      <c r="H44" s="198">
        <v>0</v>
      </c>
      <c r="I44" s="224">
        <v>0</v>
      </c>
      <c r="J44" s="198">
        <v>11.515152</v>
      </c>
      <c r="K44" s="224"/>
      <c r="L44" s="199">
        <v>504</v>
      </c>
      <c r="M44" s="224">
        <v>3.2523053295217693E-3</v>
      </c>
      <c r="N44" s="198">
        <v>99.393939393939405</v>
      </c>
      <c r="O44" s="199">
        <v>659</v>
      </c>
      <c r="P44" s="224">
        <v>4.2231948885884021E-3</v>
      </c>
      <c r="Q44" s="198">
        <v>195.75757575757501</v>
      </c>
      <c r="R44" s="198">
        <v>425</v>
      </c>
      <c r="S44" s="224">
        <v>2.5054530448623473E-3</v>
      </c>
      <c r="T44" s="198">
        <v>94.545455899999993</v>
      </c>
      <c r="U44" s="224">
        <v>-0.15674603174603174</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1497</v>
      </c>
      <c r="B45" s="199">
        <v>51</v>
      </c>
      <c r="C45" s="224">
        <v>1.6483516483516484E-2</v>
      </c>
      <c r="D45" s="198">
        <v>32.121212121212103</v>
      </c>
      <c r="E45" s="199">
        <v>20</v>
      </c>
      <c r="F45" s="224">
        <v>6.9881201956673656E-3</v>
      </c>
      <c r="G45" s="198">
        <v>12.7272727272727</v>
      </c>
      <c r="H45" s="199">
        <v>0</v>
      </c>
      <c r="I45" s="224">
        <v>0</v>
      </c>
      <c r="J45" s="198">
        <v>11.515152</v>
      </c>
      <c r="K45" s="224">
        <v>-1</v>
      </c>
      <c r="L45" s="199">
        <v>593</v>
      </c>
      <c r="M45" s="224">
        <v>3.8266211516000182E-3</v>
      </c>
      <c r="N45" s="198">
        <v>103.636363636363</v>
      </c>
      <c r="O45" s="199">
        <v>1006</v>
      </c>
      <c r="P45" s="224">
        <v>6.4469409073140095E-3</v>
      </c>
      <c r="Q45" s="198">
        <v>173.333333333333</v>
      </c>
      <c r="R45" s="199">
        <v>373</v>
      </c>
      <c r="S45" s="224">
        <v>2.1989034958438953E-3</v>
      </c>
      <c r="T45" s="198">
        <v>109.090912</v>
      </c>
      <c r="U45" s="224">
        <v>-0.37099494097807756</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1498</v>
      </c>
      <c r="B46" s="199">
        <v>135</v>
      </c>
      <c r="C46" s="224">
        <v>4.3632837750484807E-2</v>
      </c>
      <c r="D46" s="198">
        <v>64.242424242424207</v>
      </c>
      <c r="E46" s="199">
        <v>54</v>
      </c>
      <c r="F46" s="224">
        <v>1.8867924528301886E-2</v>
      </c>
      <c r="G46" s="198">
        <v>21.818181818181799</v>
      </c>
      <c r="H46" s="199">
        <v>39</v>
      </c>
      <c r="I46" s="224">
        <v>1.1001410437235543E-2</v>
      </c>
      <c r="J46" s="198">
        <v>20</v>
      </c>
      <c r="K46" s="224">
        <v>-0.71111111111111114</v>
      </c>
      <c r="L46" s="199">
        <v>3290</v>
      </c>
      <c r="M46" s="224">
        <v>2.1230326456600439E-2</v>
      </c>
      <c r="N46" s="198">
        <v>298.18181818181802</v>
      </c>
      <c r="O46" s="199">
        <v>3096</v>
      </c>
      <c r="P46" s="224">
        <v>1.9840684939407726E-2</v>
      </c>
      <c r="Q46" s="198">
        <v>278.18181818181802</v>
      </c>
      <c r="R46" s="199">
        <v>2566</v>
      </c>
      <c r="S46" s="224">
        <v>1.5127041207333608E-2</v>
      </c>
      <c r="T46" s="198">
        <v>282.42425500000002</v>
      </c>
      <c r="U46" s="224">
        <v>-0.22006079027355624</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1500</v>
      </c>
      <c r="B47" s="199">
        <v>15</v>
      </c>
      <c r="C47" s="224">
        <v>4.8480930833872012E-3</v>
      </c>
      <c r="D47" s="198">
        <v>14.545454545454501</v>
      </c>
      <c r="E47" s="199">
        <v>35</v>
      </c>
      <c r="F47" s="224">
        <v>1.222921034241789E-2</v>
      </c>
      <c r="G47" s="198">
        <v>24.848484848484802</v>
      </c>
      <c r="H47" s="199">
        <v>87</v>
      </c>
      <c r="I47" s="224">
        <v>2.454160789844852E-2</v>
      </c>
      <c r="J47" s="198">
        <v>64.242424</v>
      </c>
      <c r="K47" s="224">
        <v>4.8</v>
      </c>
      <c r="L47" s="199">
        <v>2627</v>
      </c>
      <c r="M47" s="224">
        <v>1.695199623145573E-2</v>
      </c>
      <c r="N47" s="198">
        <v>380.60606060606</v>
      </c>
      <c r="O47" s="199">
        <v>1836</v>
      </c>
      <c r="P47" s="224">
        <v>1.1765987580346443E-2</v>
      </c>
      <c r="Q47" s="198">
        <v>233.333333333333</v>
      </c>
      <c r="R47" s="199">
        <v>1788</v>
      </c>
      <c r="S47" s="224">
        <v>1.054058833932677E-2</v>
      </c>
      <c r="T47" s="198">
        <v>265.45455900000002</v>
      </c>
      <c r="U47" s="224">
        <v>-0.31937571374191093</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1751</v>
      </c>
      <c r="B48" s="199">
        <v>133</v>
      </c>
      <c r="C48" s="224">
        <v>4.2986425339366516E-2</v>
      </c>
      <c r="D48" s="198">
        <v>55.757575757575701</v>
      </c>
      <c r="E48" s="199">
        <v>104</v>
      </c>
      <c r="F48" s="224">
        <v>3.6338225017470298E-2</v>
      </c>
      <c r="G48" s="198">
        <v>40</v>
      </c>
      <c r="H48" s="199">
        <v>129</v>
      </c>
      <c r="I48" s="224">
        <v>3.6389280677009875E-2</v>
      </c>
      <c r="J48" s="198">
        <v>58.181820000000002</v>
      </c>
      <c r="K48" s="224">
        <v>-3.007518796992481E-2</v>
      </c>
      <c r="L48" s="199">
        <v>5929</v>
      </c>
      <c r="M48" s="224">
        <v>3.8259758529235258E-2</v>
      </c>
      <c r="N48" s="198">
        <v>312.12121212121201</v>
      </c>
      <c r="O48" s="199">
        <v>5044</v>
      </c>
      <c r="P48" s="224">
        <v>3.2324423396115173E-2</v>
      </c>
      <c r="Q48" s="198">
        <v>442.42424242424198</v>
      </c>
      <c r="R48" s="199">
        <v>7655</v>
      </c>
      <c r="S48" s="224">
        <v>4.5127630725697108E-2</v>
      </c>
      <c r="T48" s="198">
        <v>630.30304000000001</v>
      </c>
      <c r="U48" s="224">
        <v>0.29111148591668073</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1971</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1700</v>
      </c>
      <c r="C51" s="226"/>
      <c r="D51" s="226" t="s">
        <v>1701</v>
      </c>
      <c r="E51" s="225" t="s">
        <v>1700</v>
      </c>
      <c r="F51" s="226"/>
      <c r="G51" s="226" t="s">
        <v>1701</v>
      </c>
      <c r="H51" s="225" t="s">
        <v>1700</v>
      </c>
      <c r="I51" s="226"/>
      <c r="J51" s="226" t="s">
        <v>1701</v>
      </c>
      <c r="K51" s="198" t="s">
        <v>170</v>
      </c>
      <c r="L51" s="225" t="s">
        <v>1700</v>
      </c>
      <c r="M51" s="226"/>
      <c r="N51" s="226" t="s">
        <v>1701</v>
      </c>
      <c r="O51" s="225" t="s">
        <v>1700</v>
      </c>
      <c r="P51" s="226"/>
      <c r="Q51" s="226" t="s">
        <v>1701</v>
      </c>
      <c r="R51" s="225" t="s">
        <v>1700</v>
      </c>
      <c r="S51" s="226"/>
      <c r="T51" s="226" t="s">
        <v>1701</v>
      </c>
      <c r="U51" s="198" t="s">
        <v>170</v>
      </c>
      <c r="V51" s="225" t="s">
        <v>1700</v>
      </c>
      <c r="W51" s="226"/>
      <c r="X51" s="226" t="s">
        <v>1701</v>
      </c>
      <c r="Y51" s="225" t="s">
        <v>1700</v>
      </c>
      <c r="Z51" s="226"/>
      <c r="AA51" s="226" t="s">
        <v>1701</v>
      </c>
      <c r="AB51" s="225" t="s">
        <v>1700</v>
      </c>
      <c r="AC51" s="226"/>
      <c r="AD51" s="226" t="s">
        <v>1701</v>
      </c>
      <c r="AE51" s="198" t="s">
        <v>170</v>
      </c>
    </row>
    <row r="52" spans="1:31" x14ac:dyDescent="0.3">
      <c r="A52" s="198" t="s">
        <v>1972</v>
      </c>
      <c r="B52" s="223">
        <v>1131</v>
      </c>
      <c r="C52" s="198" t="s">
        <v>170</v>
      </c>
      <c r="D52" s="223">
        <v>49.696969696969703</v>
      </c>
      <c r="E52" s="223">
        <v>1051</v>
      </c>
      <c r="F52" s="198" t="s">
        <v>170</v>
      </c>
      <c r="G52" s="223">
        <v>58.181818181818201</v>
      </c>
      <c r="H52" s="199">
        <v>1101</v>
      </c>
      <c r="I52" s="198" t="s">
        <v>170</v>
      </c>
      <c r="J52" s="198">
        <v>192.72728000000001</v>
      </c>
      <c r="K52" s="224">
        <v>-2.6525198938992044E-2</v>
      </c>
      <c r="L52" s="223">
        <v>1162</v>
      </c>
      <c r="M52" s="198" t="s">
        <v>170</v>
      </c>
      <c r="N52" s="223">
        <v>13.9393939393939</v>
      </c>
      <c r="O52" s="223">
        <v>1081</v>
      </c>
      <c r="P52" s="198" t="s">
        <v>170</v>
      </c>
      <c r="Q52" s="223">
        <v>12.7272727272727</v>
      </c>
      <c r="R52" s="199">
        <v>1155</v>
      </c>
      <c r="S52" s="198" t="s">
        <v>170</v>
      </c>
      <c r="T52" s="198">
        <v>17.575758</v>
      </c>
      <c r="U52" s="224">
        <v>-6.024096385542169E-3</v>
      </c>
      <c r="V52" s="223">
        <v>1882</v>
      </c>
      <c r="W52" s="198" t="s">
        <v>170</v>
      </c>
      <c r="X52" s="223">
        <v>2</v>
      </c>
      <c r="Y52" s="223">
        <v>1693</v>
      </c>
      <c r="Z52" s="198" t="s">
        <v>170</v>
      </c>
      <c r="AA52" s="223">
        <v>2</v>
      </c>
      <c r="AB52" s="199">
        <v>1851</v>
      </c>
      <c r="AC52" s="198" t="s">
        <v>170</v>
      </c>
      <c r="AD52" s="198">
        <v>3.03</v>
      </c>
      <c r="AE52" s="224">
        <v>-1.6E-2</v>
      </c>
    </row>
    <row r="53" spans="1:31" x14ac:dyDescent="0.3">
      <c r="A53" s="198" t="s">
        <v>1973</v>
      </c>
      <c r="B53" s="223">
        <v>1326</v>
      </c>
      <c r="C53" s="198" t="s">
        <v>170</v>
      </c>
      <c r="D53" s="223">
        <v>83.636363636363598</v>
      </c>
      <c r="E53" s="223">
        <v>1227</v>
      </c>
      <c r="F53" s="198" t="s">
        <v>170</v>
      </c>
      <c r="G53" s="223">
        <v>64.848484848484802</v>
      </c>
      <c r="H53" s="199">
        <v>1536</v>
      </c>
      <c r="I53" s="198" t="s">
        <v>170</v>
      </c>
      <c r="J53" s="198">
        <v>59.393940000000001</v>
      </c>
      <c r="K53" s="224">
        <v>0.15837104072398189</v>
      </c>
      <c r="L53" s="223">
        <v>1461</v>
      </c>
      <c r="M53" s="198" t="s">
        <v>170</v>
      </c>
      <c r="N53" s="223">
        <v>14.545454545454501</v>
      </c>
      <c r="O53" s="223">
        <v>1353</v>
      </c>
      <c r="P53" s="198" t="s">
        <v>170</v>
      </c>
      <c r="Q53" s="223">
        <v>12.7272727272727</v>
      </c>
      <c r="R53" s="199">
        <v>1478</v>
      </c>
      <c r="S53" s="198" t="s">
        <v>170</v>
      </c>
      <c r="T53" s="198">
        <v>15.151515</v>
      </c>
      <c r="U53" s="224">
        <v>1.1635865845311431E-2</v>
      </c>
      <c r="V53" s="223">
        <v>2345</v>
      </c>
      <c r="W53" s="198" t="s">
        <v>170</v>
      </c>
      <c r="X53" s="223">
        <v>2</v>
      </c>
      <c r="Y53" s="223">
        <v>2155</v>
      </c>
      <c r="Z53" s="198" t="s">
        <v>170</v>
      </c>
      <c r="AA53" s="223">
        <v>2</v>
      </c>
      <c r="AB53" s="199">
        <v>2422</v>
      </c>
      <c r="AC53" s="198" t="s">
        <v>170</v>
      </c>
      <c r="AD53" s="198">
        <v>3.03</v>
      </c>
      <c r="AE53" s="224">
        <v>3.3000000000000002E-2</v>
      </c>
    </row>
    <row r="54" spans="1:31" x14ac:dyDescent="0.3">
      <c r="A54" s="198" t="s">
        <v>1974</v>
      </c>
      <c r="B54" s="223">
        <v>351</v>
      </c>
      <c r="C54" s="198" t="s">
        <v>170</v>
      </c>
      <c r="D54" s="223">
        <v>24.848484848484802</v>
      </c>
      <c r="E54" s="223">
        <v>335</v>
      </c>
      <c r="F54" s="198" t="s">
        <v>170</v>
      </c>
      <c r="G54" s="223">
        <v>23.636363636363601</v>
      </c>
      <c r="H54" s="198">
        <v>351</v>
      </c>
      <c r="I54" s="198" t="s">
        <v>170</v>
      </c>
      <c r="J54" s="198">
        <v>45.4545441</v>
      </c>
      <c r="K54" s="224">
        <v>0</v>
      </c>
      <c r="L54" s="223">
        <v>344</v>
      </c>
      <c r="M54" s="198" t="s">
        <v>170</v>
      </c>
      <c r="N54" s="223">
        <v>5.4545454545454497</v>
      </c>
      <c r="O54" s="223">
        <v>363</v>
      </c>
      <c r="P54" s="198" t="s">
        <v>170</v>
      </c>
      <c r="Q54" s="223">
        <v>6.0606060606060597</v>
      </c>
      <c r="R54" s="198">
        <v>435</v>
      </c>
      <c r="S54" s="198" t="s">
        <v>170</v>
      </c>
      <c r="T54" s="198">
        <v>9.0909089999999999</v>
      </c>
      <c r="U54" s="224">
        <v>0.26453488372093026</v>
      </c>
      <c r="V54" s="223">
        <v>450</v>
      </c>
      <c r="W54" s="198" t="s">
        <v>170</v>
      </c>
      <c r="X54" s="223">
        <v>1</v>
      </c>
      <c r="Y54" s="223">
        <v>500</v>
      </c>
      <c r="Z54" s="198" t="s">
        <v>170</v>
      </c>
      <c r="AA54" s="223">
        <v>1</v>
      </c>
      <c r="AB54" s="198">
        <v>618</v>
      </c>
      <c r="AC54" s="198" t="s">
        <v>170</v>
      </c>
      <c r="AD54" s="198">
        <v>1.21</v>
      </c>
      <c r="AE54" s="224">
        <v>0.373</v>
      </c>
    </row>
    <row r="55" spans="1:31" x14ac:dyDescent="0.3">
      <c r="A55" s="202" t="s">
        <v>2071</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1992</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1700</v>
      </c>
      <c r="C57" s="226"/>
      <c r="D57" s="226" t="s">
        <v>1701</v>
      </c>
      <c r="E57" s="225" t="s">
        <v>1700</v>
      </c>
      <c r="F57" s="226"/>
      <c r="G57" s="226" t="s">
        <v>1701</v>
      </c>
      <c r="H57" s="225" t="s">
        <v>1700</v>
      </c>
      <c r="I57" s="226"/>
      <c r="J57" s="226" t="s">
        <v>1701</v>
      </c>
      <c r="K57" s="198" t="s">
        <v>170</v>
      </c>
      <c r="L57" s="225" t="s">
        <v>1700</v>
      </c>
      <c r="M57" s="226"/>
      <c r="N57" s="226" t="s">
        <v>1701</v>
      </c>
      <c r="O57" s="225" t="s">
        <v>1700</v>
      </c>
      <c r="P57" s="226"/>
      <c r="Q57" s="226" t="s">
        <v>1701</v>
      </c>
      <c r="R57" s="225" t="s">
        <v>1700</v>
      </c>
      <c r="S57" s="226"/>
      <c r="T57" s="226" t="s">
        <v>1701</v>
      </c>
      <c r="U57" s="198" t="s">
        <v>170</v>
      </c>
      <c r="V57" s="225" t="s">
        <v>1700</v>
      </c>
      <c r="W57" s="226"/>
      <c r="X57" s="226" t="s">
        <v>1701</v>
      </c>
      <c r="Y57" s="225" t="s">
        <v>1700</v>
      </c>
      <c r="Z57" s="226"/>
      <c r="AA57" s="226" t="s">
        <v>1701</v>
      </c>
      <c r="AB57" s="225" t="s">
        <v>1700</v>
      </c>
      <c r="AC57" s="226"/>
      <c r="AD57" s="226" t="s">
        <v>1701</v>
      </c>
      <c r="AE57" s="198" t="s">
        <v>170</v>
      </c>
    </row>
    <row r="58" spans="1:31" x14ac:dyDescent="0.3">
      <c r="A58" s="198" t="s">
        <v>1993</v>
      </c>
      <c r="B58" s="223">
        <v>913</v>
      </c>
      <c r="C58" s="198" t="s">
        <v>170</v>
      </c>
      <c r="D58" s="223">
        <v>53.939393939393902</v>
      </c>
      <c r="E58" s="223">
        <v>955</v>
      </c>
      <c r="F58" s="198" t="s">
        <v>170</v>
      </c>
      <c r="G58" s="223">
        <v>41.212121212121197</v>
      </c>
      <c r="H58" s="199">
        <v>997</v>
      </c>
      <c r="I58" s="198" t="s">
        <v>170</v>
      </c>
      <c r="J58" s="198">
        <v>64.242424</v>
      </c>
      <c r="K58" s="224">
        <v>9.2004381161007662E-2</v>
      </c>
      <c r="L58" s="223">
        <v>917</v>
      </c>
      <c r="M58" s="198" t="s">
        <v>170</v>
      </c>
      <c r="N58" s="223">
        <v>8.4848484848484809</v>
      </c>
      <c r="O58" s="223">
        <v>930</v>
      </c>
      <c r="P58" s="198" t="s">
        <v>170</v>
      </c>
      <c r="Q58" s="223">
        <v>6.6666666666666599</v>
      </c>
      <c r="R58" s="199">
        <v>1047</v>
      </c>
      <c r="S58" s="198" t="s">
        <v>170</v>
      </c>
      <c r="T58" s="198">
        <v>9.6969700000000003</v>
      </c>
      <c r="U58" s="224">
        <v>0.14176663031624864</v>
      </c>
      <c r="V58" s="223">
        <v>1409</v>
      </c>
      <c r="W58" s="198" t="s">
        <v>170</v>
      </c>
      <c r="X58" s="223">
        <v>1</v>
      </c>
      <c r="Y58" s="223">
        <v>1419</v>
      </c>
      <c r="Z58" s="198" t="s">
        <v>170</v>
      </c>
      <c r="AA58" s="223">
        <v>1</v>
      </c>
      <c r="AB58" s="199">
        <v>1688</v>
      </c>
      <c r="AC58" s="198" t="s">
        <v>170</v>
      </c>
      <c r="AD58" s="198">
        <v>1.82</v>
      </c>
      <c r="AE58" s="224">
        <v>0.19800000000000001</v>
      </c>
    </row>
    <row r="59" spans="1:31" x14ac:dyDescent="0.3">
      <c r="A59" s="202" t="s">
        <v>2071</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2085</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1700</v>
      </c>
      <c r="C61" s="226"/>
      <c r="D61" s="226" t="s">
        <v>1701</v>
      </c>
      <c r="E61" s="225" t="s">
        <v>1700</v>
      </c>
      <c r="F61" s="226"/>
      <c r="G61" s="226" t="s">
        <v>1701</v>
      </c>
      <c r="H61" s="225" t="s">
        <v>1700</v>
      </c>
      <c r="I61" s="226"/>
      <c r="J61" s="226" t="s">
        <v>1701</v>
      </c>
      <c r="K61" s="198" t="s">
        <v>170</v>
      </c>
      <c r="L61" s="225" t="s">
        <v>1700</v>
      </c>
      <c r="M61" s="226"/>
      <c r="N61" s="226" t="s">
        <v>1701</v>
      </c>
      <c r="O61" s="225" t="s">
        <v>1700</v>
      </c>
      <c r="P61" s="226"/>
      <c r="Q61" s="226" t="s">
        <v>1701</v>
      </c>
      <c r="R61" s="225" t="s">
        <v>1700</v>
      </c>
      <c r="S61" s="226"/>
      <c r="T61" s="226" t="s">
        <v>1701</v>
      </c>
      <c r="U61" s="198" t="s">
        <v>170</v>
      </c>
      <c r="V61" s="225" t="s">
        <v>1700</v>
      </c>
      <c r="W61" s="226"/>
      <c r="X61" s="226" t="s">
        <v>1701</v>
      </c>
      <c r="Y61" s="225" t="s">
        <v>1700</v>
      </c>
      <c r="Z61" s="226"/>
      <c r="AA61" s="226" t="s">
        <v>1701</v>
      </c>
      <c r="AB61" s="225" t="s">
        <v>1700</v>
      </c>
      <c r="AC61" s="226"/>
      <c r="AD61" s="226" t="s">
        <v>1701</v>
      </c>
      <c r="AE61" s="198" t="s">
        <v>170</v>
      </c>
    </row>
    <row r="62" spans="1:31" x14ac:dyDescent="0.3">
      <c r="A62" s="198" t="s">
        <v>172</v>
      </c>
      <c r="B62" s="199">
        <v>4083</v>
      </c>
      <c r="C62" s="198" t="s">
        <v>170</v>
      </c>
      <c r="D62" s="200">
        <v>181.81818181818099</v>
      </c>
      <c r="E62" s="199">
        <v>4284</v>
      </c>
      <c r="F62" s="198" t="s">
        <v>170</v>
      </c>
      <c r="G62" s="200">
        <v>173.333333333333</v>
      </c>
      <c r="H62" s="199">
        <v>3707</v>
      </c>
      <c r="I62" s="198" t="s">
        <v>170</v>
      </c>
      <c r="J62" s="200">
        <v>257.57574499999998</v>
      </c>
      <c r="K62" s="224">
        <v>-9.2089150134704881E-2</v>
      </c>
      <c r="L62" s="199">
        <v>166451</v>
      </c>
      <c r="M62" s="198" t="s">
        <v>170</v>
      </c>
      <c r="N62" s="200">
        <v>1067.27272727272</v>
      </c>
      <c r="O62" s="199">
        <v>170780</v>
      </c>
      <c r="P62" s="198" t="s">
        <v>170</v>
      </c>
      <c r="Q62" s="200">
        <v>1393.3333333333301</v>
      </c>
      <c r="R62" s="199">
        <v>183876</v>
      </c>
      <c r="S62" s="198" t="s">
        <v>170</v>
      </c>
      <c r="T62" s="200">
        <v>1233.9394500000001</v>
      </c>
      <c r="U62" s="224">
        <v>0.1046854629891079</v>
      </c>
      <c r="V62" s="199">
        <v>16632466</v>
      </c>
      <c r="W62" s="198" t="s">
        <v>170</v>
      </c>
      <c r="X62" s="200">
        <v>11543.03</v>
      </c>
      <c r="Y62" s="199">
        <v>17246360</v>
      </c>
      <c r="Z62" s="198" t="s">
        <v>170</v>
      </c>
      <c r="AA62" s="200">
        <v>9952.73</v>
      </c>
      <c r="AB62" s="199">
        <v>18646894</v>
      </c>
      <c r="AC62" s="198" t="s">
        <v>170</v>
      </c>
      <c r="AD62" s="200">
        <v>13241.21</v>
      </c>
      <c r="AE62" s="224">
        <v>0.121</v>
      </c>
    </row>
    <row r="63" spans="1:31" x14ac:dyDescent="0.3">
      <c r="A63" s="198" t="s">
        <v>2086</v>
      </c>
      <c r="B63" s="199">
        <v>332</v>
      </c>
      <c r="C63" s="224">
        <v>8.1312760225324521E-2</v>
      </c>
      <c r="D63" s="198">
        <v>71.515151515151501</v>
      </c>
      <c r="E63" s="199">
        <v>620</v>
      </c>
      <c r="F63" s="224">
        <v>0.14472455648926238</v>
      </c>
      <c r="G63" s="198">
        <v>145.45454545454501</v>
      </c>
      <c r="H63" s="199">
        <v>285</v>
      </c>
      <c r="I63" s="224">
        <v>7.6881575397895877E-2</v>
      </c>
      <c r="J63" s="198">
        <v>68.484849999999994</v>
      </c>
      <c r="K63" s="224">
        <v>-0.14156626506024098</v>
      </c>
      <c r="L63" s="199">
        <v>28362</v>
      </c>
      <c r="M63" s="224">
        <v>0.17039248787931582</v>
      </c>
      <c r="N63" s="200">
        <v>640</v>
      </c>
      <c r="O63" s="199">
        <v>33244</v>
      </c>
      <c r="P63" s="224">
        <v>0.19465979622906662</v>
      </c>
      <c r="Q63" s="200">
        <v>885.45454545454504</v>
      </c>
      <c r="R63" s="199">
        <v>28627</v>
      </c>
      <c r="S63" s="224">
        <v>0.15568644086232025</v>
      </c>
      <c r="T63" s="198">
        <v>1086.0605499999999</v>
      </c>
      <c r="U63" s="224">
        <v>9.3434877653197947E-3</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2087</v>
      </c>
      <c r="B64" s="199">
        <v>210</v>
      </c>
      <c r="C64" s="224">
        <v>5.1432770022042613E-2</v>
      </c>
      <c r="D64" s="198">
        <v>51.515151515151501</v>
      </c>
      <c r="E64" s="199">
        <v>290</v>
      </c>
      <c r="F64" s="224">
        <v>6.7693744164332395E-2</v>
      </c>
      <c r="G64" s="198">
        <v>71.515151515151501</v>
      </c>
      <c r="H64" s="199">
        <v>316</v>
      </c>
      <c r="I64" s="224">
        <v>8.524413272187753E-2</v>
      </c>
      <c r="J64" s="198">
        <v>96.363640000000004</v>
      </c>
      <c r="K64" s="224">
        <v>0.50476190476190474</v>
      </c>
      <c r="L64" s="199">
        <v>10863</v>
      </c>
      <c r="M64" s="224">
        <v>6.5262449609795076E-2</v>
      </c>
      <c r="N64" s="198">
        <v>501.21212121212102</v>
      </c>
      <c r="O64" s="199">
        <v>7926</v>
      </c>
      <c r="P64" s="224">
        <v>4.6410586719756411E-2</v>
      </c>
      <c r="Q64" s="198">
        <v>411.51515151515099</v>
      </c>
      <c r="R64" s="199">
        <v>10863</v>
      </c>
      <c r="S64" s="224">
        <v>5.9077856816550284E-2</v>
      </c>
      <c r="T64" s="198">
        <v>618.18179999999995</v>
      </c>
      <c r="U64" s="224">
        <v>0</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2088</v>
      </c>
      <c r="B65" s="199">
        <v>432</v>
      </c>
      <c r="C65" s="224">
        <v>0.10580455547391623</v>
      </c>
      <c r="D65" s="198">
        <v>111.515151515151</v>
      </c>
      <c r="E65" s="199">
        <v>426</v>
      </c>
      <c r="F65" s="224">
        <v>9.9439775910364139E-2</v>
      </c>
      <c r="G65" s="198">
        <v>99.393939393939405</v>
      </c>
      <c r="H65" s="199">
        <v>358</v>
      </c>
      <c r="I65" s="224">
        <v>9.6574049096304293E-2</v>
      </c>
      <c r="J65" s="198">
        <v>67.878784199999998</v>
      </c>
      <c r="K65" s="224">
        <v>-0.17129629629629631</v>
      </c>
      <c r="L65" s="199">
        <v>13298</v>
      </c>
      <c r="M65" s="224">
        <v>7.9891379445001826E-2</v>
      </c>
      <c r="N65" s="198">
        <v>493.93939393939399</v>
      </c>
      <c r="O65" s="199">
        <v>13632</v>
      </c>
      <c r="P65" s="224">
        <v>7.9821993207635555E-2</v>
      </c>
      <c r="Q65" s="198">
        <v>597.57575757575705</v>
      </c>
      <c r="R65" s="199">
        <v>15074</v>
      </c>
      <c r="S65" s="224">
        <v>8.1979159868607099E-2</v>
      </c>
      <c r="T65" s="198">
        <v>743.03030000000001</v>
      </c>
      <c r="U65" s="224">
        <v>0.13355391788238832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2089</v>
      </c>
      <c r="B66" s="199">
        <v>188</v>
      </c>
      <c r="C66" s="224">
        <v>4.604457506735244E-2</v>
      </c>
      <c r="D66" s="198">
        <v>53.3333333333333</v>
      </c>
      <c r="E66" s="199">
        <v>139</v>
      </c>
      <c r="F66" s="224">
        <v>3.2446311858076567E-2</v>
      </c>
      <c r="G66" s="198">
        <v>41.818181818181799</v>
      </c>
      <c r="H66" s="199">
        <v>73</v>
      </c>
      <c r="I66" s="224">
        <v>1.9692473698408416E-2</v>
      </c>
      <c r="J66" s="198">
        <v>33.3333321</v>
      </c>
      <c r="K66" s="224">
        <v>-0.61170212765957444</v>
      </c>
      <c r="L66" s="199">
        <v>8111</v>
      </c>
      <c r="M66" s="224">
        <v>4.8729055397684601E-2</v>
      </c>
      <c r="N66" s="198">
        <v>467.27272727272702</v>
      </c>
      <c r="O66" s="199">
        <v>6689</v>
      </c>
      <c r="P66" s="224">
        <v>3.916734980676894E-2</v>
      </c>
      <c r="Q66" s="198">
        <v>356.969696969697</v>
      </c>
      <c r="R66" s="199">
        <v>6000</v>
      </c>
      <c r="S66" s="224">
        <v>3.2630685897017557E-2</v>
      </c>
      <c r="T66" s="198">
        <v>443.63635299999999</v>
      </c>
      <c r="U66" s="224">
        <v>-0.26026383923067437</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2090</v>
      </c>
      <c r="B67" s="199">
        <v>413</v>
      </c>
      <c r="C67" s="224">
        <v>0.10115111437668381</v>
      </c>
      <c r="D67" s="198">
        <v>95.757575757575694</v>
      </c>
      <c r="E67" s="199">
        <v>518</v>
      </c>
      <c r="F67" s="224">
        <v>0.12091503267973856</v>
      </c>
      <c r="G67" s="198">
        <v>91.515151515151501</v>
      </c>
      <c r="H67" s="199">
        <v>352</v>
      </c>
      <c r="I67" s="224">
        <v>9.4955489614243327E-2</v>
      </c>
      <c r="J67" s="198">
        <v>90.909090000000006</v>
      </c>
      <c r="K67" s="224">
        <v>-0.14769975786924938</v>
      </c>
      <c r="L67" s="199">
        <v>17723</v>
      </c>
      <c r="M67" s="224">
        <v>0.10647577965887858</v>
      </c>
      <c r="N67" s="200">
        <v>593.93939393939399</v>
      </c>
      <c r="O67" s="199">
        <v>19187</v>
      </c>
      <c r="P67" s="224">
        <v>0.1123492212202834</v>
      </c>
      <c r="Q67" s="200">
        <v>631.51515151515105</v>
      </c>
      <c r="R67" s="199">
        <v>20382</v>
      </c>
      <c r="S67" s="224">
        <v>0.11084643999216863</v>
      </c>
      <c r="T67" s="198">
        <v>796.36364700000001</v>
      </c>
      <c r="U67" s="224">
        <v>0.15003103312080349</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2091</v>
      </c>
      <c r="B68" s="199">
        <v>197</v>
      </c>
      <c r="C68" s="224">
        <v>4.8248836639725692E-2</v>
      </c>
      <c r="D68" s="198">
        <v>44.848484848484802</v>
      </c>
      <c r="E68" s="199">
        <v>184</v>
      </c>
      <c r="F68" s="224">
        <v>4.2950513538748833E-2</v>
      </c>
      <c r="G68" s="198">
        <v>51.515151515151501</v>
      </c>
      <c r="H68" s="199">
        <v>185</v>
      </c>
      <c r="I68" s="224">
        <v>4.9905584030213113E-2</v>
      </c>
      <c r="J68" s="198">
        <v>62.4242439</v>
      </c>
      <c r="K68" s="224">
        <v>-6.0913705583756347E-2</v>
      </c>
      <c r="L68" s="199">
        <v>7514</v>
      </c>
      <c r="M68" s="224">
        <v>4.5142414284083603E-2</v>
      </c>
      <c r="N68" s="198">
        <v>370.90909090909003</v>
      </c>
      <c r="O68" s="199">
        <v>7611</v>
      </c>
      <c r="P68" s="224">
        <v>4.4566108443611661E-2</v>
      </c>
      <c r="Q68" s="198">
        <v>436.969696969697</v>
      </c>
      <c r="R68" s="199">
        <v>9021</v>
      </c>
      <c r="S68" s="224">
        <v>4.9060236246165893E-2</v>
      </c>
      <c r="T68" s="198">
        <v>381.21212800000001</v>
      </c>
      <c r="U68" s="224">
        <v>0.20055895661431994</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2092</v>
      </c>
      <c r="B69" s="199">
        <v>21</v>
      </c>
      <c r="C69" s="224">
        <v>5.1432770022042619E-3</v>
      </c>
      <c r="D69" s="198">
        <v>13.3333333333333</v>
      </c>
      <c r="E69" s="199">
        <v>5</v>
      </c>
      <c r="F69" s="224">
        <v>1.1671335200746965E-3</v>
      </c>
      <c r="G69" s="198">
        <v>4.2424242424242404</v>
      </c>
      <c r="H69" s="199">
        <v>52</v>
      </c>
      <c r="I69" s="224">
        <v>1.4027515511195037E-2</v>
      </c>
      <c r="J69" s="198">
        <v>28.484848</v>
      </c>
      <c r="K69" s="224">
        <v>1.4761904761904763</v>
      </c>
      <c r="L69" s="199">
        <v>1450</v>
      </c>
      <c r="M69" s="224">
        <v>8.7112723864680892E-3</v>
      </c>
      <c r="N69" s="198">
        <v>160</v>
      </c>
      <c r="O69" s="199">
        <v>1328</v>
      </c>
      <c r="P69" s="224">
        <v>7.776086192762619E-3</v>
      </c>
      <c r="Q69" s="198">
        <v>166.666666666666</v>
      </c>
      <c r="R69" s="199">
        <v>2062</v>
      </c>
      <c r="S69" s="224">
        <v>1.1214079053275034E-2</v>
      </c>
      <c r="T69" s="198">
        <v>383.63635299999999</v>
      </c>
      <c r="U69" s="224">
        <v>0.42206896551724138</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2093</v>
      </c>
      <c r="B70" s="199">
        <v>250</v>
      </c>
      <c r="C70" s="224">
        <v>6.1229488121479304E-2</v>
      </c>
      <c r="D70" s="198">
        <v>64.242424242424207</v>
      </c>
      <c r="E70" s="199">
        <v>172</v>
      </c>
      <c r="F70" s="224">
        <v>4.0149393090569564E-2</v>
      </c>
      <c r="G70" s="198">
        <v>52.121212121212103</v>
      </c>
      <c r="H70" s="199">
        <v>144</v>
      </c>
      <c r="I70" s="224">
        <v>3.884542756946318E-2</v>
      </c>
      <c r="J70" s="198">
        <v>43.030304000000001</v>
      </c>
      <c r="K70" s="224">
        <v>-0.42399999999999999</v>
      </c>
      <c r="L70" s="199">
        <v>6646</v>
      </c>
      <c r="M70" s="224">
        <v>3.9927666400322019E-2</v>
      </c>
      <c r="N70" s="198">
        <v>328.48484848484799</v>
      </c>
      <c r="O70" s="199">
        <v>6239</v>
      </c>
      <c r="P70" s="224">
        <v>3.6532380840847874E-2</v>
      </c>
      <c r="Q70" s="198">
        <v>375.15151515151501</v>
      </c>
      <c r="R70" s="199">
        <v>5252</v>
      </c>
      <c r="S70" s="224">
        <v>2.8562727055189367E-2</v>
      </c>
      <c r="T70" s="198">
        <v>416.96969999999999</v>
      </c>
      <c r="U70" s="224">
        <v>-0.20975022569966897</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2094</v>
      </c>
      <c r="B71" s="199">
        <v>300</v>
      </c>
      <c r="C71" s="224">
        <v>7.3475385745775168E-2</v>
      </c>
      <c r="D71" s="198">
        <v>74.545454545454504</v>
      </c>
      <c r="E71" s="199">
        <v>305</v>
      </c>
      <c r="F71" s="224">
        <v>7.1195144724556486E-2</v>
      </c>
      <c r="G71" s="198">
        <v>76.363636363636303</v>
      </c>
      <c r="H71" s="199">
        <v>333</v>
      </c>
      <c r="I71" s="224">
        <v>8.9830051254383605E-2</v>
      </c>
      <c r="J71" s="198">
        <v>74.545455899999993</v>
      </c>
      <c r="K71" s="224">
        <v>0.11</v>
      </c>
      <c r="L71" s="199">
        <v>10086</v>
      </c>
      <c r="M71" s="224">
        <v>6.0594409165460106E-2</v>
      </c>
      <c r="N71" s="198">
        <v>385.45454545454498</v>
      </c>
      <c r="O71" s="199">
        <v>10675</v>
      </c>
      <c r="P71" s="224">
        <v>6.2507319358238667E-2</v>
      </c>
      <c r="Q71" s="198">
        <v>553.33333333333303</v>
      </c>
      <c r="R71" s="199">
        <v>12541</v>
      </c>
      <c r="S71" s="224">
        <v>6.8203571972416194E-2</v>
      </c>
      <c r="T71" s="200">
        <v>590.30304000000001</v>
      </c>
      <c r="U71" s="224">
        <v>0.24340670235970652</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2095</v>
      </c>
      <c r="B72" s="199">
        <v>1037</v>
      </c>
      <c r="C72" s="224">
        <v>0.25397991672789616</v>
      </c>
      <c r="D72" s="198">
        <v>146.666666666666</v>
      </c>
      <c r="E72" s="199">
        <v>935</v>
      </c>
      <c r="F72" s="224">
        <v>0.21825396825396826</v>
      </c>
      <c r="G72" s="198">
        <v>106.06060606060601</v>
      </c>
      <c r="H72" s="199">
        <v>1034</v>
      </c>
      <c r="I72" s="224">
        <v>0.27893175074183979</v>
      </c>
      <c r="J72" s="200">
        <v>107.878784</v>
      </c>
      <c r="K72" s="224">
        <v>-2.8929604628736743E-3</v>
      </c>
      <c r="L72" s="199">
        <v>32672</v>
      </c>
      <c r="M72" s="224">
        <v>0.19628599407633479</v>
      </c>
      <c r="N72" s="200">
        <v>696.36363636363603</v>
      </c>
      <c r="O72" s="199">
        <v>35083</v>
      </c>
      <c r="P72" s="224">
        <v>0.2054280360697974</v>
      </c>
      <c r="Q72" s="200">
        <v>817.57575757575705</v>
      </c>
      <c r="R72" s="199">
        <v>39809</v>
      </c>
      <c r="S72" s="224">
        <v>0.21649916247906198</v>
      </c>
      <c r="T72" s="200">
        <v>1175.15149</v>
      </c>
      <c r="U72" s="224">
        <v>0.21844392752203723</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2096</v>
      </c>
      <c r="B73" s="199">
        <v>322</v>
      </c>
      <c r="C73" s="224">
        <v>7.8863580700465341E-2</v>
      </c>
      <c r="D73" s="198">
        <v>70.303030303030297</v>
      </c>
      <c r="E73" s="199">
        <v>271</v>
      </c>
      <c r="F73" s="224">
        <v>6.325863678804855E-2</v>
      </c>
      <c r="G73" s="198">
        <v>67.272727272727195</v>
      </c>
      <c r="H73" s="199">
        <v>224</v>
      </c>
      <c r="I73" s="224">
        <v>6.0426220663609385E-2</v>
      </c>
      <c r="J73" s="198">
        <v>61.818179999999998</v>
      </c>
      <c r="K73" s="224">
        <v>-0.30434782608695654</v>
      </c>
      <c r="L73" s="199">
        <v>11727</v>
      </c>
      <c r="M73" s="224">
        <v>7.0453166397318134E-2</v>
      </c>
      <c r="N73" s="198">
        <v>501.21212121212102</v>
      </c>
      <c r="O73" s="199">
        <v>12193</v>
      </c>
      <c r="P73" s="224">
        <v>7.1395948003279072E-2</v>
      </c>
      <c r="Q73" s="200">
        <v>598.18181818181802</v>
      </c>
      <c r="R73" s="199">
        <v>15326</v>
      </c>
      <c r="S73" s="224">
        <v>8.3349648676281848E-2</v>
      </c>
      <c r="T73" s="198">
        <v>863.63635299999999</v>
      </c>
      <c r="U73" s="224">
        <v>0.30689861004519486</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2097</v>
      </c>
      <c r="B74" s="199">
        <v>204</v>
      </c>
      <c r="C74" s="224">
        <v>4.996326230712711E-2</v>
      </c>
      <c r="D74" s="198">
        <v>61.212121212121197</v>
      </c>
      <c r="E74" s="199">
        <v>214</v>
      </c>
      <c r="F74" s="224">
        <v>4.9953314659197015E-2</v>
      </c>
      <c r="G74" s="198">
        <v>50.303030303030297</v>
      </c>
      <c r="H74" s="199">
        <v>122</v>
      </c>
      <c r="I74" s="224">
        <v>3.2910709468572968E-2</v>
      </c>
      <c r="J74" s="198">
        <v>47.878788</v>
      </c>
      <c r="K74" s="224">
        <v>-0.40196078431372551</v>
      </c>
      <c r="L74" s="199">
        <v>7313</v>
      </c>
      <c r="M74" s="224">
        <v>4.3934851698097341E-2</v>
      </c>
      <c r="N74" s="198">
        <v>450.90909090909099</v>
      </c>
      <c r="O74" s="199">
        <v>7021</v>
      </c>
      <c r="P74" s="224">
        <v>4.1111371354959597E-2</v>
      </c>
      <c r="Q74" s="198">
        <v>426.666666666666</v>
      </c>
      <c r="R74" s="199">
        <v>8228</v>
      </c>
      <c r="S74" s="224">
        <v>4.4747547260110071E-2</v>
      </c>
      <c r="T74" s="198">
        <v>614.54549999999995</v>
      </c>
      <c r="U74" s="224">
        <v>0.12511964993846575</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2098</v>
      </c>
      <c r="B75" s="199">
        <v>177</v>
      </c>
      <c r="C75" s="224">
        <v>4.3350477590007347E-2</v>
      </c>
      <c r="D75" s="198">
        <v>45.454545454545404</v>
      </c>
      <c r="E75" s="199">
        <v>205</v>
      </c>
      <c r="F75" s="224">
        <v>4.7852474323062562E-2</v>
      </c>
      <c r="G75" s="198">
        <v>54.545454545454497</v>
      </c>
      <c r="H75" s="199">
        <v>229</v>
      </c>
      <c r="I75" s="224">
        <v>6.1775020231993528E-2</v>
      </c>
      <c r="J75" s="198">
        <v>54.5454559</v>
      </c>
      <c r="K75" s="224">
        <v>0.29378531073446329</v>
      </c>
      <c r="L75" s="199">
        <v>10686</v>
      </c>
      <c r="M75" s="224">
        <v>6.4199073601240011E-2</v>
      </c>
      <c r="N75" s="198">
        <v>520.60606060606005</v>
      </c>
      <c r="O75" s="199">
        <v>9952</v>
      </c>
      <c r="P75" s="224">
        <v>5.8273802552992152E-2</v>
      </c>
      <c r="Q75" s="198">
        <v>446.666666666666</v>
      </c>
      <c r="R75" s="199">
        <v>10691</v>
      </c>
      <c r="S75" s="224">
        <v>5.8142443820835783E-2</v>
      </c>
      <c r="T75" s="198">
        <v>575.15150000000006</v>
      </c>
      <c r="U75" s="224">
        <v>4.6790192775594233E-4</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2099</v>
      </c>
      <c r="B76" s="199">
        <v>936</v>
      </c>
      <c r="C76" s="224">
        <v>0.22924320352681851</v>
      </c>
      <c r="D76" s="198">
        <v>100</v>
      </c>
      <c r="E76" s="199">
        <v>1032</v>
      </c>
      <c r="F76" s="224">
        <v>0.24089635854341737</v>
      </c>
      <c r="G76" s="198">
        <v>115.757575757575</v>
      </c>
      <c r="H76" s="199">
        <v>1186</v>
      </c>
      <c r="I76" s="224">
        <v>0.31993525762071756</v>
      </c>
      <c r="J76" s="200">
        <v>133.33332799999999</v>
      </c>
      <c r="K76" s="224">
        <v>0.26709401709401709</v>
      </c>
      <c r="L76" s="199">
        <v>39674</v>
      </c>
      <c r="M76" s="224">
        <v>0.23835242804188619</v>
      </c>
      <c r="N76" s="200">
        <v>817.57575757575705</v>
      </c>
      <c r="O76" s="199">
        <v>40733</v>
      </c>
      <c r="P76" s="224">
        <v>0.23851153530858415</v>
      </c>
      <c r="Q76" s="200">
        <v>956.969696969697</v>
      </c>
      <c r="R76" s="199">
        <v>49574</v>
      </c>
      <c r="S76" s="224">
        <v>0.26960560377645804</v>
      </c>
      <c r="T76" s="200">
        <v>1186.0605499999999</v>
      </c>
      <c r="U76" s="224">
        <v>0.24953369965216515</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2086</v>
      </c>
      <c r="B77" s="198">
        <v>66</v>
      </c>
      <c r="C77" s="224">
        <v>1.6164584864070537E-2</v>
      </c>
      <c r="D77" s="198">
        <v>29.696969696969699</v>
      </c>
      <c r="E77" s="198">
        <v>37</v>
      </c>
      <c r="F77" s="224">
        <v>8.636788048552755E-3</v>
      </c>
      <c r="G77" s="198">
        <v>19.393939393939299</v>
      </c>
      <c r="H77" s="199">
        <v>69</v>
      </c>
      <c r="I77" s="224">
        <v>1.8613434043701107E-2</v>
      </c>
      <c r="J77" s="198">
        <v>29.69697</v>
      </c>
      <c r="K77" s="224">
        <v>4.5454545454545456E-2</v>
      </c>
      <c r="L77" s="199">
        <v>3324</v>
      </c>
      <c r="M77" s="224">
        <v>1.9969840974220641E-2</v>
      </c>
      <c r="N77" s="198">
        <v>227.272727272727</v>
      </c>
      <c r="O77" s="199">
        <v>3258</v>
      </c>
      <c r="P77" s="224">
        <v>1.9077175313268531E-2</v>
      </c>
      <c r="Q77" s="198">
        <v>217.575757575757</v>
      </c>
      <c r="R77" s="199">
        <v>3731</v>
      </c>
      <c r="S77" s="224">
        <v>2.0290848180295418E-2</v>
      </c>
      <c r="T77" s="198">
        <v>267.27273600000001</v>
      </c>
      <c r="U77" s="224">
        <v>0.12244283995186522</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2087</v>
      </c>
      <c r="B78" s="199">
        <v>24</v>
      </c>
      <c r="C78" s="224">
        <v>5.8780308596620128E-3</v>
      </c>
      <c r="D78" s="198">
        <v>16.363636363636299</v>
      </c>
      <c r="E78" s="199">
        <v>44</v>
      </c>
      <c r="F78" s="224">
        <v>1.027077497665733E-2</v>
      </c>
      <c r="G78" s="198">
        <v>23.636363636363601</v>
      </c>
      <c r="H78" s="199">
        <v>11</v>
      </c>
      <c r="I78" s="224">
        <v>2.967359050445104E-3</v>
      </c>
      <c r="J78" s="198">
        <v>10.909091</v>
      </c>
      <c r="K78" s="224">
        <v>-0.54166666666666663</v>
      </c>
      <c r="L78" s="199">
        <v>1471</v>
      </c>
      <c r="M78" s="224">
        <v>8.8374356417203863E-3</v>
      </c>
      <c r="N78" s="198">
        <v>171.51515151515099</v>
      </c>
      <c r="O78" s="199">
        <v>1098</v>
      </c>
      <c r="P78" s="224">
        <v>6.4293242768474063E-3</v>
      </c>
      <c r="Q78" s="198">
        <v>141.81818181818099</v>
      </c>
      <c r="R78" s="199">
        <v>2080</v>
      </c>
      <c r="S78" s="224">
        <v>1.1311971110966086E-2</v>
      </c>
      <c r="T78" s="198">
        <v>256.96969999999999</v>
      </c>
      <c r="U78" s="224">
        <v>0.41400407885791979</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2088</v>
      </c>
      <c r="B79" s="199">
        <v>120</v>
      </c>
      <c r="C79" s="224">
        <v>2.9390154298310066E-2</v>
      </c>
      <c r="D79" s="198">
        <v>44.848484848484802</v>
      </c>
      <c r="E79" s="199">
        <v>57</v>
      </c>
      <c r="F79" s="224">
        <v>1.330532212885154E-2</v>
      </c>
      <c r="G79" s="198">
        <v>27.272727272727199</v>
      </c>
      <c r="H79" s="199">
        <v>128</v>
      </c>
      <c r="I79" s="224">
        <v>3.4529268950633935E-2</v>
      </c>
      <c r="J79" s="198">
        <v>50.303031900000001</v>
      </c>
      <c r="K79" s="224">
        <v>6.6666666666666666E-2</v>
      </c>
      <c r="L79" s="199">
        <v>1829</v>
      </c>
      <c r="M79" s="224">
        <v>1.0988218755069059E-2</v>
      </c>
      <c r="N79" s="198">
        <v>158.18181818181799</v>
      </c>
      <c r="O79" s="199">
        <v>2108</v>
      </c>
      <c r="P79" s="224">
        <v>1.234336573369247E-2</v>
      </c>
      <c r="Q79" s="198">
        <v>238.78787878787799</v>
      </c>
      <c r="R79" s="199">
        <v>2971</v>
      </c>
      <c r="S79" s="224">
        <v>1.6157627966673194E-2</v>
      </c>
      <c r="T79" s="198">
        <v>358.78787199999999</v>
      </c>
      <c r="U79" s="224">
        <v>0.62438490978676875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2089</v>
      </c>
      <c r="B80" s="198">
        <v>10</v>
      </c>
      <c r="C80" s="224">
        <v>2.4491795248591723E-3</v>
      </c>
      <c r="D80" s="198">
        <v>9.6969696969696901</v>
      </c>
      <c r="E80" s="198">
        <v>0</v>
      </c>
      <c r="F80" s="224">
        <v>0</v>
      </c>
      <c r="G80" s="198">
        <v>11.5151515151515</v>
      </c>
      <c r="H80" s="198">
        <v>8</v>
      </c>
      <c r="I80" s="224">
        <v>2.1580793094146209E-3</v>
      </c>
      <c r="J80" s="198">
        <v>7.2727274900000003</v>
      </c>
      <c r="K80" s="224">
        <v>-0.2</v>
      </c>
      <c r="L80" s="199">
        <v>621</v>
      </c>
      <c r="M80" s="224">
        <v>3.7308276910321958E-3</v>
      </c>
      <c r="N80" s="198">
        <v>110.90909090909</v>
      </c>
      <c r="O80" s="199">
        <v>471</v>
      </c>
      <c r="P80" s="224">
        <v>2.7579341843307179E-3</v>
      </c>
      <c r="Q80" s="198">
        <v>88.484848484848399</v>
      </c>
      <c r="R80" s="199">
        <v>451</v>
      </c>
      <c r="S80" s="224">
        <v>2.4527398899258195E-3</v>
      </c>
      <c r="T80" s="198">
        <v>98.787880000000001</v>
      </c>
      <c r="U80" s="224">
        <v>-0.27375201288244766</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2090</v>
      </c>
      <c r="B81" s="199">
        <v>13</v>
      </c>
      <c r="C81" s="224">
        <v>3.1839333823169237E-3</v>
      </c>
      <c r="D81" s="198">
        <v>12.1212121212121</v>
      </c>
      <c r="E81" s="199">
        <v>7</v>
      </c>
      <c r="F81" s="224">
        <v>1.6339869281045752E-3</v>
      </c>
      <c r="G81" s="198">
        <v>6.0606060606060597</v>
      </c>
      <c r="H81" s="199">
        <v>0</v>
      </c>
      <c r="I81" s="224">
        <v>0</v>
      </c>
      <c r="J81" s="198">
        <v>12.727273</v>
      </c>
      <c r="K81" s="224">
        <v>-1</v>
      </c>
      <c r="L81" s="199">
        <v>1282</v>
      </c>
      <c r="M81" s="224">
        <v>7.7019663444497181E-3</v>
      </c>
      <c r="N81" s="198">
        <v>140.60606060606</v>
      </c>
      <c r="O81" s="199">
        <v>1010</v>
      </c>
      <c r="P81" s="224">
        <v>5.9140414568450636E-3</v>
      </c>
      <c r="Q81" s="198">
        <v>119.39393939393899</v>
      </c>
      <c r="R81" s="199">
        <v>1877</v>
      </c>
      <c r="S81" s="224">
        <v>1.0207966238116992E-2</v>
      </c>
      <c r="T81" s="198">
        <v>313.93939999999998</v>
      </c>
      <c r="U81" s="224">
        <v>0.46411856474258972</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2091</v>
      </c>
      <c r="B82" s="198">
        <v>10</v>
      </c>
      <c r="C82" s="224">
        <v>2.4491795248591723E-3</v>
      </c>
      <c r="D82" s="198">
        <v>9.6969696969696901</v>
      </c>
      <c r="E82" s="199">
        <v>18</v>
      </c>
      <c r="F82" s="224">
        <v>4.2016806722689074E-3</v>
      </c>
      <c r="G82" s="198">
        <v>12.7272727272727</v>
      </c>
      <c r="H82" s="199">
        <v>0</v>
      </c>
      <c r="I82" s="224">
        <v>0</v>
      </c>
      <c r="J82" s="198">
        <v>12.727273</v>
      </c>
      <c r="K82" s="224">
        <v>-1</v>
      </c>
      <c r="L82" s="199">
        <v>559</v>
      </c>
      <c r="M82" s="224">
        <v>3.3583456993349393E-3</v>
      </c>
      <c r="N82" s="198">
        <v>126.666666666666</v>
      </c>
      <c r="O82" s="199">
        <v>577</v>
      </c>
      <c r="P82" s="224">
        <v>3.3786157629699027E-3</v>
      </c>
      <c r="Q82" s="198">
        <v>101.818181818181</v>
      </c>
      <c r="R82" s="199">
        <v>520</v>
      </c>
      <c r="S82" s="224">
        <v>2.8279927777415215E-3</v>
      </c>
      <c r="T82" s="198">
        <v>107.272728</v>
      </c>
      <c r="U82" s="224">
        <v>-6.9767441860465115E-2</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2092</v>
      </c>
      <c r="B83" s="199">
        <v>12</v>
      </c>
      <c r="C83" s="224">
        <v>2.9390154298310064E-3</v>
      </c>
      <c r="D83" s="198">
        <v>10.909090909090899</v>
      </c>
      <c r="E83" s="199">
        <v>0</v>
      </c>
      <c r="F83" s="224">
        <v>0</v>
      </c>
      <c r="G83" s="198">
        <v>11.5151515151515</v>
      </c>
      <c r="H83" s="199">
        <v>25</v>
      </c>
      <c r="I83" s="224">
        <v>6.743997841920691E-3</v>
      </c>
      <c r="J83" s="198">
        <v>22.424242</v>
      </c>
      <c r="K83" s="224">
        <v>1.0833333333333333</v>
      </c>
      <c r="L83" s="199">
        <v>481</v>
      </c>
      <c r="M83" s="224">
        <v>2.8897393226835527E-3</v>
      </c>
      <c r="N83" s="198">
        <v>76.969696969696898</v>
      </c>
      <c r="O83" s="199">
        <v>552</v>
      </c>
      <c r="P83" s="224">
        <v>3.2322285981965103E-3</v>
      </c>
      <c r="Q83" s="198">
        <v>121.212121212121</v>
      </c>
      <c r="R83" s="199">
        <v>1028</v>
      </c>
      <c r="S83" s="224">
        <v>5.5907241836890076E-3</v>
      </c>
      <c r="T83" s="198">
        <v>366.66665599999999</v>
      </c>
      <c r="U83" s="224">
        <v>1.1372141372141371</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2093</v>
      </c>
      <c r="B84" s="199">
        <v>59</v>
      </c>
      <c r="C84" s="224">
        <v>1.4450159196669116E-2</v>
      </c>
      <c r="D84" s="198">
        <v>36.363636363636303</v>
      </c>
      <c r="E84" s="199">
        <v>111</v>
      </c>
      <c r="F84" s="224">
        <v>2.5910364145658265E-2</v>
      </c>
      <c r="G84" s="198">
        <v>47.878787878787797</v>
      </c>
      <c r="H84" s="199">
        <v>87</v>
      </c>
      <c r="I84" s="224">
        <v>2.3469112489884002E-2</v>
      </c>
      <c r="J84" s="198">
        <v>32.727271999999999</v>
      </c>
      <c r="K84" s="224">
        <v>0.47457627118644069</v>
      </c>
      <c r="L84" s="199">
        <v>2313</v>
      </c>
      <c r="M84" s="224">
        <v>1.3895981399931511E-2</v>
      </c>
      <c r="N84" s="198">
        <v>210.90909090909</v>
      </c>
      <c r="O84" s="199">
        <v>2319</v>
      </c>
      <c r="P84" s="224">
        <v>1.3578873404379905E-2</v>
      </c>
      <c r="Q84" s="198">
        <v>240</v>
      </c>
      <c r="R84" s="199">
        <v>1831</v>
      </c>
      <c r="S84" s="224">
        <v>9.9577976462398576E-3</v>
      </c>
      <c r="T84" s="198">
        <v>216.96969999999999</v>
      </c>
      <c r="U84" s="224">
        <v>-0.20838737570255081</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2094</v>
      </c>
      <c r="B85" s="199">
        <v>94</v>
      </c>
      <c r="C85" s="224">
        <v>2.302228753367622E-2</v>
      </c>
      <c r="D85" s="198">
        <v>40</v>
      </c>
      <c r="E85" s="199">
        <v>101</v>
      </c>
      <c r="F85" s="224">
        <v>2.357609710550887E-2</v>
      </c>
      <c r="G85" s="198">
        <v>33.3333333333333</v>
      </c>
      <c r="H85" s="199">
        <v>51</v>
      </c>
      <c r="I85" s="224">
        <v>1.3757755597518209E-2</v>
      </c>
      <c r="J85" s="198">
        <v>22.424242</v>
      </c>
      <c r="K85" s="224">
        <v>-0.45744680851063829</v>
      </c>
      <c r="L85" s="199">
        <v>2921</v>
      </c>
      <c r="M85" s="224">
        <v>1.7548708028188476E-2</v>
      </c>
      <c r="N85" s="198">
        <v>215.75757575757501</v>
      </c>
      <c r="O85" s="199">
        <v>3541</v>
      </c>
      <c r="P85" s="224">
        <v>2.0734278018503336E-2</v>
      </c>
      <c r="Q85" s="198">
        <v>320.60606060606</v>
      </c>
      <c r="R85" s="199">
        <v>3720</v>
      </c>
      <c r="S85" s="224">
        <v>2.0231025256150885E-2</v>
      </c>
      <c r="T85" s="198">
        <v>417.57574499999998</v>
      </c>
      <c r="U85" s="224">
        <v>0.27353646011639848</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2095</v>
      </c>
      <c r="B86" s="199">
        <v>440</v>
      </c>
      <c r="C86" s="224">
        <v>0.10776389909380357</v>
      </c>
      <c r="D86" s="198">
        <v>75.151515151515099</v>
      </c>
      <c r="E86" s="199">
        <v>573</v>
      </c>
      <c r="F86" s="224">
        <v>0.13375350140056022</v>
      </c>
      <c r="G86" s="198">
        <v>86.6666666666666</v>
      </c>
      <c r="H86" s="199">
        <v>715</v>
      </c>
      <c r="I86" s="224">
        <v>0.19287833827893175</v>
      </c>
      <c r="J86" s="198">
        <v>97.575760000000002</v>
      </c>
      <c r="K86" s="224">
        <v>0.625</v>
      </c>
      <c r="L86" s="199">
        <v>18710</v>
      </c>
      <c r="M86" s="224">
        <v>0.11240545265573652</v>
      </c>
      <c r="N86" s="198">
        <v>557.57575757575705</v>
      </c>
      <c r="O86" s="199">
        <v>19762</v>
      </c>
      <c r="P86" s="224">
        <v>0.11571612601007143</v>
      </c>
      <c r="Q86" s="198">
        <v>672.12121212121201</v>
      </c>
      <c r="R86" s="199">
        <v>24106</v>
      </c>
      <c r="S86" s="224">
        <v>0.13109921903891752</v>
      </c>
      <c r="T86" s="200">
        <v>934.54549999999995</v>
      </c>
      <c r="U86" s="224">
        <v>0.28840192410475679</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2096</v>
      </c>
      <c r="B87" s="199">
        <v>23</v>
      </c>
      <c r="C87" s="224">
        <v>5.6331129071760964E-3</v>
      </c>
      <c r="D87" s="198">
        <v>15.151515151515101</v>
      </c>
      <c r="E87" s="199">
        <v>0</v>
      </c>
      <c r="F87" s="224">
        <v>0</v>
      </c>
      <c r="G87" s="198">
        <v>11.5151515151515</v>
      </c>
      <c r="H87" s="199">
        <v>0</v>
      </c>
      <c r="I87" s="224">
        <v>0</v>
      </c>
      <c r="J87" s="198">
        <v>12.727273</v>
      </c>
      <c r="K87" s="224">
        <v>-1</v>
      </c>
      <c r="L87" s="199">
        <v>1759</v>
      </c>
      <c r="M87" s="224">
        <v>1.0567674570894739E-2</v>
      </c>
      <c r="N87" s="198">
        <v>176.969696969696</v>
      </c>
      <c r="O87" s="199">
        <v>1780</v>
      </c>
      <c r="P87" s="224">
        <v>1.0422766131865558E-2</v>
      </c>
      <c r="Q87" s="198">
        <v>215.75757575757501</v>
      </c>
      <c r="R87" s="199">
        <v>2205</v>
      </c>
      <c r="S87" s="224">
        <v>1.1991777067153951E-2</v>
      </c>
      <c r="T87" s="198">
        <v>278.18182400000001</v>
      </c>
      <c r="U87" s="224">
        <v>0.2535531552018192</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2097</v>
      </c>
      <c r="B88" s="199">
        <v>10</v>
      </c>
      <c r="C88" s="224">
        <v>2.4491795248591723E-3</v>
      </c>
      <c r="D88" s="198">
        <v>9.6969696969696901</v>
      </c>
      <c r="E88" s="199">
        <v>36</v>
      </c>
      <c r="F88" s="224">
        <v>8.4033613445378148E-3</v>
      </c>
      <c r="G88" s="198">
        <v>30.303030303030301</v>
      </c>
      <c r="H88" s="199">
        <v>0</v>
      </c>
      <c r="I88" s="224">
        <v>0</v>
      </c>
      <c r="J88" s="198">
        <v>12.727273</v>
      </c>
      <c r="K88" s="224">
        <v>-1</v>
      </c>
      <c r="L88" s="199">
        <v>1202</v>
      </c>
      <c r="M88" s="224">
        <v>7.2213444196790651E-3</v>
      </c>
      <c r="N88" s="198">
        <v>169.69696969696901</v>
      </c>
      <c r="O88" s="199">
        <v>1291</v>
      </c>
      <c r="P88" s="224">
        <v>7.559433188897997E-3</v>
      </c>
      <c r="Q88" s="198">
        <v>210.90909090909</v>
      </c>
      <c r="R88" s="199">
        <v>1571</v>
      </c>
      <c r="S88" s="224">
        <v>8.5438012573690967E-3</v>
      </c>
      <c r="T88" s="198">
        <v>210.30302399999999</v>
      </c>
      <c r="U88" s="224">
        <v>0.3069883527454243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2098</v>
      </c>
      <c r="B89" s="199">
        <v>55</v>
      </c>
      <c r="C89" s="224">
        <v>1.3470487386725447E-2</v>
      </c>
      <c r="D89" s="198">
        <v>20.606060606060598</v>
      </c>
      <c r="E89" s="199">
        <v>48</v>
      </c>
      <c r="F89" s="224">
        <v>1.1204481792717087E-2</v>
      </c>
      <c r="G89" s="198">
        <v>25.4545454545454</v>
      </c>
      <c r="H89" s="199">
        <v>92</v>
      </c>
      <c r="I89" s="224">
        <v>2.4817912058268141E-2</v>
      </c>
      <c r="J89" s="198">
        <v>41.818179999999998</v>
      </c>
      <c r="K89" s="224">
        <v>0.67272727272727273</v>
      </c>
      <c r="L89" s="199">
        <v>3202</v>
      </c>
      <c r="M89" s="224">
        <v>1.9236892538945394E-2</v>
      </c>
      <c r="N89" s="198">
        <v>250.30303030303</v>
      </c>
      <c r="O89" s="199">
        <v>2966</v>
      </c>
      <c r="P89" s="224">
        <v>1.7367373228715306E-2</v>
      </c>
      <c r="Q89" s="198">
        <v>269.09090909090901</v>
      </c>
      <c r="R89" s="199">
        <v>3483</v>
      </c>
      <c r="S89" s="224">
        <v>1.8942113163218692E-2</v>
      </c>
      <c r="T89" s="198">
        <v>329.09089999999998</v>
      </c>
      <c r="U89" s="224">
        <v>8.7757651467832598E-2</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2100</v>
      </c>
      <c r="B90" s="199">
        <v>882</v>
      </c>
      <c r="C90" s="224">
        <v>0.21601763409257899</v>
      </c>
      <c r="D90" s="198">
        <v>111.515151515151</v>
      </c>
      <c r="E90" s="199">
        <v>825</v>
      </c>
      <c r="F90" s="224">
        <v>0.19257703081232494</v>
      </c>
      <c r="G90" s="198">
        <v>108.484848484848</v>
      </c>
      <c r="H90" s="199">
        <v>697</v>
      </c>
      <c r="I90" s="224">
        <v>0.18802265983274885</v>
      </c>
      <c r="J90" s="198">
        <v>97.575760000000002</v>
      </c>
      <c r="K90" s="224">
        <v>-0.20975056689342403</v>
      </c>
      <c r="L90" s="199">
        <v>30269</v>
      </c>
      <c r="M90" s="224">
        <v>0.18184931301103627</v>
      </c>
      <c r="N90" s="200">
        <v>742.42424242424204</v>
      </c>
      <c r="O90" s="199">
        <v>31715</v>
      </c>
      <c r="P90" s="224">
        <v>0.18570675723152594</v>
      </c>
      <c r="Q90" s="200">
        <v>724.24242424242402</v>
      </c>
      <c r="R90" s="199">
        <v>33332</v>
      </c>
      <c r="S90" s="224">
        <v>0.18127433705323154</v>
      </c>
      <c r="T90" s="200">
        <v>1053.3333700000001</v>
      </c>
      <c r="U90" s="224">
        <v>0.10119263933397205</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2086</v>
      </c>
      <c r="B91" s="198">
        <v>39</v>
      </c>
      <c r="C91" s="224">
        <v>9.5518001469507719E-3</v>
      </c>
      <c r="D91" s="198">
        <v>23.636363636363601</v>
      </c>
      <c r="E91" s="198">
        <v>8</v>
      </c>
      <c r="F91" s="224">
        <v>1.8674136321195146E-3</v>
      </c>
      <c r="G91" s="198">
        <v>8.4848484848484809</v>
      </c>
      <c r="H91" s="198">
        <v>17</v>
      </c>
      <c r="I91" s="224">
        <v>4.5859185325060692E-3</v>
      </c>
      <c r="J91" s="198">
        <v>12.727273</v>
      </c>
      <c r="K91" s="224">
        <v>-0.5641025641025641</v>
      </c>
      <c r="L91" s="198">
        <v>902</v>
      </c>
      <c r="M91" s="224">
        <v>5.4190122017891149E-3</v>
      </c>
      <c r="N91" s="198">
        <v>121.212121212121</v>
      </c>
      <c r="O91" s="199">
        <v>564</v>
      </c>
      <c r="P91" s="224">
        <v>3.3024944372877386E-3</v>
      </c>
      <c r="Q91" s="198">
        <v>98.181818181818201</v>
      </c>
      <c r="R91" s="198">
        <v>569</v>
      </c>
      <c r="S91" s="224">
        <v>3.0944767125671646E-3</v>
      </c>
      <c r="T91" s="198">
        <v>107.878784</v>
      </c>
      <c r="U91" s="224">
        <v>-0.36917960088691798</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2087</v>
      </c>
      <c r="B92" s="198">
        <v>0</v>
      </c>
      <c r="C92" s="224">
        <v>0</v>
      </c>
      <c r="D92" s="198">
        <v>80</v>
      </c>
      <c r="E92" s="198">
        <v>0</v>
      </c>
      <c r="F92" s="224">
        <v>0</v>
      </c>
      <c r="G92" s="198">
        <v>11.5151515151515</v>
      </c>
      <c r="H92" s="198">
        <v>0</v>
      </c>
      <c r="I92" s="224">
        <v>0</v>
      </c>
      <c r="J92" s="198">
        <v>12.727273</v>
      </c>
      <c r="K92" s="224"/>
      <c r="L92" s="198">
        <v>18</v>
      </c>
      <c r="M92" s="224">
        <v>1.0813993307339698E-4</v>
      </c>
      <c r="N92" s="198">
        <v>12.1212121212121</v>
      </c>
      <c r="O92" s="198">
        <v>69</v>
      </c>
      <c r="P92" s="224">
        <v>4.0402857477456379E-4</v>
      </c>
      <c r="Q92" s="198">
        <v>31.515151515151501</v>
      </c>
      <c r="R92" s="198">
        <v>73</v>
      </c>
      <c r="S92" s="224">
        <v>3.9700667841371359E-4</v>
      </c>
      <c r="T92" s="198">
        <v>34.5454559</v>
      </c>
      <c r="U92" s="224">
        <v>3.0555555555555554</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2088</v>
      </c>
      <c r="B93" s="198">
        <v>6</v>
      </c>
      <c r="C93" s="224">
        <v>1.4695077149155032E-3</v>
      </c>
      <c r="D93" s="198">
        <v>6.6666666666666599</v>
      </c>
      <c r="E93" s="198">
        <v>0</v>
      </c>
      <c r="F93" s="224">
        <v>0</v>
      </c>
      <c r="G93" s="198">
        <v>11.5151515151515</v>
      </c>
      <c r="H93" s="198">
        <v>0</v>
      </c>
      <c r="I93" s="224">
        <v>0</v>
      </c>
      <c r="J93" s="198">
        <v>12.727273</v>
      </c>
      <c r="K93" s="224">
        <v>-1</v>
      </c>
      <c r="L93" s="198">
        <v>404</v>
      </c>
      <c r="M93" s="224">
        <v>2.4271407200917986E-3</v>
      </c>
      <c r="N93" s="198">
        <v>72.121212121212096</v>
      </c>
      <c r="O93" s="198">
        <v>533</v>
      </c>
      <c r="P93" s="224">
        <v>3.1209743529687318E-3</v>
      </c>
      <c r="Q93" s="198">
        <v>89.696969696969703</v>
      </c>
      <c r="R93" s="198">
        <v>486</v>
      </c>
      <c r="S93" s="224">
        <v>2.6430855576584219E-3</v>
      </c>
      <c r="T93" s="198">
        <v>155.15152</v>
      </c>
      <c r="U93" s="224">
        <v>0.20297029702970298</v>
      </c>
      <c r="V93" s="199">
        <v>25720</v>
      </c>
      <c r="W93" s="224">
        <v>2E-3</v>
      </c>
      <c r="X93" s="198">
        <v>640.61</v>
      </c>
      <c r="Y93" s="199">
        <v>27355</v>
      </c>
      <c r="Z93" s="224">
        <v>2E-3</v>
      </c>
      <c r="AA93" s="198">
        <v>765.45</v>
      </c>
      <c r="AB93" s="199">
        <v>29018</v>
      </c>
      <c r="AC93" s="224">
        <v>2E-3</v>
      </c>
      <c r="AD93" s="198">
        <v>863.03</v>
      </c>
      <c r="AE93" s="224">
        <v>0.128</v>
      </c>
    </row>
    <row r="94" spans="1:31" x14ac:dyDescent="0.3">
      <c r="A94" s="198" t="s">
        <v>2089</v>
      </c>
      <c r="B94" s="198">
        <v>20</v>
      </c>
      <c r="C94" s="224">
        <v>4.8983590497183446E-3</v>
      </c>
      <c r="D94" s="198">
        <v>13.3333333333333</v>
      </c>
      <c r="E94" s="198">
        <v>8</v>
      </c>
      <c r="F94" s="224">
        <v>1.8674136321195146E-3</v>
      </c>
      <c r="G94" s="198">
        <v>7.2727272727272698</v>
      </c>
      <c r="H94" s="198">
        <v>0</v>
      </c>
      <c r="I94" s="224">
        <v>0</v>
      </c>
      <c r="J94" s="198">
        <v>12.727273</v>
      </c>
      <c r="K94" s="224">
        <v>-1</v>
      </c>
      <c r="L94" s="198">
        <v>169</v>
      </c>
      <c r="M94" s="224">
        <v>1.015313816078005E-3</v>
      </c>
      <c r="N94" s="198">
        <v>46.6666666666666</v>
      </c>
      <c r="O94" s="198">
        <v>186</v>
      </c>
      <c r="P94" s="224">
        <v>1.0891205059140414E-3</v>
      </c>
      <c r="Q94" s="198">
        <v>73.939393939393895</v>
      </c>
      <c r="R94" s="198">
        <v>126</v>
      </c>
      <c r="S94" s="224">
        <v>6.8524440383736871E-4</v>
      </c>
      <c r="T94" s="198">
        <v>42.4242439</v>
      </c>
      <c r="U94" s="224">
        <v>-0.25443786982248523</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2090</v>
      </c>
      <c r="B95" s="198">
        <v>12</v>
      </c>
      <c r="C95" s="224">
        <v>2.9390154298310064E-3</v>
      </c>
      <c r="D95" s="198">
        <v>11.5151515151515</v>
      </c>
      <c r="E95" s="198">
        <v>9</v>
      </c>
      <c r="F95" s="224">
        <v>2.1008403361344537E-3</v>
      </c>
      <c r="G95" s="198">
        <v>8.4848484848484809</v>
      </c>
      <c r="H95" s="199">
        <v>9</v>
      </c>
      <c r="I95" s="224">
        <v>2.4278392230914487E-3</v>
      </c>
      <c r="J95" s="198">
        <v>9.0909089999999999</v>
      </c>
      <c r="K95" s="224">
        <v>-0.25</v>
      </c>
      <c r="L95" s="199">
        <v>809</v>
      </c>
      <c r="M95" s="224">
        <v>4.8602892142432311E-3</v>
      </c>
      <c r="N95" s="198">
        <v>126.06060606060601</v>
      </c>
      <c r="O95" s="199">
        <v>939</v>
      </c>
      <c r="P95" s="224">
        <v>5.498301908888629E-3</v>
      </c>
      <c r="Q95" s="198">
        <v>139.39393939393901</v>
      </c>
      <c r="R95" s="199">
        <v>848</v>
      </c>
      <c r="S95" s="224">
        <v>4.611803606778481E-3</v>
      </c>
      <c r="T95" s="198">
        <v>160</v>
      </c>
      <c r="U95" s="224">
        <v>4.8207663782447466E-2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2091</v>
      </c>
      <c r="B96" s="198">
        <v>0</v>
      </c>
      <c r="C96" s="224">
        <v>0</v>
      </c>
      <c r="D96" s="198">
        <v>80</v>
      </c>
      <c r="E96" s="198">
        <v>14</v>
      </c>
      <c r="F96" s="224">
        <v>3.2679738562091504E-3</v>
      </c>
      <c r="G96" s="198">
        <v>12.7272727272727</v>
      </c>
      <c r="H96" s="198">
        <v>0</v>
      </c>
      <c r="I96" s="224">
        <v>0</v>
      </c>
      <c r="J96" s="198">
        <v>12.727273</v>
      </c>
      <c r="K96" s="224"/>
      <c r="L96" s="198">
        <v>122</v>
      </c>
      <c r="M96" s="224">
        <v>7.3294843527524616E-4</v>
      </c>
      <c r="N96" s="198">
        <v>55.757575757575701</v>
      </c>
      <c r="O96" s="198">
        <v>95</v>
      </c>
      <c r="P96" s="224">
        <v>5.5627122613889212E-4</v>
      </c>
      <c r="Q96" s="198">
        <v>31.515151515151501</v>
      </c>
      <c r="R96" s="198">
        <v>119</v>
      </c>
      <c r="S96" s="224">
        <v>6.4717527029084813E-4</v>
      </c>
      <c r="T96" s="198">
        <v>43.030304000000001</v>
      </c>
      <c r="U96" s="224">
        <v>-2.4590163934426229E-2</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2092</v>
      </c>
      <c r="B97" s="198">
        <v>0</v>
      </c>
      <c r="C97" s="224">
        <v>0</v>
      </c>
      <c r="D97" s="198">
        <v>80</v>
      </c>
      <c r="E97" s="198">
        <v>0</v>
      </c>
      <c r="F97" s="224">
        <v>0</v>
      </c>
      <c r="G97" s="198">
        <v>11.5151515151515</v>
      </c>
      <c r="H97" s="198">
        <v>0</v>
      </c>
      <c r="I97" s="224">
        <v>0</v>
      </c>
      <c r="J97" s="198">
        <v>12.727273</v>
      </c>
      <c r="K97" s="224"/>
      <c r="L97" s="198">
        <v>13</v>
      </c>
      <c r="M97" s="224">
        <v>7.8101062775231143E-5</v>
      </c>
      <c r="N97" s="198">
        <v>12.7272727272727</v>
      </c>
      <c r="O97" s="198">
        <v>91</v>
      </c>
      <c r="P97" s="224">
        <v>5.3284927977514929E-4</v>
      </c>
      <c r="Q97" s="198">
        <v>41.212121212121197</v>
      </c>
      <c r="R97" s="198">
        <v>12</v>
      </c>
      <c r="S97" s="224">
        <v>6.5261371794035104E-5</v>
      </c>
      <c r="T97" s="198">
        <v>9.6969700000000003</v>
      </c>
      <c r="U97" s="224">
        <v>-7.6923076923076927E-2</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2093</v>
      </c>
      <c r="B98" s="198">
        <v>0</v>
      </c>
      <c r="C98" s="224">
        <v>0</v>
      </c>
      <c r="D98" s="198">
        <v>80</v>
      </c>
      <c r="E98" s="198">
        <v>5</v>
      </c>
      <c r="F98" s="224">
        <v>1.1671335200746965E-3</v>
      </c>
      <c r="G98" s="198">
        <v>5.4545454545454497</v>
      </c>
      <c r="H98" s="198">
        <v>14</v>
      </c>
      <c r="I98" s="224">
        <v>3.7766387914755866E-3</v>
      </c>
      <c r="J98" s="198">
        <v>12.727273</v>
      </c>
      <c r="K98" s="224"/>
      <c r="L98" s="198">
        <v>142</v>
      </c>
      <c r="M98" s="224">
        <v>8.531039164679095E-4</v>
      </c>
      <c r="N98" s="198">
        <v>44.2424242424242</v>
      </c>
      <c r="O98" s="198">
        <v>285</v>
      </c>
      <c r="P98" s="224">
        <v>1.6688136784166765E-3</v>
      </c>
      <c r="Q98" s="198">
        <v>78.181818181818201</v>
      </c>
      <c r="R98" s="198">
        <v>189</v>
      </c>
      <c r="S98" s="224">
        <v>1.0278666057560531E-3</v>
      </c>
      <c r="T98" s="198">
        <v>55.757576</v>
      </c>
      <c r="U98" s="224">
        <v>0.33098591549295775</v>
      </c>
      <c r="V98" s="199">
        <v>35349</v>
      </c>
      <c r="W98" s="224">
        <v>2E-3</v>
      </c>
      <c r="X98" s="198">
        <v>830.3</v>
      </c>
      <c r="Y98" s="199">
        <v>36299</v>
      </c>
      <c r="Z98" s="224">
        <v>2E-3</v>
      </c>
      <c r="AA98" s="198">
        <v>913.33</v>
      </c>
      <c r="AB98" s="199">
        <v>34259</v>
      </c>
      <c r="AC98" s="224">
        <v>2E-3</v>
      </c>
      <c r="AD98" s="198">
        <v>834.55</v>
      </c>
      <c r="AE98" s="224">
        <v>-3.1E-2</v>
      </c>
    </row>
    <row r="99" spans="1:31" x14ac:dyDescent="0.3">
      <c r="A99" s="198" t="s">
        <v>2094</v>
      </c>
      <c r="B99" s="199">
        <v>113</v>
      </c>
      <c r="C99" s="224">
        <v>2.7675728630908645E-2</v>
      </c>
      <c r="D99" s="198">
        <v>50.303030303030297</v>
      </c>
      <c r="E99" s="199">
        <v>108</v>
      </c>
      <c r="F99" s="224">
        <v>2.5210084033613446E-2</v>
      </c>
      <c r="G99" s="198">
        <v>49.696969696969703</v>
      </c>
      <c r="H99" s="199">
        <v>162</v>
      </c>
      <c r="I99" s="224">
        <v>4.3701106015646078E-2</v>
      </c>
      <c r="J99" s="198">
        <v>55.151516000000001</v>
      </c>
      <c r="K99" s="224">
        <v>0.4336283185840708</v>
      </c>
      <c r="L99" s="199">
        <v>3107</v>
      </c>
      <c r="M99" s="224">
        <v>1.8666154003280245E-2</v>
      </c>
      <c r="N99" s="198">
        <v>229.09090909090901</v>
      </c>
      <c r="O99" s="199">
        <v>3342</v>
      </c>
      <c r="P99" s="224">
        <v>1.9569036186907134E-2</v>
      </c>
      <c r="Q99" s="198">
        <v>311.51515151515099</v>
      </c>
      <c r="R99" s="199">
        <v>3907</v>
      </c>
      <c r="S99" s="224">
        <v>2.1248014966607932E-2</v>
      </c>
      <c r="T99" s="198">
        <v>346.06060000000002</v>
      </c>
      <c r="U99" s="224">
        <v>0.25748310267138719</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2095</v>
      </c>
      <c r="B100" s="199">
        <v>344</v>
      </c>
      <c r="C100" s="224">
        <v>8.4251775655155528E-2</v>
      </c>
      <c r="D100" s="198">
        <v>74.545454545454504</v>
      </c>
      <c r="E100" s="199">
        <v>207</v>
      </c>
      <c r="F100" s="224">
        <v>4.8319327731092439E-2</v>
      </c>
      <c r="G100" s="198">
        <v>55.757575757575701</v>
      </c>
      <c r="H100" s="199">
        <v>201</v>
      </c>
      <c r="I100" s="224">
        <v>5.4221742649042351E-2</v>
      </c>
      <c r="J100" s="198">
        <v>58.181820000000002</v>
      </c>
      <c r="K100" s="224">
        <v>-0.41569767441860467</v>
      </c>
      <c r="L100" s="199">
        <v>8880</v>
      </c>
      <c r="M100" s="224">
        <v>5.3349033649542507E-2</v>
      </c>
      <c r="N100" s="198">
        <v>415.15151515151501</v>
      </c>
      <c r="O100" s="199">
        <v>10334</v>
      </c>
      <c r="P100" s="224">
        <v>6.0510598430729597E-2</v>
      </c>
      <c r="Q100" s="198">
        <v>427.27272727272702</v>
      </c>
      <c r="R100" s="199">
        <v>9708</v>
      </c>
      <c r="S100" s="224">
        <v>5.2796449781374405E-2</v>
      </c>
      <c r="T100" s="198">
        <v>490.90910000000002</v>
      </c>
      <c r="U100" s="224">
        <v>9.3243243243243248E-2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2096</v>
      </c>
      <c r="B101" s="199">
        <v>197</v>
      </c>
      <c r="C101" s="224">
        <v>4.8248836639725692E-2</v>
      </c>
      <c r="D101" s="198">
        <v>60.606060606060602</v>
      </c>
      <c r="E101" s="199">
        <v>262</v>
      </c>
      <c r="F101" s="224">
        <v>6.1157796451914097E-2</v>
      </c>
      <c r="G101" s="198">
        <v>67.878787878787804</v>
      </c>
      <c r="H101" s="199">
        <v>161</v>
      </c>
      <c r="I101" s="224">
        <v>4.3431346101969248E-2</v>
      </c>
      <c r="J101" s="198">
        <v>47.878788</v>
      </c>
      <c r="K101" s="224">
        <v>-0.18274111675126903</v>
      </c>
      <c r="L101" s="199">
        <v>8145</v>
      </c>
      <c r="M101" s="224">
        <v>4.8933319715712131E-2</v>
      </c>
      <c r="N101" s="198">
        <v>402.42424242424198</v>
      </c>
      <c r="O101" s="199">
        <v>7838</v>
      </c>
      <c r="P101" s="224">
        <v>4.5895303899754068E-2</v>
      </c>
      <c r="Q101" s="198">
        <v>427.87878787878702</v>
      </c>
      <c r="R101" s="199">
        <v>9679</v>
      </c>
      <c r="S101" s="224">
        <v>5.2638734799538817E-2</v>
      </c>
      <c r="T101" s="198">
        <v>709.09090000000003</v>
      </c>
      <c r="U101" s="224">
        <v>0.1883364027010436</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2097</v>
      </c>
      <c r="B102" s="199">
        <v>47</v>
      </c>
      <c r="C102" s="224">
        <v>1.151114376683811E-2</v>
      </c>
      <c r="D102" s="198">
        <v>30.909090909090899</v>
      </c>
      <c r="E102" s="199">
        <v>130</v>
      </c>
      <c r="F102" s="224">
        <v>3.034547152194211E-2</v>
      </c>
      <c r="G102" s="198">
        <v>40.606060606060602</v>
      </c>
      <c r="H102" s="199">
        <v>58</v>
      </c>
      <c r="I102" s="224">
        <v>1.5646074993256001E-2</v>
      </c>
      <c r="J102" s="198">
        <v>36.363636</v>
      </c>
      <c r="K102" s="224">
        <v>0.23404255319148937</v>
      </c>
      <c r="L102" s="199">
        <v>2534</v>
      </c>
      <c r="M102" s="224">
        <v>1.5223699467110441E-2</v>
      </c>
      <c r="N102" s="198">
        <v>263.030303030303</v>
      </c>
      <c r="O102" s="199">
        <v>2629</v>
      </c>
      <c r="P102" s="224">
        <v>1.5394074247569974E-2</v>
      </c>
      <c r="Q102" s="198">
        <v>237.575757575757</v>
      </c>
      <c r="R102" s="199">
        <v>2921</v>
      </c>
      <c r="S102" s="224">
        <v>1.5885705584198048E-2</v>
      </c>
      <c r="T102" s="198">
        <v>315.15152</v>
      </c>
      <c r="U102" s="224">
        <v>0.15272296764009471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2098</v>
      </c>
      <c r="B103" s="199">
        <v>104</v>
      </c>
      <c r="C103" s="224">
        <v>2.5471467058535389E-2</v>
      </c>
      <c r="D103" s="198">
        <v>37.5757575757575</v>
      </c>
      <c r="E103" s="199">
        <v>74</v>
      </c>
      <c r="F103" s="224">
        <v>1.727357609710551E-2</v>
      </c>
      <c r="G103" s="198">
        <v>30.303030303030301</v>
      </c>
      <c r="H103" s="199">
        <v>75</v>
      </c>
      <c r="I103" s="224">
        <v>2.0231993525762073E-2</v>
      </c>
      <c r="J103" s="198">
        <v>30.909089999999999</v>
      </c>
      <c r="K103" s="224">
        <v>-0.27884615384615385</v>
      </c>
      <c r="L103" s="199">
        <v>5024</v>
      </c>
      <c r="M103" s="224">
        <v>3.0183056875597022E-2</v>
      </c>
      <c r="N103" s="198">
        <v>380</v>
      </c>
      <c r="O103" s="199">
        <v>4810</v>
      </c>
      <c r="P103" s="224">
        <v>2.8164890502400751E-2</v>
      </c>
      <c r="Q103" s="198">
        <v>329.69696969696901</v>
      </c>
      <c r="R103" s="199">
        <v>4695</v>
      </c>
      <c r="S103" s="224">
        <v>2.5533511714416236E-2</v>
      </c>
      <c r="T103" s="198">
        <v>364.24243200000001</v>
      </c>
      <c r="U103" s="224">
        <v>-6.5485668789808923E-2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2101</v>
      </c>
      <c r="B104" s="199">
        <v>1036</v>
      </c>
      <c r="C104" s="224">
        <v>0.25373499877541023</v>
      </c>
      <c r="D104" s="200">
        <v>129.69696969696901</v>
      </c>
      <c r="E104" s="199">
        <v>824</v>
      </c>
      <c r="F104" s="224">
        <v>0.19234360410831</v>
      </c>
      <c r="G104" s="198">
        <v>123.636363636363</v>
      </c>
      <c r="H104" s="199">
        <v>662</v>
      </c>
      <c r="I104" s="224">
        <v>0.17858106285405989</v>
      </c>
      <c r="J104" s="200">
        <v>103.030304</v>
      </c>
      <c r="K104" s="224">
        <v>-0.361003861003861</v>
      </c>
      <c r="L104" s="199">
        <v>35111</v>
      </c>
      <c r="M104" s="224">
        <v>0.21093895500778007</v>
      </c>
      <c r="N104" s="200">
        <v>733.33333333333303</v>
      </c>
      <c r="O104" s="199">
        <v>34782</v>
      </c>
      <c r="P104" s="224">
        <v>0.20366553460592576</v>
      </c>
      <c r="Q104" s="200">
        <v>704.84848484848396</v>
      </c>
      <c r="R104" s="199">
        <v>36704</v>
      </c>
      <c r="S104" s="224">
        <v>0.1996127825273554</v>
      </c>
      <c r="T104" s="200">
        <v>1046.0605499999999</v>
      </c>
      <c r="U104" s="224">
        <v>4.537039674176184E-2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2086</v>
      </c>
      <c r="B105" s="198">
        <v>33</v>
      </c>
      <c r="C105" s="224">
        <v>8.0822924320352683E-3</v>
      </c>
      <c r="D105" s="198">
        <v>23.030303030302999</v>
      </c>
      <c r="E105" s="198">
        <v>10</v>
      </c>
      <c r="F105" s="224">
        <v>2.334267040149393E-3</v>
      </c>
      <c r="G105" s="198">
        <v>9.6969696969696901</v>
      </c>
      <c r="H105" s="198">
        <v>32</v>
      </c>
      <c r="I105" s="224">
        <v>8.6323172376584836E-3</v>
      </c>
      <c r="J105" s="198">
        <v>30.30303</v>
      </c>
      <c r="K105" s="224">
        <v>-3.0303030303030304E-2</v>
      </c>
      <c r="L105" s="199">
        <v>866</v>
      </c>
      <c r="M105" s="224">
        <v>5.2027323356423211E-3</v>
      </c>
      <c r="N105" s="198">
        <v>125.454545454545</v>
      </c>
      <c r="O105" s="199">
        <v>919</v>
      </c>
      <c r="P105" s="224">
        <v>5.3811921770699142E-3</v>
      </c>
      <c r="Q105" s="198">
        <v>149.69696969696901</v>
      </c>
      <c r="R105" s="199">
        <v>665</v>
      </c>
      <c r="S105" s="224">
        <v>3.6165676869194456E-3</v>
      </c>
      <c r="T105" s="198">
        <v>117.57576</v>
      </c>
      <c r="U105" s="224">
        <v>-0.23210161662817552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2087</v>
      </c>
      <c r="B106" s="199">
        <v>20</v>
      </c>
      <c r="C106" s="224">
        <v>4.8983590497183446E-3</v>
      </c>
      <c r="D106" s="198">
        <v>16.363636363636299</v>
      </c>
      <c r="E106" s="198">
        <v>0</v>
      </c>
      <c r="F106" s="224">
        <v>0</v>
      </c>
      <c r="G106" s="198">
        <v>11.5151515151515</v>
      </c>
      <c r="H106" s="198">
        <v>5</v>
      </c>
      <c r="I106" s="224">
        <v>1.3487995683841381E-3</v>
      </c>
      <c r="J106" s="198">
        <v>7.2727274900000003</v>
      </c>
      <c r="K106" s="224">
        <v>-0.75</v>
      </c>
      <c r="L106" s="199">
        <v>815</v>
      </c>
      <c r="M106" s="224">
        <v>4.8963358586010296E-3</v>
      </c>
      <c r="N106" s="198">
        <v>118.181818181818</v>
      </c>
      <c r="O106" s="199">
        <v>678</v>
      </c>
      <c r="P106" s="224">
        <v>3.9700199086544095E-3</v>
      </c>
      <c r="Q106" s="198">
        <v>124.84848484848401</v>
      </c>
      <c r="R106" s="199">
        <v>1107</v>
      </c>
      <c r="S106" s="224">
        <v>6.0203615479997386E-3</v>
      </c>
      <c r="T106" s="198">
        <v>190.909088</v>
      </c>
      <c r="U106" s="224">
        <v>0.35828220858895704</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2088</v>
      </c>
      <c r="B107" s="199">
        <v>49</v>
      </c>
      <c r="C107" s="224">
        <v>1.2000979671809943E-2</v>
      </c>
      <c r="D107" s="198">
        <v>24.848484848484802</v>
      </c>
      <c r="E107" s="199">
        <v>43</v>
      </c>
      <c r="F107" s="224">
        <v>1.0037348272642391E-2</v>
      </c>
      <c r="G107" s="198">
        <v>25.4545454545454</v>
      </c>
      <c r="H107" s="199">
        <v>30</v>
      </c>
      <c r="I107" s="224">
        <v>8.0927974103048288E-3</v>
      </c>
      <c r="J107" s="198">
        <v>16.969695999999999</v>
      </c>
      <c r="K107" s="224">
        <v>-0.38775510204081631</v>
      </c>
      <c r="L107" s="199">
        <v>1662</v>
      </c>
      <c r="M107" s="224">
        <v>9.9849204871103204E-3</v>
      </c>
      <c r="N107" s="198">
        <v>168.48484848484799</v>
      </c>
      <c r="O107" s="199">
        <v>1492</v>
      </c>
      <c r="P107" s="224">
        <v>8.7363859936760747E-3</v>
      </c>
      <c r="Q107" s="198">
        <v>190.30303030303</v>
      </c>
      <c r="R107" s="199">
        <v>1666</v>
      </c>
      <c r="S107" s="224">
        <v>9.0604537840718747E-3</v>
      </c>
      <c r="T107" s="198">
        <v>218.18182400000001</v>
      </c>
      <c r="U107" s="224">
        <v>2.4067388688327317E-3</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2089</v>
      </c>
      <c r="B108" s="199">
        <v>30</v>
      </c>
      <c r="C108" s="224">
        <v>7.3475385745775165E-3</v>
      </c>
      <c r="D108" s="198">
        <v>21.2121212121212</v>
      </c>
      <c r="E108" s="199">
        <v>16</v>
      </c>
      <c r="F108" s="224">
        <v>3.7348272642390291E-3</v>
      </c>
      <c r="G108" s="198">
        <v>10.909090909090899</v>
      </c>
      <c r="H108" s="199">
        <v>32</v>
      </c>
      <c r="I108" s="224">
        <v>8.6323172376584836E-3</v>
      </c>
      <c r="J108" s="198">
        <v>24.848483999999999</v>
      </c>
      <c r="K108" s="224">
        <v>6.6666666666666666E-2</v>
      </c>
      <c r="L108" s="199">
        <v>2547</v>
      </c>
      <c r="M108" s="224">
        <v>1.5301800529885673E-2</v>
      </c>
      <c r="N108" s="198">
        <v>210.30303030303</v>
      </c>
      <c r="O108" s="199">
        <v>2423</v>
      </c>
      <c r="P108" s="224">
        <v>1.4187844009837218E-2</v>
      </c>
      <c r="Q108" s="198">
        <v>240</v>
      </c>
      <c r="R108" s="199">
        <v>1988</v>
      </c>
      <c r="S108" s="224">
        <v>1.0811633927211817E-2</v>
      </c>
      <c r="T108" s="198">
        <v>243.636368</v>
      </c>
      <c r="U108" s="224">
        <v>-0.21947389085198271</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2090</v>
      </c>
      <c r="B109" s="199">
        <v>299</v>
      </c>
      <c r="C109" s="224">
        <v>7.3230467793289247E-2</v>
      </c>
      <c r="D109" s="198">
        <v>60</v>
      </c>
      <c r="E109" s="199">
        <v>429</v>
      </c>
      <c r="F109" s="224">
        <v>0.10014005602240897</v>
      </c>
      <c r="G109" s="198">
        <v>81.212121212121204</v>
      </c>
      <c r="H109" s="199">
        <v>234</v>
      </c>
      <c r="I109" s="224">
        <v>6.3123819800377665E-2</v>
      </c>
      <c r="J109" s="198">
        <v>60.606059999999999</v>
      </c>
      <c r="K109" s="224">
        <v>-0.21739130434782608</v>
      </c>
      <c r="L109" s="199">
        <v>12393</v>
      </c>
      <c r="M109" s="224">
        <v>7.4454343921033811E-2</v>
      </c>
      <c r="N109" s="198">
        <v>418.18181818181802</v>
      </c>
      <c r="O109" s="199">
        <v>13863</v>
      </c>
      <c r="P109" s="224">
        <v>8.1174610610141709E-2</v>
      </c>
      <c r="Q109" s="198">
        <v>541.81818181818096</v>
      </c>
      <c r="R109" s="199">
        <v>12425</v>
      </c>
      <c r="S109" s="224">
        <v>6.7572712045073854E-2</v>
      </c>
      <c r="T109" s="198">
        <v>641.81820000000005</v>
      </c>
      <c r="U109" s="224">
        <v>2.5821027999677238E-3</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2091</v>
      </c>
      <c r="B110" s="199">
        <v>50</v>
      </c>
      <c r="C110" s="224">
        <v>1.224589762429586E-2</v>
      </c>
      <c r="D110" s="198">
        <v>22.424242424242401</v>
      </c>
      <c r="E110" s="199">
        <v>18</v>
      </c>
      <c r="F110" s="224">
        <v>4.2016806722689074E-3</v>
      </c>
      <c r="G110" s="198">
        <v>11.5151515151515</v>
      </c>
      <c r="H110" s="199">
        <v>36</v>
      </c>
      <c r="I110" s="224">
        <v>9.711356892365795E-3</v>
      </c>
      <c r="J110" s="198">
        <v>15.757576</v>
      </c>
      <c r="K110" s="224">
        <v>-0.28000000000000003</v>
      </c>
      <c r="L110" s="199">
        <v>1791</v>
      </c>
      <c r="M110" s="224">
        <v>1.0759923340803E-2</v>
      </c>
      <c r="N110" s="198">
        <v>210.30303030303</v>
      </c>
      <c r="O110" s="199">
        <v>1636</v>
      </c>
      <c r="P110" s="224">
        <v>9.5795760627708157E-3</v>
      </c>
      <c r="Q110" s="198">
        <v>252.12121212121201</v>
      </c>
      <c r="R110" s="199">
        <v>1927</v>
      </c>
      <c r="S110" s="224">
        <v>1.0479888620592138E-2</v>
      </c>
      <c r="T110" s="198">
        <v>204.84848</v>
      </c>
      <c r="U110" s="224">
        <v>7.5935231714126181E-2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2092</v>
      </c>
      <c r="B111" s="199">
        <v>0</v>
      </c>
      <c r="C111" s="224">
        <v>0</v>
      </c>
      <c r="D111" s="198">
        <v>80</v>
      </c>
      <c r="E111" s="199">
        <v>0</v>
      </c>
      <c r="F111" s="224">
        <v>0</v>
      </c>
      <c r="G111" s="198">
        <v>11.5151515151515</v>
      </c>
      <c r="H111" s="199">
        <v>9</v>
      </c>
      <c r="I111" s="224">
        <v>2.4278392230914487E-3</v>
      </c>
      <c r="J111" s="198">
        <v>8.4848479999999995</v>
      </c>
      <c r="K111" s="224"/>
      <c r="L111" s="199">
        <v>532</v>
      </c>
      <c r="M111" s="224">
        <v>3.1961357997248438E-3</v>
      </c>
      <c r="N111" s="198">
        <v>90.303030303030297</v>
      </c>
      <c r="O111" s="199">
        <v>326</v>
      </c>
      <c r="P111" s="224">
        <v>1.9088886286450404E-3</v>
      </c>
      <c r="Q111" s="198">
        <v>69.696969696969703</v>
      </c>
      <c r="R111" s="199">
        <v>531</v>
      </c>
      <c r="S111" s="224">
        <v>2.8878157018860538E-3</v>
      </c>
      <c r="T111" s="198">
        <v>129.69697600000001</v>
      </c>
      <c r="U111" s="224">
        <v>-1.8796992481203006E-3</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2093</v>
      </c>
      <c r="B112" s="199">
        <v>191</v>
      </c>
      <c r="C112" s="224">
        <v>4.6779328924810189E-2</v>
      </c>
      <c r="D112" s="198">
        <v>57.5757575757575</v>
      </c>
      <c r="E112" s="199">
        <v>56</v>
      </c>
      <c r="F112" s="224">
        <v>1.3071895424836602E-2</v>
      </c>
      <c r="G112" s="198">
        <v>21.818181818181799</v>
      </c>
      <c r="H112" s="199">
        <v>43</v>
      </c>
      <c r="I112" s="224">
        <v>1.1599676288103588E-2</v>
      </c>
      <c r="J112" s="198">
        <v>20</v>
      </c>
      <c r="K112" s="224">
        <v>-0.77486910994764402</v>
      </c>
      <c r="L112" s="199">
        <v>3838</v>
      </c>
      <c r="M112" s="224">
        <v>2.3057836840872089E-2</v>
      </c>
      <c r="N112" s="198">
        <v>246.06060606060601</v>
      </c>
      <c r="O112" s="199">
        <v>3353</v>
      </c>
      <c r="P112" s="224">
        <v>1.9633446539407424E-2</v>
      </c>
      <c r="Q112" s="198">
        <v>252.12121212121201</v>
      </c>
      <c r="R112" s="199">
        <v>3055</v>
      </c>
      <c r="S112" s="224">
        <v>1.6614457569231439E-2</v>
      </c>
      <c r="T112" s="198">
        <v>320.60604899999998</v>
      </c>
      <c r="U112" s="224">
        <v>-0.20401250651380928</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2094</v>
      </c>
      <c r="B113" s="199">
        <v>72</v>
      </c>
      <c r="C113" s="224">
        <v>1.763409257898604E-2</v>
      </c>
      <c r="D113" s="198">
        <v>29.090909090909101</v>
      </c>
      <c r="E113" s="199">
        <v>82</v>
      </c>
      <c r="F113" s="224">
        <v>1.9140989729225025E-2</v>
      </c>
      <c r="G113" s="198">
        <v>44.848484848484802</v>
      </c>
      <c r="H113" s="199">
        <v>58</v>
      </c>
      <c r="I113" s="224">
        <v>1.5646074993256001E-2</v>
      </c>
      <c r="J113" s="198">
        <v>27.272728000000001</v>
      </c>
      <c r="K113" s="224">
        <v>-0.19444444444444445</v>
      </c>
      <c r="L113" s="199">
        <v>2401</v>
      </c>
      <c r="M113" s="224">
        <v>1.442466551717923E-2</v>
      </c>
      <c r="N113" s="198">
        <v>204.24242424242399</v>
      </c>
      <c r="O113" s="199">
        <v>1656</v>
      </c>
      <c r="P113" s="224">
        <v>9.6966857945895296E-3</v>
      </c>
      <c r="Q113" s="198">
        <v>176.969696969696</v>
      </c>
      <c r="R113" s="199">
        <v>2654</v>
      </c>
      <c r="S113" s="224">
        <v>1.4433640061780766E-2</v>
      </c>
      <c r="T113" s="198">
        <v>252.72728000000001</v>
      </c>
      <c r="U113" s="224">
        <v>0.10537276134943774</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2095</v>
      </c>
      <c r="B114" s="199">
        <v>167</v>
      </c>
      <c r="C114" s="224">
        <v>4.0901298065148174E-2</v>
      </c>
      <c r="D114" s="198">
        <v>60</v>
      </c>
      <c r="E114" s="199">
        <v>111</v>
      </c>
      <c r="F114" s="224">
        <v>2.5910364145658265E-2</v>
      </c>
      <c r="G114" s="198">
        <v>47.272727272727202</v>
      </c>
      <c r="H114" s="199">
        <v>112</v>
      </c>
      <c r="I114" s="224">
        <v>3.0213110331804693E-2</v>
      </c>
      <c r="J114" s="198">
        <v>43.030304000000001</v>
      </c>
      <c r="K114" s="224">
        <v>-0.32934131736526945</v>
      </c>
      <c r="L114" s="199">
        <v>4187</v>
      </c>
      <c r="M114" s="224">
        <v>2.5154549987684065E-2</v>
      </c>
      <c r="N114" s="198">
        <v>317.575757575757</v>
      </c>
      <c r="O114" s="199">
        <v>3836</v>
      </c>
      <c r="P114" s="224">
        <v>2.2461646562829372E-2</v>
      </c>
      <c r="Q114" s="198">
        <v>269.69696969696901</v>
      </c>
      <c r="R114" s="199">
        <v>5192</v>
      </c>
      <c r="S114" s="224">
        <v>2.8236420196219192E-2</v>
      </c>
      <c r="T114" s="198">
        <v>496.96969999999999</v>
      </c>
      <c r="U114" s="224">
        <v>0.240028660138524</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2096</v>
      </c>
      <c r="B115" s="199">
        <v>39</v>
      </c>
      <c r="C115" s="224">
        <v>9.5518001469507719E-3</v>
      </c>
      <c r="D115" s="198">
        <v>23.030303030302999</v>
      </c>
      <c r="E115" s="199">
        <v>9</v>
      </c>
      <c r="F115" s="224">
        <v>2.1008403361344537E-3</v>
      </c>
      <c r="G115" s="198">
        <v>8.4848484848484809</v>
      </c>
      <c r="H115" s="199">
        <v>32</v>
      </c>
      <c r="I115" s="224">
        <v>8.6323172376584836E-3</v>
      </c>
      <c r="J115" s="198">
        <v>23.636364</v>
      </c>
      <c r="K115" s="224">
        <v>-0.17948717948717949</v>
      </c>
      <c r="L115" s="199">
        <v>1284</v>
      </c>
      <c r="M115" s="224">
        <v>7.713981892568984E-3</v>
      </c>
      <c r="N115" s="198">
        <v>158.18181818181799</v>
      </c>
      <c r="O115" s="199">
        <v>1977</v>
      </c>
      <c r="P115" s="224">
        <v>1.1576296990279893E-2</v>
      </c>
      <c r="Q115" s="198">
        <v>227.272727272727</v>
      </c>
      <c r="R115" s="199">
        <v>2536</v>
      </c>
      <c r="S115" s="224">
        <v>1.379190323913942E-2</v>
      </c>
      <c r="T115" s="198">
        <v>281.21212800000001</v>
      </c>
      <c r="U115" s="224">
        <v>0.97507788161993769</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2097</v>
      </c>
      <c r="B116" s="199">
        <v>76</v>
      </c>
      <c r="C116" s="224">
        <v>1.8613764388929709E-2</v>
      </c>
      <c r="D116" s="198">
        <v>36.363636363636303</v>
      </c>
      <c r="E116" s="199">
        <v>0</v>
      </c>
      <c r="F116" s="224">
        <v>0</v>
      </c>
      <c r="G116" s="198">
        <v>11.5151515151515</v>
      </c>
      <c r="H116" s="199">
        <v>11</v>
      </c>
      <c r="I116" s="224">
        <v>2.967359050445104E-3</v>
      </c>
      <c r="J116" s="198">
        <v>10.909091</v>
      </c>
      <c r="K116" s="224">
        <v>-0.85526315789473684</v>
      </c>
      <c r="L116" s="199">
        <v>894</v>
      </c>
      <c r="M116" s="224">
        <v>5.3709500093120496E-3</v>
      </c>
      <c r="N116" s="198">
        <v>140.60606060606</v>
      </c>
      <c r="O116" s="199">
        <v>950</v>
      </c>
      <c r="P116" s="224">
        <v>5.5627122613889218E-3</v>
      </c>
      <c r="Q116" s="198">
        <v>157.575757575757</v>
      </c>
      <c r="R116" s="199">
        <v>1145</v>
      </c>
      <c r="S116" s="224">
        <v>6.2270225586808503E-3</v>
      </c>
      <c r="T116" s="198">
        <v>214.545456</v>
      </c>
      <c r="U116" s="224">
        <v>0.28076062639821031</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2098</v>
      </c>
      <c r="B117" s="199">
        <v>10</v>
      </c>
      <c r="C117" s="224">
        <v>2.4491795248591723E-3</v>
      </c>
      <c r="D117" s="198">
        <v>10.303030303030299</v>
      </c>
      <c r="E117" s="199">
        <v>50</v>
      </c>
      <c r="F117" s="224">
        <v>1.1671335200746966E-2</v>
      </c>
      <c r="G117" s="198">
        <v>26.060606060605998</v>
      </c>
      <c r="H117" s="199">
        <v>28</v>
      </c>
      <c r="I117" s="224">
        <v>7.5532775829511732E-3</v>
      </c>
      <c r="J117" s="198">
        <v>15.151515</v>
      </c>
      <c r="K117" s="224">
        <v>1.8</v>
      </c>
      <c r="L117" s="199">
        <v>1901</v>
      </c>
      <c r="M117" s="224">
        <v>1.1420778487362648E-2</v>
      </c>
      <c r="N117" s="198">
        <v>175.75757575757501</v>
      </c>
      <c r="O117" s="199">
        <v>1673</v>
      </c>
      <c r="P117" s="224">
        <v>9.7962290666354368E-3</v>
      </c>
      <c r="Q117" s="198">
        <v>173.333333333333</v>
      </c>
      <c r="R117" s="199">
        <v>1813</v>
      </c>
      <c r="S117" s="224">
        <v>9.8599055885488038E-3</v>
      </c>
      <c r="T117" s="198">
        <v>221.21212800000001</v>
      </c>
      <c r="U117" s="224">
        <v>-4.6291425565491845E-2</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2102</v>
      </c>
      <c r="B118" s="199">
        <v>467</v>
      </c>
      <c r="C118" s="224">
        <v>0.11437668381092334</v>
      </c>
      <c r="D118" s="198">
        <v>86.6666666666666</v>
      </c>
      <c r="E118" s="199">
        <v>880</v>
      </c>
      <c r="F118" s="224">
        <v>0.20541549953314658</v>
      </c>
      <c r="G118" s="198">
        <v>138.78787878787799</v>
      </c>
      <c r="H118" s="199">
        <v>616</v>
      </c>
      <c r="I118" s="224">
        <v>0.16617210682492581</v>
      </c>
      <c r="J118" s="198">
        <v>121.21212</v>
      </c>
      <c r="K118" s="224">
        <v>0.31905781584582443</v>
      </c>
      <c r="L118" s="199">
        <v>37548</v>
      </c>
      <c r="M118" s="224">
        <v>0.22557990039110609</v>
      </c>
      <c r="N118" s="200">
        <v>769.69696969696895</v>
      </c>
      <c r="O118" s="199">
        <v>39116</v>
      </c>
      <c r="P118" s="224">
        <v>0.22904321349104109</v>
      </c>
      <c r="Q118" s="200">
        <v>847.87878787878799</v>
      </c>
      <c r="R118" s="199">
        <v>35612</v>
      </c>
      <c r="S118" s="224">
        <v>0.19367399769409821</v>
      </c>
      <c r="T118" s="200">
        <v>1076.96973</v>
      </c>
      <c r="U118" s="224">
        <v>-5.1560669010333439E-2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2086</v>
      </c>
      <c r="B119" s="199">
        <v>133</v>
      </c>
      <c r="C119" s="224">
        <v>3.2574087680626987E-2</v>
      </c>
      <c r="D119" s="198">
        <v>50.909090909090899</v>
      </c>
      <c r="E119" s="199">
        <v>513</v>
      </c>
      <c r="F119" s="224">
        <v>0.11974789915966387</v>
      </c>
      <c r="G119" s="198">
        <v>134.54545454545399</v>
      </c>
      <c r="H119" s="199">
        <v>125</v>
      </c>
      <c r="I119" s="224">
        <v>3.3719989209603451E-2</v>
      </c>
      <c r="J119" s="198">
        <v>44.848483999999999</v>
      </c>
      <c r="K119" s="224">
        <v>-6.0150375939849621E-2</v>
      </c>
      <c r="L119" s="199">
        <v>21572</v>
      </c>
      <c r="M119" s="224">
        <v>0.12959970201440665</v>
      </c>
      <c r="N119" s="198">
        <v>603.030303030303</v>
      </c>
      <c r="O119" s="199">
        <v>26965</v>
      </c>
      <c r="P119" s="224">
        <v>0.15789319592458134</v>
      </c>
      <c r="Q119" s="198">
        <v>812.12121212121201</v>
      </c>
      <c r="R119" s="199">
        <v>21885</v>
      </c>
      <c r="S119" s="224">
        <v>0.11902042680937153</v>
      </c>
      <c r="T119" s="198">
        <v>1031.51514</v>
      </c>
      <c r="U119" s="224">
        <v>1.4509549415909512E-2</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2087</v>
      </c>
      <c r="B120" s="199">
        <v>166</v>
      </c>
      <c r="C120" s="224">
        <v>4.065638011266226E-2</v>
      </c>
      <c r="D120" s="198">
        <v>50.909090909090899</v>
      </c>
      <c r="E120" s="199">
        <v>236</v>
      </c>
      <c r="F120" s="224">
        <v>5.5088702147525676E-2</v>
      </c>
      <c r="G120" s="198">
        <v>66.6666666666666</v>
      </c>
      <c r="H120" s="199">
        <v>300</v>
      </c>
      <c r="I120" s="224">
        <v>8.0927974103048292E-2</v>
      </c>
      <c r="J120" s="198">
        <v>95.151510000000002</v>
      </c>
      <c r="K120" s="224">
        <v>0.80722891566265065</v>
      </c>
      <c r="L120" s="199">
        <v>7996</v>
      </c>
      <c r="M120" s="224">
        <v>4.803816138082679E-2</v>
      </c>
      <c r="N120" s="198">
        <v>389.09090909090901</v>
      </c>
      <c r="O120" s="199">
        <v>5644</v>
      </c>
      <c r="P120" s="224">
        <v>3.3048366319241129E-2</v>
      </c>
      <c r="Q120" s="198">
        <v>353.33333333333297</v>
      </c>
      <c r="R120" s="199">
        <v>7226</v>
      </c>
      <c r="S120" s="224">
        <v>3.929822271530814E-2</v>
      </c>
      <c r="T120" s="198">
        <v>455.75756799999999</v>
      </c>
      <c r="U120" s="224">
        <v>-9.6298149074537265E-2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2088</v>
      </c>
      <c r="B121" s="199">
        <v>0</v>
      </c>
      <c r="C121" s="224">
        <v>0</v>
      </c>
      <c r="D121" s="198">
        <v>80</v>
      </c>
      <c r="E121" s="198">
        <v>0</v>
      </c>
      <c r="F121" s="224">
        <v>0</v>
      </c>
      <c r="G121" s="198">
        <v>11.5151515151515</v>
      </c>
      <c r="H121" s="199">
        <v>25</v>
      </c>
      <c r="I121" s="224">
        <v>6.743997841920691E-3</v>
      </c>
      <c r="J121" s="198">
        <v>21.212122000000001</v>
      </c>
      <c r="K121" s="224"/>
      <c r="L121" s="199">
        <v>1009</v>
      </c>
      <c r="M121" s="224">
        <v>6.0618440261698634E-3</v>
      </c>
      <c r="N121" s="198">
        <v>129.69696969696901</v>
      </c>
      <c r="O121" s="199">
        <v>882</v>
      </c>
      <c r="P121" s="224">
        <v>5.1645391732052931E-3</v>
      </c>
      <c r="Q121" s="198">
        <v>133.333333333333</v>
      </c>
      <c r="R121" s="199">
        <v>752</v>
      </c>
      <c r="S121" s="224">
        <v>4.0897126324262005E-3</v>
      </c>
      <c r="T121" s="198">
        <v>104.242424</v>
      </c>
      <c r="U121" s="224">
        <v>-0.25470763131813678</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2089</v>
      </c>
      <c r="B122" s="198">
        <v>54</v>
      </c>
      <c r="C122" s="224">
        <v>1.3225569434239529E-2</v>
      </c>
      <c r="D122" s="198">
        <v>28.484848484848399</v>
      </c>
      <c r="E122" s="198">
        <v>44</v>
      </c>
      <c r="F122" s="224">
        <v>1.027077497665733E-2</v>
      </c>
      <c r="G122" s="198">
        <v>26.6666666666666</v>
      </c>
      <c r="H122" s="198">
        <v>0</v>
      </c>
      <c r="I122" s="224">
        <v>0</v>
      </c>
      <c r="J122" s="198">
        <v>12.727273</v>
      </c>
      <c r="K122" s="224">
        <v>-1</v>
      </c>
      <c r="L122" s="199">
        <v>1770</v>
      </c>
      <c r="M122" s="224">
        <v>1.0633760085550703E-2</v>
      </c>
      <c r="N122" s="198">
        <v>279.39393939393898</v>
      </c>
      <c r="O122" s="199">
        <v>785</v>
      </c>
      <c r="P122" s="224">
        <v>4.5965569738845302E-3</v>
      </c>
      <c r="Q122" s="198">
        <v>130.30303030303</v>
      </c>
      <c r="R122" s="199">
        <v>957</v>
      </c>
      <c r="S122" s="224">
        <v>5.2045944005743002E-3</v>
      </c>
      <c r="T122" s="198">
        <v>170.909088</v>
      </c>
      <c r="U122" s="224">
        <v>-0.45932203389830506</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2090</v>
      </c>
      <c r="B123" s="198">
        <v>0</v>
      </c>
      <c r="C123" s="224">
        <v>0</v>
      </c>
      <c r="D123" s="198">
        <v>80</v>
      </c>
      <c r="E123" s="198">
        <v>10</v>
      </c>
      <c r="F123" s="224">
        <v>2.334267040149393E-3</v>
      </c>
      <c r="G123" s="198">
        <v>9.6969696969696901</v>
      </c>
      <c r="H123" s="198">
        <v>32</v>
      </c>
      <c r="I123" s="224">
        <v>8.6323172376584836E-3</v>
      </c>
      <c r="J123" s="198">
        <v>32.727271999999999</v>
      </c>
      <c r="K123" s="224"/>
      <c r="L123" s="199">
        <v>1030</v>
      </c>
      <c r="M123" s="224">
        <v>6.1880072814221605E-3</v>
      </c>
      <c r="N123" s="198">
        <v>163.030303030303</v>
      </c>
      <c r="O123" s="199">
        <v>793</v>
      </c>
      <c r="P123" s="224">
        <v>4.6434008666120154E-3</v>
      </c>
      <c r="Q123" s="198">
        <v>97.575757575757606</v>
      </c>
      <c r="R123" s="199">
        <v>763</v>
      </c>
      <c r="S123" s="224">
        <v>4.1495355565707324E-3</v>
      </c>
      <c r="T123" s="198">
        <v>146.66667200000001</v>
      </c>
      <c r="U123" s="224">
        <v>-0.25922330097087376</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2091</v>
      </c>
      <c r="B124" s="198">
        <v>9</v>
      </c>
      <c r="C124" s="224">
        <v>2.204261572373255E-3</v>
      </c>
      <c r="D124" s="198">
        <v>9.0909090909090899</v>
      </c>
      <c r="E124" s="198">
        <v>37</v>
      </c>
      <c r="F124" s="224">
        <v>8.636788048552755E-3</v>
      </c>
      <c r="G124" s="198">
        <v>22.424242424242401</v>
      </c>
      <c r="H124" s="198">
        <v>18</v>
      </c>
      <c r="I124" s="224">
        <v>4.8556784461828975E-3</v>
      </c>
      <c r="J124" s="198">
        <v>15.757576</v>
      </c>
      <c r="K124" s="224">
        <v>1</v>
      </c>
      <c r="L124" s="199">
        <v>695</v>
      </c>
      <c r="M124" s="224">
        <v>4.1754029714450502E-3</v>
      </c>
      <c r="N124" s="198">
        <v>109.69696969696901</v>
      </c>
      <c r="O124" s="199">
        <v>920</v>
      </c>
      <c r="P124" s="224">
        <v>5.3870476636608501E-3</v>
      </c>
      <c r="Q124" s="198">
        <v>141.81818181818099</v>
      </c>
      <c r="R124" s="199">
        <v>673</v>
      </c>
      <c r="S124" s="224">
        <v>3.6600752681154691E-3</v>
      </c>
      <c r="T124" s="198">
        <v>145.454544</v>
      </c>
      <c r="U124" s="224">
        <v>-3.1654676258992806E-2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2092</v>
      </c>
      <c r="B125" s="198">
        <v>9</v>
      </c>
      <c r="C125" s="224">
        <v>2.204261572373255E-3</v>
      </c>
      <c r="D125" s="198">
        <v>8.4848484848484809</v>
      </c>
      <c r="E125" s="198">
        <v>5</v>
      </c>
      <c r="F125" s="224">
        <v>1.1671335200746965E-3</v>
      </c>
      <c r="G125" s="198">
        <v>4.2424242424242404</v>
      </c>
      <c r="H125" s="198">
        <v>18</v>
      </c>
      <c r="I125" s="224">
        <v>4.8556784461828975E-3</v>
      </c>
      <c r="J125" s="198">
        <v>19.393940000000001</v>
      </c>
      <c r="K125" s="224">
        <v>1</v>
      </c>
      <c r="L125" s="198">
        <v>284</v>
      </c>
      <c r="M125" s="224">
        <v>1.706207832935819E-3</v>
      </c>
      <c r="N125" s="198">
        <v>66.060606060606005</v>
      </c>
      <c r="O125" s="198">
        <v>275</v>
      </c>
      <c r="P125" s="224">
        <v>1.6102588125073193E-3</v>
      </c>
      <c r="Q125" s="198">
        <v>72.727272727272705</v>
      </c>
      <c r="R125" s="198">
        <v>342</v>
      </c>
      <c r="S125" s="224">
        <v>1.8599490961300007E-3</v>
      </c>
      <c r="T125" s="198">
        <v>130.30302399999999</v>
      </c>
      <c r="U125" s="224">
        <v>0.20422535211267606</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2093</v>
      </c>
      <c r="B126" s="198">
        <v>0</v>
      </c>
      <c r="C126" s="224">
        <v>0</v>
      </c>
      <c r="D126" s="198">
        <v>80</v>
      </c>
      <c r="E126" s="198">
        <v>0</v>
      </c>
      <c r="F126" s="224">
        <v>0</v>
      </c>
      <c r="G126" s="198">
        <v>11.5151515151515</v>
      </c>
      <c r="H126" s="198">
        <v>0</v>
      </c>
      <c r="I126" s="224">
        <v>0</v>
      </c>
      <c r="J126" s="198">
        <v>12.727273</v>
      </c>
      <c r="K126" s="224"/>
      <c r="L126" s="198">
        <v>212</v>
      </c>
      <c r="M126" s="224">
        <v>1.2736481006422311E-3</v>
      </c>
      <c r="N126" s="198">
        <v>71.515151515151501</v>
      </c>
      <c r="O126" s="198">
        <v>190</v>
      </c>
      <c r="P126" s="224">
        <v>1.1125424522777842E-3</v>
      </c>
      <c r="Q126" s="198">
        <v>74.545454545454504</v>
      </c>
      <c r="R126" s="198">
        <v>135</v>
      </c>
      <c r="S126" s="224">
        <v>7.3419043268289495E-4</v>
      </c>
      <c r="T126" s="198">
        <v>46.6666679</v>
      </c>
      <c r="U126" s="224">
        <v>-0.3632075471698113</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2094</v>
      </c>
      <c r="B127" s="198">
        <v>9</v>
      </c>
      <c r="C127" s="224">
        <v>2.204261572373255E-3</v>
      </c>
      <c r="D127" s="198">
        <v>9.6969696969696901</v>
      </c>
      <c r="E127" s="198">
        <v>0</v>
      </c>
      <c r="F127" s="224">
        <v>0</v>
      </c>
      <c r="G127" s="198">
        <v>11.5151515151515</v>
      </c>
      <c r="H127" s="198">
        <v>30</v>
      </c>
      <c r="I127" s="224">
        <v>8.0927974103048288E-3</v>
      </c>
      <c r="J127" s="198">
        <v>29.090910000000001</v>
      </c>
      <c r="K127" s="224">
        <v>2.3333333333333335</v>
      </c>
      <c r="L127" s="198">
        <v>595</v>
      </c>
      <c r="M127" s="224">
        <v>3.5746255654817332E-3</v>
      </c>
      <c r="N127" s="198">
        <v>109.69696969696901</v>
      </c>
      <c r="O127" s="199">
        <v>629</v>
      </c>
      <c r="P127" s="224">
        <v>3.6831010656985597E-3</v>
      </c>
      <c r="Q127" s="198">
        <v>137.575757575757</v>
      </c>
      <c r="R127" s="199">
        <v>720</v>
      </c>
      <c r="S127" s="224">
        <v>3.9156823076421064E-3</v>
      </c>
      <c r="T127" s="198">
        <v>132.72728000000001</v>
      </c>
      <c r="U127" s="224">
        <v>0.21008403361344538</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2095</v>
      </c>
      <c r="B128" s="198">
        <v>48</v>
      </c>
      <c r="C128" s="224">
        <v>1.1756061719324026E-2</v>
      </c>
      <c r="D128" s="198">
        <v>27.878787878787801</v>
      </c>
      <c r="E128" s="198">
        <v>6</v>
      </c>
      <c r="F128" s="224">
        <v>1.4005602240896359E-3</v>
      </c>
      <c r="G128" s="198">
        <v>6.0606060606060597</v>
      </c>
      <c r="H128" s="198">
        <v>0</v>
      </c>
      <c r="I128" s="224">
        <v>0</v>
      </c>
      <c r="J128" s="198">
        <v>12.727273</v>
      </c>
      <c r="K128" s="224">
        <v>-1</v>
      </c>
      <c r="L128" s="198">
        <v>252</v>
      </c>
      <c r="M128" s="224">
        <v>1.5139590630275576E-3</v>
      </c>
      <c r="N128" s="198">
        <v>65.454545454545396</v>
      </c>
      <c r="O128" s="198">
        <v>479</v>
      </c>
      <c r="P128" s="224">
        <v>2.8047780770582035E-3</v>
      </c>
      <c r="Q128" s="198">
        <v>118.181818181818</v>
      </c>
      <c r="R128" s="198">
        <v>152</v>
      </c>
      <c r="S128" s="224">
        <v>8.2664404272444472E-4</v>
      </c>
      <c r="T128" s="198">
        <v>53.3333321</v>
      </c>
      <c r="U128" s="224">
        <v>-0.3968253968253968</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2096</v>
      </c>
      <c r="B129" s="198">
        <v>0</v>
      </c>
      <c r="C129" s="224">
        <v>0</v>
      </c>
      <c r="D129" s="198">
        <v>80</v>
      </c>
      <c r="E129" s="198">
        <v>0</v>
      </c>
      <c r="F129" s="224">
        <v>0</v>
      </c>
      <c r="G129" s="198">
        <v>11.5151515151515</v>
      </c>
      <c r="H129" s="198">
        <v>0</v>
      </c>
      <c r="I129" s="224">
        <v>0</v>
      </c>
      <c r="J129" s="198">
        <v>12.727273</v>
      </c>
      <c r="K129" s="224"/>
      <c r="L129" s="198">
        <v>153</v>
      </c>
      <c r="M129" s="224">
        <v>9.1918943112387428E-4</v>
      </c>
      <c r="N129" s="198">
        <v>51.515151515151501</v>
      </c>
      <c r="O129" s="198">
        <v>75</v>
      </c>
      <c r="P129" s="224">
        <v>4.3916149432017803E-4</v>
      </c>
      <c r="Q129" s="198">
        <v>27.272727272727199</v>
      </c>
      <c r="R129" s="198">
        <v>81</v>
      </c>
      <c r="S129" s="224">
        <v>4.4051425960973701E-4</v>
      </c>
      <c r="T129" s="198">
        <v>24.242424</v>
      </c>
      <c r="U129" s="224">
        <v>-0.47058823529411764</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2097</v>
      </c>
      <c r="B130" s="199">
        <v>31</v>
      </c>
      <c r="C130" s="224">
        <v>7.5924565270634337E-3</v>
      </c>
      <c r="D130" s="198">
        <v>28.484848484848399</v>
      </c>
      <c r="E130" s="199">
        <v>15</v>
      </c>
      <c r="F130" s="224">
        <v>3.5014005602240898E-3</v>
      </c>
      <c r="G130" s="198">
        <v>10.303030303030299</v>
      </c>
      <c r="H130" s="199">
        <v>34</v>
      </c>
      <c r="I130" s="224">
        <v>9.1718370650121384E-3</v>
      </c>
      <c r="J130" s="198">
        <v>20.606059999999999</v>
      </c>
      <c r="K130" s="224">
        <v>9.6774193548387094E-2</v>
      </c>
      <c r="L130" s="199">
        <v>1583</v>
      </c>
      <c r="M130" s="224">
        <v>9.5103063363993004E-3</v>
      </c>
      <c r="N130" s="198">
        <v>176.363636363636</v>
      </c>
      <c r="O130" s="199">
        <v>1157</v>
      </c>
      <c r="P130" s="224">
        <v>6.774797985712613E-3</v>
      </c>
      <c r="Q130" s="198">
        <v>156.969696969696</v>
      </c>
      <c r="R130" s="199">
        <v>1427</v>
      </c>
      <c r="S130" s="224">
        <v>7.7606647958406751E-3</v>
      </c>
      <c r="T130" s="198">
        <v>209.69697600000001</v>
      </c>
      <c r="U130" s="224">
        <v>-9.8547062539481992E-2</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2098</v>
      </c>
      <c r="B131" s="198">
        <v>8</v>
      </c>
      <c r="C131" s="224">
        <v>1.9593436198873378E-3</v>
      </c>
      <c r="D131" s="198">
        <v>8.4848484848484809</v>
      </c>
      <c r="E131" s="198">
        <v>14</v>
      </c>
      <c r="F131" s="224">
        <v>3.2679738562091504E-3</v>
      </c>
      <c r="G131" s="198">
        <v>9.6969696969696901</v>
      </c>
      <c r="H131" s="198">
        <v>34</v>
      </c>
      <c r="I131" s="224">
        <v>9.1718370650121384E-3</v>
      </c>
      <c r="J131" s="198">
        <v>16.969695999999999</v>
      </c>
      <c r="K131" s="224">
        <v>3.25</v>
      </c>
      <c r="L131" s="198">
        <v>397</v>
      </c>
      <c r="M131" s="224">
        <v>2.3850863016743667E-3</v>
      </c>
      <c r="N131" s="198">
        <v>80.606060606060595</v>
      </c>
      <c r="O131" s="198">
        <v>322</v>
      </c>
      <c r="P131" s="224">
        <v>1.8854666822812976E-3</v>
      </c>
      <c r="Q131" s="198">
        <v>72.727272727272705</v>
      </c>
      <c r="R131" s="198">
        <v>499</v>
      </c>
      <c r="S131" s="224">
        <v>2.7137853771019601E-3</v>
      </c>
      <c r="T131" s="198">
        <v>96.363640000000004</v>
      </c>
      <c r="U131" s="224">
        <v>0.25692695214105793</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2103</v>
      </c>
      <c r="B132" s="199">
        <v>762</v>
      </c>
      <c r="C132" s="224">
        <v>0.18662747979426891</v>
      </c>
      <c r="D132" s="198">
        <v>141.81818181818099</v>
      </c>
      <c r="E132" s="199">
        <v>723</v>
      </c>
      <c r="F132" s="224">
        <v>0.16876750700280113</v>
      </c>
      <c r="G132" s="198">
        <v>102.424242424242</v>
      </c>
      <c r="H132" s="199">
        <v>546</v>
      </c>
      <c r="I132" s="224">
        <v>0.14728891286754789</v>
      </c>
      <c r="J132" s="198">
        <v>93.939390000000003</v>
      </c>
      <c r="K132" s="224">
        <v>-0.28346456692913385</v>
      </c>
      <c r="L132" s="199">
        <v>23849</v>
      </c>
      <c r="M132" s="224">
        <v>0.14327940354819135</v>
      </c>
      <c r="N132" s="200">
        <v>709.69696969696895</v>
      </c>
      <c r="O132" s="199">
        <v>24434</v>
      </c>
      <c r="P132" s="224">
        <v>0.14307295936292305</v>
      </c>
      <c r="Q132" s="200">
        <v>667.27272727272702</v>
      </c>
      <c r="R132" s="199">
        <v>28654</v>
      </c>
      <c r="S132" s="224">
        <v>0.15583327894885685</v>
      </c>
      <c r="T132" s="200">
        <v>896.36364700000001</v>
      </c>
      <c r="U132" s="224">
        <v>0.20147595287014131</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2086</v>
      </c>
      <c r="B133" s="198">
        <v>61</v>
      </c>
      <c r="C133" s="224">
        <v>1.493999510164095E-2</v>
      </c>
      <c r="D133" s="198">
        <v>36.969696969696898</v>
      </c>
      <c r="E133" s="198">
        <v>52</v>
      </c>
      <c r="F133" s="224">
        <v>1.2138188608776844E-2</v>
      </c>
      <c r="G133" s="198">
        <v>34.545454545454497</v>
      </c>
      <c r="H133" s="198">
        <v>42</v>
      </c>
      <c r="I133" s="224">
        <v>1.1329916374426759E-2</v>
      </c>
      <c r="J133" s="198">
        <v>32.121212</v>
      </c>
      <c r="K133" s="224">
        <v>-0.31147540983606559</v>
      </c>
      <c r="L133" s="199">
        <v>1698</v>
      </c>
      <c r="M133" s="224">
        <v>1.0201200353257115E-2</v>
      </c>
      <c r="N133" s="198">
        <v>260</v>
      </c>
      <c r="O133" s="199">
        <v>1538</v>
      </c>
      <c r="P133" s="224">
        <v>9.0057383768591178E-3</v>
      </c>
      <c r="Q133" s="198">
        <v>156.969696969696</v>
      </c>
      <c r="R133" s="199">
        <v>1777</v>
      </c>
      <c r="S133" s="224">
        <v>9.6641214731666997E-3</v>
      </c>
      <c r="T133" s="198">
        <v>263.63635299999999</v>
      </c>
      <c r="U133" s="224">
        <v>4.6525323910482919E-2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2087</v>
      </c>
      <c r="B134" s="198">
        <v>0</v>
      </c>
      <c r="C134" s="224">
        <v>0</v>
      </c>
      <c r="D134" s="198">
        <v>80</v>
      </c>
      <c r="E134" s="198">
        <v>10</v>
      </c>
      <c r="F134" s="224">
        <v>2.334267040149393E-3</v>
      </c>
      <c r="G134" s="198">
        <v>9.0909090909090899</v>
      </c>
      <c r="H134" s="198">
        <v>0</v>
      </c>
      <c r="I134" s="224">
        <v>0</v>
      </c>
      <c r="J134" s="198">
        <v>12.727273</v>
      </c>
      <c r="K134" s="224"/>
      <c r="L134" s="198">
        <v>563</v>
      </c>
      <c r="M134" s="224">
        <v>3.382376795573472E-3</v>
      </c>
      <c r="N134" s="198">
        <v>109.69696969696901</v>
      </c>
      <c r="O134" s="199">
        <v>437</v>
      </c>
      <c r="P134" s="224">
        <v>2.5588476402389039E-3</v>
      </c>
      <c r="Q134" s="198">
        <v>145.45454545454501</v>
      </c>
      <c r="R134" s="199">
        <v>377</v>
      </c>
      <c r="S134" s="224">
        <v>2.0502947638626032E-3</v>
      </c>
      <c r="T134" s="198">
        <v>86.666664100000006</v>
      </c>
      <c r="U134" s="224">
        <v>-0.33037300177619894</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2088</v>
      </c>
      <c r="B135" s="199">
        <v>257</v>
      </c>
      <c r="C135" s="224">
        <v>6.2943913788880729E-2</v>
      </c>
      <c r="D135" s="198">
        <v>108.484848484848</v>
      </c>
      <c r="E135" s="199">
        <v>326</v>
      </c>
      <c r="F135" s="224">
        <v>7.6097105508870208E-2</v>
      </c>
      <c r="G135" s="198">
        <v>86.060606060606005</v>
      </c>
      <c r="H135" s="199">
        <v>175</v>
      </c>
      <c r="I135" s="224">
        <v>4.7207984893444833E-2</v>
      </c>
      <c r="J135" s="198">
        <v>45.4545441</v>
      </c>
      <c r="K135" s="224">
        <v>-0.31906614785992216</v>
      </c>
      <c r="L135" s="199">
        <v>8394</v>
      </c>
      <c r="M135" s="224">
        <v>5.0429255456560788E-2</v>
      </c>
      <c r="N135" s="198">
        <v>437.575757575757</v>
      </c>
      <c r="O135" s="199">
        <v>8617</v>
      </c>
      <c r="P135" s="224">
        <v>5.0456727954092985E-2</v>
      </c>
      <c r="Q135" s="198">
        <v>407.87878787878702</v>
      </c>
      <c r="R135" s="199">
        <v>9199</v>
      </c>
      <c r="S135" s="224">
        <v>5.0028279927777412E-2</v>
      </c>
      <c r="T135" s="198">
        <v>573.93939999999998</v>
      </c>
      <c r="U135" s="224">
        <v>9.5901834643793191E-2</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2089</v>
      </c>
      <c r="B136" s="199">
        <v>74</v>
      </c>
      <c r="C136" s="224">
        <v>1.8123928483957875E-2</v>
      </c>
      <c r="D136" s="198">
        <v>38.181818181818102</v>
      </c>
      <c r="E136" s="199">
        <v>71</v>
      </c>
      <c r="F136" s="224">
        <v>1.6573295985060691E-2</v>
      </c>
      <c r="G136" s="198">
        <v>30.909090909090899</v>
      </c>
      <c r="H136" s="199">
        <v>33</v>
      </c>
      <c r="I136" s="224">
        <v>8.9020771513353119E-3</v>
      </c>
      <c r="J136" s="198">
        <v>20.606059999999999</v>
      </c>
      <c r="K136" s="224">
        <v>-0.55405405405405406</v>
      </c>
      <c r="L136" s="199">
        <v>3004</v>
      </c>
      <c r="M136" s="224">
        <v>1.8047353275138029E-2</v>
      </c>
      <c r="N136" s="198">
        <v>259.39393939393898</v>
      </c>
      <c r="O136" s="199">
        <v>2824</v>
      </c>
      <c r="P136" s="224">
        <v>1.6535894132802435E-2</v>
      </c>
      <c r="Q136" s="198">
        <v>244.84848484848399</v>
      </c>
      <c r="R136" s="199">
        <v>2478</v>
      </c>
      <c r="S136" s="224">
        <v>1.347647327546825E-2</v>
      </c>
      <c r="T136" s="198">
        <v>264.24243200000001</v>
      </c>
      <c r="U136" s="224">
        <v>-0.17509986684420772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2090</v>
      </c>
      <c r="B137" s="199">
        <v>89</v>
      </c>
      <c r="C137" s="224">
        <v>2.1797697771246634E-2</v>
      </c>
      <c r="D137" s="198">
        <v>44.848484848484802</v>
      </c>
      <c r="E137" s="199">
        <v>63</v>
      </c>
      <c r="F137" s="224">
        <v>1.4705882352941176E-2</v>
      </c>
      <c r="G137" s="198">
        <v>23.030303030302999</v>
      </c>
      <c r="H137" s="199">
        <v>77</v>
      </c>
      <c r="I137" s="224">
        <v>2.0771513353115726E-2</v>
      </c>
      <c r="J137" s="198">
        <v>37.5757561</v>
      </c>
      <c r="K137" s="224">
        <v>-0.1348314606741573</v>
      </c>
      <c r="L137" s="199">
        <v>2209</v>
      </c>
      <c r="M137" s="224">
        <v>1.3271172897729663E-2</v>
      </c>
      <c r="N137" s="198">
        <v>233.333333333333</v>
      </c>
      <c r="O137" s="199">
        <v>2582</v>
      </c>
      <c r="P137" s="224">
        <v>1.5118866377795994E-2</v>
      </c>
      <c r="Q137" s="198">
        <v>229.69696969696901</v>
      </c>
      <c r="R137" s="199">
        <v>4469</v>
      </c>
      <c r="S137" s="224">
        <v>2.4304422545628576E-2</v>
      </c>
      <c r="T137" s="198">
        <v>379.39395100000002</v>
      </c>
      <c r="U137" s="224">
        <v>1.0230873698506111</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2091</v>
      </c>
      <c r="B138" s="199">
        <v>128</v>
      </c>
      <c r="C138" s="224">
        <v>3.1349497918197404E-2</v>
      </c>
      <c r="D138" s="198">
        <v>42.424242424242401</v>
      </c>
      <c r="E138" s="199">
        <v>97</v>
      </c>
      <c r="F138" s="224">
        <v>2.2642390289449112E-2</v>
      </c>
      <c r="G138" s="198">
        <v>35.757575757575701</v>
      </c>
      <c r="H138" s="199">
        <v>131</v>
      </c>
      <c r="I138" s="224">
        <v>3.5338548691664418E-2</v>
      </c>
      <c r="J138" s="198">
        <v>55.757576</v>
      </c>
      <c r="K138" s="224">
        <v>2.34375E-2</v>
      </c>
      <c r="L138" s="199">
        <v>4347</v>
      </c>
      <c r="M138" s="224">
        <v>2.6115793837225371E-2</v>
      </c>
      <c r="N138" s="198">
        <v>272.12121212121201</v>
      </c>
      <c r="O138" s="199">
        <v>4383</v>
      </c>
      <c r="P138" s="224">
        <v>2.5664597728071201E-2</v>
      </c>
      <c r="Q138" s="198">
        <v>295.15151515151501</v>
      </c>
      <c r="R138" s="199">
        <v>5782</v>
      </c>
      <c r="S138" s="224">
        <v>3.1445104309425917E-2</v>
      </c>
      <c r="T138" s="198">
        <v>355.15152</v>
      </c>
      <c r="U138" s="224">
        <v>0.33011272141706927</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2092</v>
      </c>
      <c r="B139" s="198">
        <v>0</v>
      </c>
      <c r="C139" s="224">
        <v>0</v>
      </c>
      <c r="D139" s="198">
        <v>80</v>
      </c>
      <c r="E139" s="198">
        <v>0</v>
      </c>
      <c r="F139" s="224">
        <v>0</v>
      </c>
      <c r="G139" s="198">
        <v>11.5151515151515</v>
      </c>
      <c r="H139" s="198">
        <v>0</v>
      </c>
      <c r="I139" s="224">
        <v>0</v>
      </c>
      <c r="J139" s="198">
        <v>12.727273</v>
      </c>
      <c r="K139" s="224"/>
      <c r="L139" s="198">
        <v>140</v>
      </c>
      <c r="M139" s="224">
        <v>8.4108836834864318E-4</v>
      </c>
      <c r="N139" s="198">
        <v>44.2424242424242</v>
      </c>
      <c r="O139" s="198">
        <v>84</v>
      </c>
      <c r="P139" s="224">
        <v>4.9186087363859939E-4</v>
      </c>
      <c r="Q139" s="198">
        <v>39.393939393939398</v>
      </c>
      <c r="R139" s="198">
        <v>149</v>
      </c>
      <c r="S139" s="224">
        <v>8.1032869977593601E-4</v>
      </c>
      <c r="T139" s="198">
        <v>58.181820000000002</v>
      </c>
      <c r="U139" s="224">
        <v>6.4285714285714279E-2</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2093</v>
      </c>
      <c r="B140" s="198">
        <v>0</v>
      </c>
      <c r="C140" s="224">
        <v>0</v>
      </c>
      <c r="D140" s="198">
        <v>80</v>
      </c>
      <c r="E140" s="198">
        <v>0</v>
      </c>
      <c r="F140" s="224">
        <v>0</v>
      </c>
      <c r="G140" s="198">
        <v>11.5151515151515</v>
      </c>
      <c r="H140" s="198">
        <v>0</v>
      </c>
      <c r="I140" s="224">
        <v>0</v>
      </c>
      <c r="J140" s="198">
        <v>12.727273</v>
      </c>
      <c r="K140" s="224"/>
      <c r="L140" s="198">
        <v>141</v>
      </c>
      <c r="M140" s="224">
        <v>8.4709614240827634E-4</v>
      </c>
      <c r="N140" s="198">
        <v>56.363636363636303</v>
      </c>
      <c r="O140" s="198">
        <v>92</v>
      </c>
      <c r="P140" s="224">
        <v>5.3870476636608505E-4</v>
      </c>
      <c r="Q140" s="198">
        <v>31.515151515151501</v>
      </c>
      <c r="R140" s="198">
        <v>42</v>
      </c>
      <c r="S140" s="224">
        <v>2.2841480127912289E-4</v>
      </c>
      <c r="T140" s="198">
        <v>27.878788</v>
      </c>
      <c r="U140" s="224">
        <v>-0.7021276595744681</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2094</v>
      </c>
      <c r="B141" s="199">
        <v>12</v>
      </c>
      <c r="C141" s="224">
        <v>2.9390154298310064E-3</v>
      </c>
      <c r="D141" s="198">
        <v>13.9393939393939</v>
      </c>
      <c r="E141" s="199">
        <v>14</v>
      </c>
      <c r="F141" s="224">
        <v>3.2679738562091504E-3</v>
      </c>
      <c r="G141" s="198">
        <v>7.2727272727272698</v>
      </c>
      <c r="H141" s="199">
        <v>32</v>
      </c>
      <c r="I141" s="224">
        <v>8.6323172376584836E-3</v>
      </c>
      <c r="J141" s="198">
        <v>24.242424</v>
      </c>
      <c r="K141" s="224">
        <v>1.6666666666666667</v>
      </c>
      <c r="L141" s="199">
        <v>1062</v>
      </c>
      <c r="M141" s="224">
        <v>6.3802560513304216E-3</v>
      </c>
      <c r="N141" s="198">
        <v>149.69696969696901</v>
      </c>
      <c r="O141" s="199">
        <v>1507</v>
      </c>
      <c r="P141" s="224">
        <v>8.8242182925401102E-3</v>
      </c>
      <c r="Q141" s="198">
        <v>194.54545454545399</v>
      </c>
      <c r="R141" s="199">
        <v>1540</v>
      </c>
      <c r="S141" s="224">
        <v>8.3752093802345051E-3</v>
      </c>
      <c r="T141" s="198">
        <v>189.090912</v>
      </c>
      <c r="U141" s="224">
        <v>0.45009416195856872</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2095</v>
      </c>
      <c r="B142" s="198">
        <v>38</v>
      </c>
      <c r="C142" s="224">
        <v>9.3068821944648546E-3</v>
      </c>
      <c r="D142" s="198">
        <v>32.121212121212103</v>
      </c>
      <c r="E142" s="198">
        <v>38</v>
      </c>
      <c r="F142" s="224">
        <v>8.8702147525676935E-3</v>
      </c>
      <c r="G142" s="198">
        <v>28.484848484848399</v>
      </c>
      <c r="H142" s="198">
        <v>6</v>
      </c>
      <c r="I142" s="224">
        <v>1.6185594820609657E-3</v>
      </c>
      <c r="J142" s="198">
        <v>5.4545455</v>
      </c>
      <c r="K142" s="224">
        <v>-0.84210526315789469</v>
      </c>
      <c r="L142" s="199">
        <v>643</v>
      </c>
      <c r="M142" s="224">
        <v>3.8629987203441254E-3</v>
      </c>
      <c r="N142" s="198">
        <v>126.06060606060601</v>
      </c>
      <c r="O142" s="199">
        <v>672</v>
      </c>
      <c r="P142" s="224">
        <v>3.9348869891087952E-3</v>
      </c>
      <c r="Q142" s="198">
        <v>107.272727272727</v>
      </c>
      <c r="R142" s="199">
        <v>651</v>
      </c>
      <c r="S142" s="224">
        <v>3.5404294198264049E-3</v>
      </c>
      <c r="T142" s="198">
        <v>124.848488</v>
      </c>
      <c r="U142" s="224">
        <v>1.2441679626749611E-2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2096</v>
      </c>
      <c r="B143" s="198">
        <v>63</v>
      </c>
      <c r="C143" s="224">
        <v>1.5429831006612785E-2</v>
      </c>
      <c r="D143" s="198">
        <v>43.636363636363598</v>
      </c>
      <c r="E143" s="198">
        <v>0</v>
      </c>
      <c r="F143" s="224">
        <v>0</v>
      </c>
      <c r="G143" s="198">
        <v>11.5151515151515</v>
      </c>
      <c r="H143" s="198">
        <v>31</v>
      </c>
      <c r="I143" s="224">
        <v>8.3625573239816571E-3</v>
      </c>
      <c r="J143" s="198">
        <v>25.454546000000001</v>
      </c>
      <c r="K143" s="224">
        <v>-0.50793650793650791</v>
      </c>
      <c r="L143" s="199">
        <v>386</v>
      </c>
      <c r="M143" s="224">
        <v>2.3190007870184017E-3</v>
      </c>
      <c r="N143" s="198">
        <v>91.515151515151501</v>
      </c>
      <c r="O143" s="199">
        <v>523</v>
      </c>
      <c r="P143" s="224">
        <v>3.0624194870593744E-3</v>
      </c>
      <c r="Q143" s="198">
        <v>126.06060606060601</v>
      </c>
      <c r="R143" s="199">
        <v>825</v>
      </c>
      <c r="S143" s="224">
        <v>4.4867193108399138E-3</v>
      </c>
      <c r="T143" s="198">
        <v>200</v>
      </c>
      <c r="U143" s="224">
        <v>1.1373056994818653</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2097</v>
      </c>
      <c r="B144" s="199">
        <v>40</v>
      </c>
      <c r="C144" s="224">
        <v>9.7967180994366892E-3</v>
      </c>
      <c r="D144" s="198">
        <v>23.636363636363601</v>
      </c>
      <c r="E144" s="199">
        <v>33</v>
      </c>
      <c r="F144" s="224">
        <v>7.7030812324929976E-3</v>
      </c>
      <c r="G144" s="198">
        <v>26.060606060605998</v>
      </c>
      <c r="H144" s="199">
        <v>19</v>
      </c>
      <c r="I144" s="224">
        <v>5.1254383598597249E-3</v>
      </c>
      <c r="J144" s="198">
        <v>15.151515</v>
      </c>
      <c r="K144" s="224">
        <v>-0.52500000000000002</v>
      </c>
      <c r="L144" s="199">
        <v>1100</v>
      </c>
      <c r="M144" s="224">
        <v>6.6085514655964822E-3</v>
      </c>
      <c r="N144" s="198">
        <v>136.363636363636</v>
      </c>
      <c r="O144" s="199">
        <v>994</v>
      </c>
      <c r="P144" s="224">
        <v>5.8203536713900923E-3</v>
      </c>
      <c r="Q144" s="198">
        <v>168.48484848484799</v>
      </c>
      <c r="R144" s="199">
        <v>1164</v>
      </c>
      <c r="S144" s="224">
        <v>6.3303530640214057E-3</v>
      </c>
      <c r="T144" s="198">
        <v>317.57574499999998</v>
      </c>
      <c r="U144" s="224">
        <v>5.8181818181818182E-2</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2098</v>
      </c>
      <c r="B145" s="198">
        <v>0</v>
      </c>
      <c r="C145" s="224">
        <v>0</v>
      </c>
      <c r="D145" s="198">
        <v>80</v>
      </c>
      <c r="E145" s="198">
        <v>19</v>
      </c>
      <c r="F145" s="224">
        <v>4.4351073762838467E-3</v>
      </c>
      <c r="G145" s="198">
        <v>12.1212121212121</v>
      </c>
      <c r="H145" s="198">
        <v>0</v>
      </c>
      <c r="I145" s="224">
        <v>0</v>
      </c>
      <c r="J145" s="198">
        <v>12.727273</v>
      </c>
      <c r="K145" s="224"/>
      <c r="L145" s="198">
        <v>162</v>
      </c>
      <c r="M145" s="224">
        <v>9.7325939766057274E-4</v>
      </c>
      <c r="N145" s="198">
        <v>49.696969696969703</v>
      </c>
      <c r="O145" s="198">
        <v>181</v>
      </c>
      <c r="P145" s="224">
        <v>1.0598430729593629E-3</v>
      </c>
      <c r="Q145" s="198">
        <v>44.2424242424242</v>
      </c>
      <c r="R145" s="198">
        <v>201</v>
      </c>
      <c r="S145" s="224">
        <v>1.0931279775500881E-3</v>
      </c>
      <c r="T145" s="198">
        <v>56.969695999999999</v>
      </c>
      <c r="U145" s="224">
        <v>0.24074074074074073</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2071</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2438</v>
      </c>
      <c r="C1" s="373"/>
      <c r="D1" s="373"/>
      <c r="E1" s="373"/>
      <c r="F1" s="373"/>
      <c r="G1" s="373"/>
    </row>
    <row r="2" spans="1:25" ht="36" customHeight="1" x14ac:dyDescent="0.3">
      <c r="A2" t="s">
        <v>170</v>
      </c>
      <c r="B2" s="375" t="str">
        <f>Population!B3</f>
        <v>City of Exeter</v>
      </c>
      <c r="C2" s="375"/>
      <c r="D2" s="375"/>
      <c r="E2" s="375"/>
      <c r="F2" s="375"/>
      <c r="G2" s="375"/>
      <c r="H2" s="375"/>
      <c r="I2" s="375"/>
      <c r="J2" s="375" t="str">
        <f>Population!B4</f>
        <v>Tulare County</v>
      </c>
      <c r="K2" s="375"/>
      <c r="L2" s="375"/>
      <c r="M2" s="375"/>
      <c r="N2" s="375"/>
      <c r="O2" s="375"/>
      <c r="P2" s="375"/>
      <c r="Q2" s="375"/>
      <c r="R2" s="375" t="s">
        <v>171</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2439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1668</v>
      </c>
      <c r="C5" s="216"/>
      <c r="D5" s="216" t="s">
        <v>1669</v>
      </c>
      <c r="E5" s="216"/>
      <c r="F5" s="216" t="s">
        <v>1670</v>
      </c>
      <c r="G5" s="216"/>
      <c r="H5" s="216" t="s">
        <v>1671</v>
      </c>
      <c r="I5" s="216"/>
      <c r="J5" s="216" t="s">
        <v>1668</v>
      </c>
      <c r="K5" s="216"/>
      <c r="L5" s="216" t="s">
        <v>1669</v>
      </c>
      <c r="M5" s="216"/>
      <c r="N5" s="216" t="s">
        <v>1670</v>
      </c>
      <c r="O5" s="216"/>
      <c r="P5" s="216" t="s">
        <v>1671</v>
      </c>
      <c r="Q5" s="216"/>
      <c r="R5" s="216" t="s">
        <v>1668</v>
      </c>
      <c r="S5" s="216"/>
      <c r="T5" s="216" t="s">
        <v>1669</v>
      </c>
      <c r="U5" s="216"/>
      <c r="V5" s="216" t="s">
        <v>1670</v>
      </c>
      <c r="W5" s="216"/>
      <c r="X5" s="216" t="s">
        <v>1671</v>
      </c>
      <c r="Y5" s="216"/>
    </row>
    <row r="6" spans="1:25" ht="14.4" x14ac:dyDescent="0.3">
      <c r="A6" t="s">
        <v>1667</v>
      </c>
      <c r="B6" s="2"/>
      <c r="D6" s="2"/>
      <c r="E6" t="s">
        <v>170</v>
      </c>
      <c r="F6" s="2"/>
      <c r="G6" t="s">
        <v>170</v>
      </c>
      <c r="H6" s="2"/>
      <c r="I6" t="s">
        <v>170</v>
      </c>
      <c r="J6" s="2">
        <v>1619</v>
      </c>
      <c r="K6" t="s">
        <v>170</v>
      </c>
      <c r="L6" s="2">
        <v>18</v>
      </c>
      <c r="M6" t="s">
        <v>170</v>
      </c>
      <c r="N6" s="2">
        <v>4</v>
      </c>
      <c r="O6" t="s">
        <v>170</v>
      </c>
      <c r="P6" s="2">
        <v>13</v>
      </c>
      <c r="Q6" t="s">
        <v>170</v>
      </c>
      <c r="R6" s="2">
        <v>56085</v>
      </c>
      <c r="S6" t="s">
        <v>170</v>
      </c>
      <c r="T6" s="2">
        <v>1210</v>
      </c>
      <c r="U6" t="s">
        <v>170</v>
      </c>
      <c r="V6" s="2">
        <v>470</v>
      </c>
      <c r="W6" t="s">
        <v>170</v>
      </c>
      <c r="X6" s="2">
        <v>1512</v>
      </c>
      <c r="Y6" t="s">
        <v>170</v>
      </c>
    </row>
    <row r="7" spans="1:25" ht="14.4" x14ac:dyDescent="0.3">
      <c r="A7" t="s">
        <v>2440</v>
      </c>
      <c r="B7" s="2"/>
      <c r="D7" s="2"/>
      <c r="E7" t="s">
        <v>170</v>
      </c>
      <c r="F7" s="2"/>
      <c r="G7" t="s">
        <v>170</v>
      </c>
      <c r="H7" s="2"/>
      <c r="I7" t="s">
        <v>170</v>
      </c>
      <c r="J7" s="2">
        <v>1619</v>
      </c>
      <c r="K7" t="s">
        <v>170</v>
      </c>
      <c r="L7" s="2">
        <v>36</v>
      </c>
      <c r="M7" t="s">
        <v>170</v>
      </c>
      <c r="N7" s="2">
        <v>15</v>
      </c>
      <c r="O7" t="s">
        <v>170</v>
      </c>
      <c r="P7" s="2">
        <v>202</v>
      </c>
      <c r="Q7" t="s">
        <v>170</v>
      </c>
      <c r="R7" s="2">
        <v>56085</v>
      </c>
      <c r="S7" t="s">
        <v>170</v>
      </c>
      <c r="T7" s="2">
        <v>2420</v>
      </c>
      <c r="U7" t="s">
        <v>170</v>
      </c>
      <c r="V7" s="2">
        <v>1623</v>
      </c>
      <c r="W7" t="s">
        <v>170</v>
      </c>
      <c r="X7" s="2">
        <v>46005</v>
      </c>
      <c r="Y7" t="s">
        <v>170</v>
      </c>
    </row>
    <row r="8" spans="1:25" ht="14.4" x14ac:dyDescent="0.3">
      <c r="A8" t="s">
        <v>2441</v>
      </c>
      <c r="B8" s="2"/>
      <c r="D8" s="2"/>
      <c r="E8" t="s">
        <v>170</v>
      </c>
      <c r="F8" s="2"/>
      <c r="G8" t="s">
        <v>170</v>
      </c>
      <c r="H8" s="2"/>
      <c r="I8" t="s">
        <v>170</v>
      </c>
      <c r="J8" s="15">
        <v>368316888</v>
      </c>
      <c r="K8" t="s">
        <v>170</v>
      </c>
      <c r="L8" s="15">
        <v>3038400</v>
      </c>
      <c r="M8" t="s">
        <v>170</v>
      </c>
      <c r="N8" s="15">
        <v>1913948</v>
      </c>
      <c r="O8" t="s">
        <v>170</v>
      </c>
      <c r="P8" s="15">
        <v>26107863</v>
      </c>
      <c r="Q8" t="s">
        <v>170</v>
      </c>
      <c r="R8" s="15">
        <v>16660377</v>
      </c>
      <c r="S8" t="s">
        <v>170</v>
      </c>
      <c r="T8" s="15">
        <v>480472</v>
      </c>
      <c r="U8" t="s">
        <v>170</v>
      </c>
      <c r="V8" s="15">
        <v>291986</v>
      </c>
      <c r="W8" t="s">
        <v>170</v>
      </c>
      <c r="X8" s="15">
        <v>8150225</v>
      </c>
      <c r="Y8" t="s">
        <v>170</v>
      </c>
    </row>
    <row r="9" spans="1:25" ht="14.4" x14ac:dyDescent="0.3">
      <c r="A9" t="s">
        <v>2442</v>
      </c>
      <c r="B9" s="15"/>
      <c r="C9" t="s">
        <v>170</v>
      </c>
      <c r="D9" s="15" t="s">
        <v>170</v>
      </c>
      <c r="E9" t="s">
        <v>170</v>
      </c>
      <c r="F9" s="15" t="s">
        <v>170</v>
      </c>
      <c r="G9" t="s">
        <v>170</v>
      </c>
      <c r="H9" s="15" t="s">
        <v>170</v>
      </c>
      <c r="I9" t="s">
        <v>170</v>
      </c>
      <c r="J9" s="15">
        <v>227496.53366275478</v>
      </c>
      <c r="K9" t="s">
        <v>170</v>
      </c>
      <c r="L9" s="15">
        <v>168800</v>
      </c>
      <c r="M9" t="s">
        <v>170</v>
      </c>
      <c r="N9" s="15">
        <v>478487</v>
      </c>
      <c r="O9" t="s">
        <v>170</v>
      </c>
      <c r="P9" s="15">
        <v>2008297.1538461538</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customHeight="1" x14ac:dyDescent="0.3">
      <c r="B11" s="376" t="s">
        <v>4602</v>
      </c>
      <c r="C11" s="376"/>
      <c r="D11" s="376"/>
      <c r="E11" s="376"/>
      <c r="F11" s="376"/>
      <c r="G11" s="376"/>
      <c r="H11" s="376"/>
      <c r="I11" s="376"/>
    </row>
    <row r="12" spans="1:25" ht="14.4" x14ac:dyDescent="0.3"/>
    <row r="13" spans="1:25" ht="14.4" x14ac:dyDescent="0.3"/>
    <row r="14" spans="1:25" ht="14.4" x14ac:dyDescent="0.3"/>
    <row r="15" spans="1:25" ht="14.4" x14ac:dyDescent="0.3">
      <c r="A15" s="182" t="s">
        <v>2236</v>
      </c>
    </row>
    <row r="16" spans="1:25" ht="36" customHeight="1" x14ac:dyDescent="0.3">
      <c r="A16" s="183" t="s">
        <v>2237</v>
      </c>
    </row>
    <row r="17" spans="1:1" ht="14.4" x14ac:dyDescent="0.3">
      <c r="A17" s="184" t="s">
        <v>2443</v>
      </c>
    </row>
  </sheetData>
  <mergeCells count="5">
    <mergeCell ref="B1:G1"/>
    <mergeCell ref="B2:I2"/>
    <mergeCell ref="J2:Q2"/>
    <mergeCell ref="R2:Y2"/>
    <mergeCell ref="B11:I11"/>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2023-01-20T19:48:29Z</dcterms:modified>
  <cp:category/>
  <cp:contentStatus/>
</cp:coreProperties>
</file>