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0505BA5C-1D09-431E-9877-386362918F21}"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13" i="11"/>
  <c r="E414" i="11"/>
  <c r="E415" i="11"/>
  <c r="F347" i="9"/>
  <c r="E347" i="9"/>
  <c r="D347" i="9"/>
  <c r="C347"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E427" i="11"/>
  <c r="E428" i="11"/>
  <c r="E424" i="11"/>
  <c r="E425" i="11"/>
  <c r="E426" i="11"/>
  <c r="E423" i="11"/>
  <c r="E405" i="11"/>
  <c r="C5" i="14"/>
  <c r="I239" i="11" l="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8"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16" i="11" l="1"/>
  <c r="G347" i="1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67" i="6" l="1"/>
  <c r="C172" i="6"/>
  <c r="B80" i="18"/>
  <c r="B55" i="18"/>
  <c r="B36" i="18"/>
  <c r="B78" i="18"/>
  <c r="B34" i="18"/>
  <c r="B76" i="18"/>
  <c r="B93" i="18"/>
  <c r="B48" i="18"/>
  <c r="B70" i="18"/>
  <c r="B22" i="18"/>
  <c r="B86" i="18"/>
  <c r="B56" i="18"/>
  <c r="B99" i="18"/>
  <c r="B354" i="11" s="1"/>
  <c r="C355" i="11" s="1"/>
  <c r="B54" i="18"/>
  <c r="B33" i="18"/>
  <c r="B51" i="18"/>
  <c r="B50" i="18"/>
  <c r="B31" i="18"/>
  <c r="B49" i="18"/>
  <c r="B30" i="18"/>
  <c r="B72" i="18"/>
  <c r="B89" i="18"/>
  <c r="B23" i="18"/>
  <c r="B63" i="18"/>
  <c r="B40" i="18"/>
  <c r="B82" i="18"/>
  <c r="B96" i="18"/>
  <c r="B77" i="18"/>
  <c r="B52" i="18"/>
  <c r="B32" i="18"/>
  <c r="B74" i="18"/>
  <c r="B25" i="18"/>
  <c r="B46" i="18"/>
  <c r="B45" i="18"/>
  <c r="B44" i="18"/>
  <c r="B62" i="18"/>
  <c r="B39" i="18"/>
  <c r="B81" i="18"/>
  <c r="B95" i="18"/>
  <c r="B84" i="18"/>
  <c r="B94" i="18"/>
  <c r="B75" i="18"/>
  <c r="B92" i="18"/>
  <c r="B68" i="18"/>
  <c r="B58" i="18"/>
  <c r="B57" i="18"/>
  <c r="B18" i="18"/>
  <c r="B347" i="9" s="1"/>
  <c r="C348" i="9" s="1"/>
  <c r="B43" i="18"/>
  <c r="B90" i="18"/>
  <c r="B71" i="18"/>
  <c r="B24" i="18"/>
  <c r="B69" i="18"/>
  <c r="B42" i="18"/>
  <c r="B83" i="18"/>
  <c r="B38" i="18"/>
  <c r="B88" i="18"/>
  <c r="B37" i="18"/>
  <c r="B87" i="18"/>
  <c r="B15" i="18"/>
  <c r="B14" i="18"/>
  <c r="B13" i="18"/>
  <c r="B13" i="9" s="1"/>
  <c r="C14" i="9" s="1"/>
  <c r="B10" i="18"/>
  <c r="B8" i="11" s="1"/>
  <c r="C9" i="11" s="1"/>
  <c r="B7" i="18"/>
  <c r="B6" i="18"/>
  <c r="B5" i="18"/>
  <c r="B13" i="6" s="1"/>
  <c r="C14" i="6" s="1"/>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73" i="18" l="1"/>
  <c r="B386" i="11"/>
  <c r="C387" i="11" s="1"/>
  <c r="B53" i="18"/>
  <c r="C14" i="18"/>
  <c r="B67" i="18"/>
  <c r="C15" i="18"/>
  <c r="B91" i="18"/>
  <c r="B85" i="18"/>
  <c r="B21" i="18"/>
  <c r="C24" i="18" s="1"/>
  <c r="B227" i="9"/>
  <c r="B103" i="18"/>
  <c r="B47" i="18"/>
  <c r="B335" i="11"/>
  <c r="C336" i="11" s="1"/>
  <c r="B41" i="18"/>
  <c r="B102" i="18"/>
  <c r="B61" i="18"/>
  <c r="C62" i="18" s="1"/>
  <c r="B29"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47" i="18" s="1"/>
  <c r="C23" i="18"/>
  <c r="B229" i="9"/>
  <c r="B230" i="9" s="1"/>
  <c r="B66" i="18"/>
  <c r="C73" i="18" s="1"/>
  <c r="B228" i="9"/>
  <c r="C63" i="18"/>
  <c r="C25" i="18"/>
  <c r="C22" i="18"/>
  <c r="E211" i="11"/>
  <c r="G211" i="11"/>
  <c r="C215" i="11"/>
  <c r="E230" i="9"/>
  <c r="F230" i="9"/>
  <c r="E228" i="9"/>
  <c r="C79" i="18" l="1"/>
  <c r="C35" i="18"/>
  <c r="C43" i="18"/>
  <c r="C40" i="18"/>
  <c r="C45" i="18"/>
  <c r="C48" i="18"/>
  <c r="C36" i="18"/>
  <c r="C56" i="18"/>
  <c r="C34" i="18"/>
  <c r="C31" i="18"/>
  <c r="C55" i="18"/>
  <c r="C46" i="18"/>
  <c r="C50" i="18"/>
  <c r="C58" i="18"/>
  <c r="C51" i="18"/>
  <c r="C38" i="18"/>
  <c r="C42" i="18"/>
  <c r="C30" i="18"/>
  <c r="C33" i="18"/>
  <c r="C44" i="18"/>
  <c r="C49" i="18"/>
  <c r="C39" i="18"/>
  <c r="C37" i="18"/>
  <c r="C57" i="18"/>
  <c r="C52" i="18"/>
  <c r="C32" i="18"/>
  <c r="C54" i="18"/>
  <c r="C88" i="18"/>
  <c r="C77" i="18"/>
  <c r="C72" i="18"/>
  <c r="C96" i="18"/>
  <c r="C71" i="18"/>
  <c r="C70" i="18"/>
  <c r="C82" i="18"/>
  <c r="C89" i="18"/>
  <c r="C76" i="18"/>
  <c r="C87" i="18"/>
  <c r="C90" i="18"/>
  <c r="C69" i="18"/>
  <c r="C78" i="18"/>
  <c r="C84" i="18"/>
  <c r="C80" i="18"/>
  <c r="C93" i="18"/>
  <c r="C83" i="18"/>
  <c r="C74" i="18"/>
  <c r="C92" i="18"/>
  <c r="C95" i="18"/>
  <c r="C81" i="18"/>
  <c r="C68" i="18"/>
  <c r="C86" i="18"/>
  <c r="C75" i="18"/>
  <c r="C94" i="18"/>
  <c r="C91" i="18"/>
  <c r="C67" i="18"/>
  <c r="C85" i="18"/>
  <c r="C2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F77" i="6" s="1"/>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<sst xmlns="http://schemas.openxmlformats.org/spreadsheetml/2006/main" count="16357" uniqueCount="4609">
  <si>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</si>
  <si>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</si>
  <si>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</si>
  <si>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</si>
  <si>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</si>
  <si>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</si>
  <si>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</si>
  <si>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</si>
  <si>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</si>
  <si>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</si>
  <si>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</si>
  <si>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</si>
  <si>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</si>
  <si>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</si>
  <si>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</si>
  <si>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</si>
  <si>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</si>
  <si>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</si>
  <si>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</si>
  <si>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</si>
  <si>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</si>
  <si>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</si>
  <si>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</si>
  <si>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</si>
  <si>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</si>
  <si>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</si>
  <si>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</si>
  <si>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</si>
  <si>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</si>
  <si>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</si>
  <si>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</si>
  <si>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</si>
  <si>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</si>
  <si>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</si>
  <si>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</si>
  <si>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</si>
  <si>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</si>
  <si>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</si>
  <si>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</si>
  <si>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</si>
  <si>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</si>
  <si>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</si>
  <si>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</si>
  <si>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</si>
  <si>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</si>
  <si>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</si>
  <si>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</si>
  <si>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</si>
  <si>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</si>
  <si>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</si>
  <si>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</si>
  <si>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</si>
  <si>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</si>
  <si>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</si>
  <si>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</si>
  <si>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</si>
  <si>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</si>
  <si>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</si>
  <si>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</si>
  <si>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</si>
  <si>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</si>
  <si>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</si>
  <si>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</si>
  <si>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</si>
  <si>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</si>
  <si>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</si>
  <si>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</si>
  <si>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</si>
  <si>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</si>
  <si>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</si>
  <si>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</si>
  <si>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</si>
  <si>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</si>
  <si>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</si>
  <si>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</si>
  <si>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</si>
  <si>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</si>
  <si>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</si>
  <si>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</si>
  <si>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</si>
  <si>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</si>
  <si>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</si>
  <si>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</si>
  <si>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</si>
  <si>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</si>
  <si>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</si>
  <si>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</si>
  <si>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</si>
  <si>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</si>
  <si>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</si>
  <si>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</si>
  <si>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</si>
  <si>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</si>
  <si>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</si>
  <si>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</si>
  <si>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</si>
  <si>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</si>
  <si>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</si>
  <si>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</si>
  <si>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</si>
  <si>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</si>
  <si>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</si>
  <si>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</si>
  <si>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</si>
  <si>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</si>
  <si>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</si>
  <si>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</si>
  <si>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</si>
  <si>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</si>
  <si>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</si>
  <si>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</si>
  <si>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</si>
  <si>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</si>
  <si>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</si>
  <si>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</si>
  <si>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</si>
  <si>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</si>
  <si>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</si>
  <si>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</si>
  <si>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</si>
  <si>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</si>
  <si>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</si>
  <si>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</si>
  <si>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</si>
  <si>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</si>
  <si>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</si>
  <si>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</si>
  <si>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</si>
  <si>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</si>
  <si>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</si>
  <si>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</si>
  <si>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</si>
  <si>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</si>
  <si>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</si>
  <si>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</si>
  <si>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</si>
  <si>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</si>
  <si>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</si>
  <si>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</si>
  <si>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</si>
  <si>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</si>
  <si>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</si>
  <si>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</si>
  <si>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</si>
  <si>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</si>
  <si>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</si>
  <si>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</si>
  <si>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</si>
  <si>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</si>
  <si>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</si>
  <si>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</si>
  <si>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</si>
  <si>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</si>
  <si>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</si>
  <si>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</si>
  <si>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</si>
  <si>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</si>
  <si>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</si>
  <si>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</si>
  <si>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</si>
  <si>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</si>
  <si>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</si>
  <si>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</si>
  <si>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</si>
  <si>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</si>
  <si>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</si>
  <si>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</si>
  <si>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</si>
  <si>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</si>
  <si>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</si>
  <si>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</si>
  <si>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</si>
  <si>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</si>
  <si>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</si>
  <si>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</si>
  <si>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</si>
  <si>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</si>
  <si>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</si>
  <si>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</si>
  <si>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</si>
  <si>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</si>
  <si>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</si>
  <si>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</si>
  <si>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</si>
  <si>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</si>
  <si>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</si>
  <si>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</si>
  <si>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</si>
  <si>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</si>
  <si>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</si>
  <si>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</si>
  <si>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</si>
  <si>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</si>
  <si>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</si>
  <si>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</si>
  <si>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</si>
  <si>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</si>
  <si>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</si>
  <si>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</si>
  <si>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</si>
  <si>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</si>
  <si>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</si>
  <si>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</si>
  <si>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</si>
  <si>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</si>
  <si>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</si>
  <si>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</si>
  <si>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</si>
  <si>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</si>
  <si>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</si>
  <si>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</si>
  <si>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</si>
  <si>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</si>
  <si>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</si>
  <si>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</si>
  <si>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</si>
  <si>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</si>
  <si>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</si>
  <si>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</si>
  <si>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</si>
  <si>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</si>
  <si>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</si>
  <si>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</si>
  <si>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</si>
  <si>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</si>
  <si>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</si>
  <si>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</si>
  <si>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</si>
  <si>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</si>
  <si>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</si>
  <si>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</si>
  <si>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</si>
  <si>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</si>
  <si>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</si>
  <si>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</si>
  <si>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</si>
  <si>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</si>
  <si>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</si>
  <si>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</si>
  <si>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</si>
  <si>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</si>
  <si>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</si>
  <si>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</si>
  <si>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</si>
  <si>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</si>
  <si>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</si>
  <si>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</si>
  <si>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</si>
  <si>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</si>
  <si>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</si>
  <si>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</si>
  <si>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</si>
  <si>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</si>
  <si>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</si>
  <si>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</si>
  <si>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</si>
  <si>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</si>
  <si>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</si>
  <si>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</si>
  <si>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</si>
  <si>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</si>
  <si>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</si>
  <si>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</si>
  <si>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</si>
  <si>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</si>
  <si>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</si>
  <si>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</si>
  <si>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</si>
  <si>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</si>
  <si>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</si>
  <si>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</si>
  <si>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</si>
  <si>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</si>
  <si>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</si>
  <si>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</si>
  <si>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</si>
  <si>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</si>
  <si>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</si>
  <si>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</si>
  <si>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</si>
  <si>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</si>
  <si>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</si>
  <si>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</si>
  <si>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</si>
  <si>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</si>
  <si>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</si>
  <si>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</si>
  <si>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</si>
  <si>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</si>
  <si>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</si>
  <si>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</si>
  <si>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</si>
  <si>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</si>
  <si>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</si>
  <si>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</si>
  <si>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</si>
  <si>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</si>
  <si>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</si>
  <si>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</si>
  <si>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</si>
  <si>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</si>
  <si>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</si>
  <si>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</si>
  <si>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</si>
  <si>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</si>
  <si>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</si>
  <si>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</si>
  <si>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</si>
  <si>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</si>
  <si>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</si>
  <si>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</si>
  <si>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</si>
  <si>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</si>
  <si>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</si>
  <si>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</si>
  <si>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</si>
  <si>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</si>
  <si>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</si>
  <si>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</si>
  <si>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</si>
  <si>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</si>
  <si>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</si>
  <si>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</si>
  <si>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</si>
  <si>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</si>
  <si>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</si>
  <si>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</si>
  <si>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</si>
  <si>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</si>
  <si>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</si>
  <si>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</si>
  <si>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</si>
  <si>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</si>
  <si>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</si>
  <si>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</si>
  <si>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</si>
  <si>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</si>
  <si>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</si>
  <si>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</si>
  <si>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</si>
  <si>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</si>
  <si>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</si>
  <si>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</si>
  <si>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</si>
  <si>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</si>
  <si>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</si>
  <si>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</si>
  <si>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</si>
  <si>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</si>
  <si>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</si>
  <si>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</si>
  <si>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</si>
  <si>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</si>
  <si>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</si>
  <si>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</si>
  <si>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</si>
  <si>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</si>
  <si>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</si>
  <si>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</si>
  <si>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</si>
  <si>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</si>
  <si>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</si>
  <si>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</si>
  <si>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</si>
  <si>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</si>
  <si>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</si>
  <si>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</si>
  <si>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</si>
  <si>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</si>
  <si>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</si>
  <si>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</si>
  <si>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</si>
  <si>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</si>
  <si>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</si>
  <si>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</si>
  <si>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</si>
  <si>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</si>
  <si>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</si>
  <si>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</si>
  <si>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</si>
  <si>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</si>
  <si>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</si>
  <si>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</si>
  <si>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</si>
  <si>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</si>
  <si>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</si>
  <si>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</si>
  <si>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</si>
  <si>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</si>
  <si>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</si>
  <si>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</si>
  <si>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</si>
  <si>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</si>
  <si>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</si>
  <si>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</si>
  <si>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</si>
  <si>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</si>
  <si>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</si>
  <si>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</si>
  <si>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</si>
  <si>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</si>
  <si>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</si>
  <si>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</si>
  <si>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</si>
  <si>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</si>
  <si>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</si>
  <si>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</si>
  <si>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</si>
  <si>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</si>
  <si>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</si>
  <si>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</si>
  <si>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</si>
  <si>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</si>
  <si>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</si>
  <si>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</si>
  <si>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</si>
  <si>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</si>
  <si>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</si>
  <si>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</si>
  <si>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</si>
  <si>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</si>
  <si>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</si>
  <si>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</si>
  <si>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</si>
  <si>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</si>
  <si>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</si>
  <si>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</si>
  <si>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</si>
  <si>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</si>
  <si>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</si>
  <si>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</si>
  <si>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</si>
  <si>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</si>
  <si>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</si>
  <si>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</si>
  <si>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</si>
  <si>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</si>
  <si>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</si>
  <si>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</si>
  <si>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</si>
  <si>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</si>
  <si>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</si>
  <si>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</si>
  <si>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</si>
  <si>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</si>
  <si>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</si>
  <si>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</si>
  <si>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</si>
  <si>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</si>
  <si>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</si>
  <si>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</si>
  <si>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</si>
  <si>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</si>
  <si>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</si>
  <si>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</si>
  <si>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</si>
  <si>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</si>
  <si>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</si>
  <si>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</si>
  <si>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</si>
  <si>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</si>
  <si>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</si>
  <si>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</si>
  <si>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</si>
  <si>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</si>
  <si>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</si>
  <si>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</si>
  <si>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</si>
  <si>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</si>
  <si>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</si>
  <si>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</si>
  <si>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</si>
  <si>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</si>
  <si>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</si>
  <si>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</si>
  <si>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</si>
  <si>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</si>
  <si>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</si>
  <si>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</si>
  <si>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</si>
  <si>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</si>
  <si>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</si>
  <si>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</si>
  <si>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</si>
  <si>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</si>
  <si>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</si>
  <si>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</si>
  <si>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</si>
  <si>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</si>
  <si>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</si>
  <si>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</si>
  <si>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</si>
  <si>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</si>
  <si>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</si>
  <si>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</si>
  <si>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</si>
  <si>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</si>
  <si>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</si>
  <si>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</si>
  <si>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</si>
  <si>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</si>
  <si>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</si>
  <si>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</si>
  <si>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</si>
  <si>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</si>
  <si>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</si>
  <si>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</si>
  <si>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</si>
  <si>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</si>
  <si>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</si>
  <si>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</si>
  <si>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</si>
  <si>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</si>
  <si>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</si>
  <si>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</si>
  <si>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</si>
  <si>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</si>
  <si>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</si>
  <si>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</si>
  <si>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</si>
  <si>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</si>
  <si>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</si>
  <si>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</si>
  <si>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</si>
  <si>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</si>
  <si>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</si>
  <si>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</si>
  <si>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</si>
  <si>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</si>
  <si>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</si>
  <si>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</si>
  <si>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</si>
  <si>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</si>
  <si>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</si>
  <si>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</si>
  <si>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</si>
  <si>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</si>
  <si>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</si>
  <si>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</si>
  <si>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</si>
  <si>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</si>
  <si>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</si>
  <si>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</si>
  <si>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</si>
  <si>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</si>
  <si>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</si>
  <si>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</si>
  <si>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</si>
  <si>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</si>
  <si>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</si>
  <si>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</si>
  <si>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</si>
  <si>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</si>
  <si>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</si>
  <si>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</si>
  <si>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</si>
  <si>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</si>
  <si>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</si>
  <si>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</si>
  <si>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</si>
  <si>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</si>
  <si>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</si>
  <si>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</si>
  <si>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</si>
  <si>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</si>
  <si>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</si>
  <si>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</si>
  <si>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</si>
  <si>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</si>
  <si>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</si>
  <si>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</si>
  <si>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</si>
  <si>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</si>
  <si>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</si>
  <si>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</si>
  <si>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</si>
  <si>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</si>
  <si>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</si>
  <si>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</si>
  <si>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</si>
  <si>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</si>
  <si>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</si>
  <si>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</si>
  <si>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</si>
  <si>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</si>
  <si>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</si>
  <si>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</si>
  <si>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</si>
  <si>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</si>
  <si>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</si>
  <si>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</si>
  <si>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</si>
  <si>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</si>
  <si>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</si>
  <si>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</si>
  <si>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</si>
  <si>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</si>
  <si>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</si>
  <si>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</si>
  <si>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</si>
  <si>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</si>
  <si>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</si>
  <si>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</si>
  <si>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</si>
  <si>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</si>
  <si>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</si>
  <si>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</si>
  <si>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</si>
  <si>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</si>
  <si>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</si>
  <si>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</si>
  <si>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</si>
  <si>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</si>
  <si>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</si>
  <si>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</si>
  <si>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</si>
  <si>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</si>
  <si>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</si>
  <si>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</si>
  <si>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</si>
  <si>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</si>
  <si>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</si>
  <si>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</si>
  <si>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</si>
  <si>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</si>
  <si>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</si>
  <si>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</si>
  <si>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</si>
  <si>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</si>
  <si>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</si>
  <si>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</si>
  <si>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</si>
  <si>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</si>
  <si>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</si>
  <si>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</si>
  <si>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</si>
  <si>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</si>
  <si>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</si>
  <si>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</si>
  <si>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</si>
  <si>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</si>
  <si>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</si>
  <si>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</si>
  <si>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</si>
  <si>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</si>
  <si>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</si>
  <si>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</si>
  <si>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</si>
  <si>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</si>
  <si>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</si>
  <si>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</si>
  <si>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</si>
  <si>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</si>
  <si>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</si>
  <si>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</si>
  <si>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</si>
  <si>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</si>
  <si>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</si>
  <si>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</si>
  <si>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</si>
  <si>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</si>
  <si>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</si>
  <si>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</si>
  <si>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</si>
  <si>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</si>
  <si>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</si>
  <si>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</si>
  <si>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</si>
  <si>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</si>
  <si>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</si>
  <si>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</si>
  <si>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</si>
  <si>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</si>
  <si>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</si>
  <si>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</si>
  <si>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</si>
  <si>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</si>
  <si>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</si>
  <si>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</si>
  <si>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</si>
  <si>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</si>
  <si>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</si>
  <si>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</si>
  <si>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</si>
  <si>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</si>
  <si>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</si>
  <si>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</si>
  <si>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</si>
  <si>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</si>
  <si>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</si>
  <si>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</si>
  <si>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</si>
  <si>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</si>
  <si>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</si>
  <si>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</si>
  <si>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</si>
  <si>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</si>
  <si>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</si>
  <si>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</si>
  <si>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</si>
  <si>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</si>
  <si>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</si>
  <si>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</si>
  <si>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</si>
  <si>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</si>
  <si>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</si>
  <si>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</si>
  <si>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</si>
  <si>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</si>
  <si>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</si>
  <si>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</si>
  <si>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</si>
  <si>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</si>
  <si>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</si>
  <si>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</si>
  <si>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</si>
  <si>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</si>
  <si>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</si>
  <si>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</si>
  <si>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</si>
  <si>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</si>
  <si>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</si>
  <si>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</si>
  <si>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</si>
  <si>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</si>
  <si>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</si>
  <si>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</si>
  <si>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</si>
  <si>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</si>
  <si>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</si>
  <si>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</si>
  <si>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</si>
  <si>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</si>
  <si>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</si>
  <si>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</si>
  <si>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</si>
  <si>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</si>
  <si>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</si>
  <si>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</si>
  <si>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</si>
  <si>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</si>
  <si>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</si>
  <si>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</si>
  <si>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</si>
  <si>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</si>
  <si>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</si>
  <si>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</si>
  <si>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</si>
  <si>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</si>
  <si>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</si>
  <si>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</si>
  <si>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</si>
  <si>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</si>
  <si>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</si>
  <si>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</si>
  <si>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</si>
  <si>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</si>
  <si>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</si>
  <si>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</si>
  <si>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</si>
  <si>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</si>
  <si>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</si>
  <si>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</si>
  <si>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</si>
  <si>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</si>
  <si>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</si>
  <si>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</si>
  <si>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</si>
  <si>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</si>
  <si>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</si>
  <si>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</si>
  <si>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</si>
  <si>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</si>
  <si>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</si>
  <si>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</si>
  <si>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</si>
  <si>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</si>
  <si>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</si>
  <si>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</si>
  <si>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</si>
  <si>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</si>
  <si>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</si>
  <si>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</si>
  <si>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</si>
  <si>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</si>
  <si>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</si>
  <si>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</si>
  <si>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</si>
  <si>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</si>
  <si>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</si>
  <si>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</si>
  <si>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</si>
  <si>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</si>
  <si>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</si>
  <si>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</si>
  <si>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</si>
  <si>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</si>
  <si>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</si>
  <si>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</si>
  <si>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</si>
  <si>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</si>
  <si>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</si>
  <si>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</si>
  <si>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</si>
  <si>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</si>
  <si>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</si>
  <si>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</si>
  <si>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</si>
  <si>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</si>
  <si>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</si>
  <si>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</si>
  <si>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</si>
  <si>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</si>
  <si>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</si>
  <si>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</si>
  <si>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</si>
  <si>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</si>
  <si>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</si>
  <si>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</si>
  <si>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</si>
  <si>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</si>
  <si>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</si>
  <si>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</si>
  <si>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</si>
  <si>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</si>
  <si>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</si>
  <si>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</si>
  <si>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</si>
  <si>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</si>
  <si>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</si>
  <si>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</si>
  <si>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</si>
  <si>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</si>
  <si>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</si>
  <si>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</si>
  <si>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</si>
  <si>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</si>
  <si>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</si>
  <si>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</si>
  <si>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</si>
  <si>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</si>
  <si>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</si>
  <si>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</si>
  <si>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</si>
  <si>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</si>
  <si>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</si>
  <si>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</si>
  <si>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</si>
  <si>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</si>
  <si>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</si>
  <si>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</si>
  <si>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</si>
  <si>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</si>
  <si>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</si>
  <si>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</si>
  <si>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</si>
  <si>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</si>
  <si>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</si>
  <si>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</si>
  <si>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</si>
  <si>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</si>
  <si>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</si>
  <si>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</si>
  <si>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</si>
  <si>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</si>
  <si>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</si>
  <si>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</si>
  <si>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</si>
  <si>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</si>
  <si>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</si>
  <si>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</si>
  <si>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</si>
  <si>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</si>
  <si>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</si>
  <si>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</si>
  <si>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</si>
  <si>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</si>
  <si>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</si>
  <si>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</si>
  <si>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</si>
  <si>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</si>
  <si>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</si>
  <si>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</si>
  <si>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</si>
  <si>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</si>
  <si>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</si>
  <si>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</si>
  <si>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</si>
  <si>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</si>
  <si>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</si>
  <si>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</si>
  <si>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</si>
  <si>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</si>
  <si>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</si>
  <si>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</si>
  <si>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</si>
  <si>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</si>
  <si>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</si>
  <si>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</si>
  <si>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</si>
  <si>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</si>
  <si>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</si>
  <si>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</si>
  <si>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</si>
  <si>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</si>
  <si>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</si>
  <si>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</si>
  <si>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</si>
  <si>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</si>
  <si>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</si>
  <si>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</si>
  <si>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</si>
  <si>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</si>
  <si>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</si>
  <si>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</si>
  <si>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</si>
  <si>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</si>
  <si>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</si>
  <si>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</si>
  <si>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</si>
  <si>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</si>
  <si>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</si>
  <si>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</si>
  <si>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</si>
  <si>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</si>
  <si>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</si>
  <si>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</si>
  <si>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</si>
  <si>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</si>
  <si>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</si>
  <si>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</si>
  <si>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</si>
  <si>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</si>
  <si>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</si>
  <si>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</si>
  <si>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</si>
  <si>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</si>
  <si>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</si>
  <si>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</si>
  <si>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</si>
  <si>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</si>
  <si>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</si>
  <si>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</si>
  <si>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</si>
  <si>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</si>
  <si>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</si>
  <si>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</si>
  <si>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</si>
  <si>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</si>
  <si>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</si>
  <si>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</si>
  <si>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</si>
  <si>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</si>
  <si>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</si>
  <si>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</si>
  <si>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</si>
  <si>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</si>
  <si>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</si>
  <si>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</si>
  <si>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</si>
  <si>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</si>
  <si>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</si>
  <si>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</si>
  <si>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</si>
  <si>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</si>
  <si>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</si>
  <si>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</si>
  <si>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</si>
  <si>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</si>
  <si>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</si>
  <si>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</si>
  <si>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</si>
  <si>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</si>
  <si>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</si>
  <si>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</si>
  <si>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</si>
  <si>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</si>
  <si>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</si>
  <si>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</si>
  <si>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</si>
  <si>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</si>
  <si>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</si>
  <si>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</si>
  <si>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</si>
  <si>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</si>
  <si>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</si>
  <si>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</si>
  <si>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</si>
  <si>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</si>
  <si>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</si>
  <si>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</si>
  <si>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</si>
  <si>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</si>
  <si>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</si>
  <si>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</si>
  <si>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</si>
  <si>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</si>
  <si>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</si>
  <si>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</si>
  <si>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</si>
  <si>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</si>
  <si>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</si>
  <si>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</si>
  <si>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</si>
  <si>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</si>
  <si>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</si>
  <si>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</si>
  <si>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</si>
  <si>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</si>
  <si>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</si>
  <si>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</si>
  <si>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</si>
  <si>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</si>
  <si>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</si>
  <si>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</si>
  <si>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</si>
  <si>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</si>
  <si>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</si>
  <si>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</si>
  <si>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</si>
  <si>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</si>
  <si>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</si>
  <si>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</si>
  <si>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</si>
  <si>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</si>
  <si>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</si>
  <si>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</si>
  <si>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</si>
  <si>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</si>
  <si>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</si>
  <si>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</si>
  <si>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</si>
  <si>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</si>
  <si>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</si>
  <si>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</si>
  <si>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</si>
  <si>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</si>
  <si>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</si>
  <si>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</si>
  <si>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</si>
  <si>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</si>
  <si>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</si>
  <si>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</si>
  <si>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</si>
  <si>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</si>
  <si>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</si>
  <si>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</si>
  <si>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</si>
  <si>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</si>
  <si>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</si>
  <si>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</si>
  <si>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</si>
  <si>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</si>
  <si>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</si>
  <si>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</si>
  <si>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</si>
  <si>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</si>
  <si>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</si>
  <si>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</si>
  <si>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</si>
  <si>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</si>
  <si>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</si>
  <si>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</si>
  <si>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</si>
  <si>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</si>
  <si>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</si>
  <si>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</si>
  <si>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</si>
  <si>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</si>
  <si>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</si>
  <si>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</si>
  <si>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</si>
  <si>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</si>
  <si>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</si>
  <si>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</si>
  <si>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</si>
  <si>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</si>
  <si>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</si>
  <si>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</si>
  <si>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</si>
  <si>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</si>
  <si>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</si>
  <si>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</si>
  <si>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</si>
  <si>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</si>
  <si>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</si>
  <si>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</si>
  <si>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</si>
  <si>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</si>
  <si>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</si>
  <si>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</si>
  <si>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</si>
  <si>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</si>
  <si>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</si>
  <si>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</si>
  <si>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</si>
  <si>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</si>
  <si>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</si>
  <si>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</si>
  <si>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</si>
  <si>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</si>
  <si>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</si>
  <si>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</si>
  <si>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</si>
  <si>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</si>
  <si>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</si>
  <si>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</si>
  <si>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</si>
  <si>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</si>
  <si>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</si>
  <si>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</si>
  <si>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</si>
  <si>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</si>
  <si>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</si>
  <si>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</si>
  <si>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</si>
  <si>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</si>
  <si>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</si>
  <si>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</si>
  <si>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</si>
  <si>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</si>
  <si>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</si>
  <si>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</si>
  <si>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</si>
  <si>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</si>
  <si>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</si>
  <si>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</si>
  <si>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</si>
  <si>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</si>
  <si>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</si>
  <si>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</si>
  <si>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</si>
  <si>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</si>
  <si>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</si>
  <si>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</si>
  <si>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</si>
  <si>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</si>
  <si>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</si>
  <si>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</si>
  <si>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</si>
  <si>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</si>
  <si>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</si>
  <si>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</si>
  <si>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</si>
  <si>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</si>
  <si>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</si>
  <si>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</si>
  <si>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</si>
  <si>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</si>
  <si>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</si>
  <si>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</si>
  <si>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</si>
  <si>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</si>
  <si>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</si>
  <si>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</si>
  <si>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</si>
  <si>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</si>
  <si>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</si>
  <si>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</si>
  <si>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</si>
  <si>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</si>
  <si>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</si>
  <si>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</si>
  <si>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</si>
  <si>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</si>
  <si>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</si>
  <si>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</si>
  <si>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</si>
  <si>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</si>
  <si>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</si>
  <si>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</si>
  <si>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</si>
  <si>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</si>
  <si>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</si>
  <si>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</si>
  <si>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</si>
  <si>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</si>
  <si>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</si>
  <si>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</si>
  <si>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</si>
  <si>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</si>
  <si>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</si>
  <si>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</si>
  <si>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</si>
  <si>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</si>
  <si>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</si>
  <si>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</si>
  <si>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</si>
  <si>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</si>
  <si>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</si>
  <si>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</si>
  <si>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</si>
  <si>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</si>
  <si>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</si>
  <si>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</si>
  <si>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</si>
  <si>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</si>
  <si>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</si>
  <si>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</si>
  <si>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</si>
  <si>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</si>
  <si>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</si>
  <si>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</si>
  <si>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</si>
  <si>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</si>
  <si>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</si>
  <si>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</si>
  <si>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</si>
  <si>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</si>
  <si>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</si>
  <si>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</si>
  <si>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</si>
  <si>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</si>
  <si>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</si>
  <si>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</si>
  <si>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</si>
  <si>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</si>
  <si>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</si>
  <si>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</si>
  <si>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</si>
  <si>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</si>
  <si>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</si>
  <si>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</si>
  <si>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</si>
  <si>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</si>
  <si>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</si>
  <si>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</si>
  <si>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</si>
  <si>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</si>
  <si>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</si>
  <si>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</si>
  <si>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</si>
  <si>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</si>
  <si>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</si>
  <si>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</si>
  <si>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</si>
  <si>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</si>
  <si>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</si>
  <si>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</si>
  <si>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</si>
  <si>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</si>
  <si>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</si>
  <si>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</si>
  <si>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</si>
  <si>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</si>
  <si>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</si>
  <si>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</si>
  <si>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</si>
  <si>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</si>
  <si>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</si>
  <si>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</si>
  <si>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</si>
  <si>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</si>
  <si>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</si>
  <si>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</si>
  <si>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</si>
  <si>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</si>
  <si>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</si>
  <si>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</si>
  <si>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</si>
  <si>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</si>
  <si>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</si>
  <si>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</si>
  <si>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</si>
  <si>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</si>
  <si>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</si>
  <si>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</si>
  <si>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</si>
  <si>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</si>
  <si>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</si>
  <si>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</si>
  <si>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</si>
  <si>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</si>
  <si>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</si>
  <si>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</si>
  <si>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</si>
  <si>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</si>
  <si>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</si>
  <si>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</si>
  <si>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</si>
  <si>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</si>
  <si>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</si>
  <si>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</si>
  <si>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</si>
  <si>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</si>
  <si>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</si>
  <si>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</si>
  <si>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</si>
  <si>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</si>
  <si>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</si>
  <si>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</si>
  <si>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</si>
  <si>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</si>
  <si>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</si>
  <si>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</si>
  <si>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</si>
  <si>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</si>
  <si>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</si>
  <si>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</si>
  <si>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</si>
  <si>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</si>
  <si>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</si>
  <si>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</si>
  <si>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</si>
  <si>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</si>
  <si>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</si>
  <si>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</si>
  <si>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</si>
  <si>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</si>
  <si>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</si>
  <si>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</si>
  <si>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</si>
  <si>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</si>
  <si>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</si>
  <si>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</si>
  <si>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</si>
  <si>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</si>
  <si>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</si>
  <si>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</si>
  <si>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</si>
  <si>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</si>
  <si>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</si>
  <si>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</si>
  <si>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</si>
  <si>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</si>
  <si>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</si>
  <si>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</si>
  <si>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</si>
  <si>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</si>
  <si>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</si>
  <si>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</si>
  <si>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</si>
  <si>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</si>
  <si>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</si>
  <si>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</si>
  <si>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</si>
  <si>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</si>
  <si>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</si>
  <si>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</si>
  <si>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</si>
  <si>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</si>
  <si>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</si>
  <si>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</si>
  <si>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</si>
  <si>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</si>
  <si>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</si>
  <si>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</si>
  <si>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</si>
  <si>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</si>
  <si>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</si>
  <si>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</si>
  <si>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</si>
  <si>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</si>
  <si>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</si>
  <si>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</si>
  <si>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</si>
  <si>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</si>
  <si>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</si>
  <si>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</si>
  <si>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</si>
  <si>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</si>
  <si>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</si>
  <si>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</si>
  <si>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</si>
  <si>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</si>
  <si>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</si>
  <si>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</si>
  <si>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</si>
  <si>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</si>
  <si>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</si>
  <si>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</si>
  <si>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</si>
  <si>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</si>
  <si>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</si>
  <si>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</si>
  <si>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</si>
  <si>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</si>
  <si>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</si>
  <si>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</si>
  <si>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</si>
  <si>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</si>
  <si>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</si>
  <si>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</si>
  <si>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</si>
  <si>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</si>
  <si>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</si>
  <si>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</si>
  <si>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</si>
  <si>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</si>
  <si>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</si>
  <si>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</si>
  <si>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</si>
  <si>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</si>
  <si>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</si>
  <si>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</si>
  <si>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</si>
  <si>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</si>
  <si>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</si>
  <si>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</si>
  <si>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</si>
  <si>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</si>
  <si>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</si>
  <si>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</si>
  <si>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</si>
  <si>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</si>
  <si>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</si>
  <si>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</si>
  <si>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</si>
  <si>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</si>
  <si>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</si>
  <si>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</si>
  <si>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</si>
  <si>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</si>
  <si>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</si>
  <si>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</si>
  <si>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</si>
  <si>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</si>
  <si>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</si>
  <si>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</si>
  <si>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</si>
  <si>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</si>
  <si>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</si>
  <si>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</si>
  <si>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</si>
  <si>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</si>
  <si>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</si>
  <si>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</si>
  <si>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</si>
  <si>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</si>
  <si>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</si>
  <si>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</si>
  <si>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</si>
  <si>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</si>
  <si>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</si>
  <si>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</si>
  <si>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</si>
  <si>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</si>
  <si>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</si>
  <si>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</si>
  <si>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</si>
  <si>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</si>
  <si>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</si>
  <si>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</si>
  <si>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</si>
  <si>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</si>
  <si>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</si>
  <si>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</si>
  <si>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</si>
  <si>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</si>
  <si>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</si>
  <si>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</si>
  <si>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</si>
  <si>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</si>
  <si>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</si>
  <si>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</si>
  <si>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</si>
  <si>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</si>
  <si>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</si>
  <si>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</si>
  <si>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</si>
  <si>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</si>
  <si>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</si>
  <si>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</si>
  <si>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</si>
  <si>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</si>
  <si>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</si>
  <si>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</si>
  <si>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</si>
  <si>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</si>
  <si>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</si>
  <si>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</si>
  <si>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</si>
  <si>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</si>
  <si>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</si>
  <si>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</si>
  <si>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</si>
  <si>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</si>
  <si>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</si>
  <si>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</si>
  <si>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</si>
  <si>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</si>
  <si>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</si>
  <si>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</si>
  <si>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</si>
  <si>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</si>
  <si>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</si>
  <si>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</si>
  <si>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</si>
  <si>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</si>
  <si>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</si>
  <si>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</si>
  <si>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</si>
  <si>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</si>
  <si>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</si>
  <si>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</si>
  <si>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</si>
  <si>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</si>
  <si>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</si>
  <si>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</si>
  <si>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</si>
  <si>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</si>
  <si>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</si>
  <si>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</si>
  <si>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</si>
  <si>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</si>
  <si>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</si>
  <si>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</si>
  <si>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</si>
  <si>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</si>
  <si>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</si>
  <si>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</si>
  <si>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</si>
  <si>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</si>
  <si>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</si>
  <si>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</si>
  <si>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</si>
  <si>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</si>
  <si>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</si>
  <si>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</si>
  <si>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</si>
  <si>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</si>
  <si>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</si>
  <si>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</si>
  <si>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</si>
  <si>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</si>
  <si>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</si>
  <si>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</si>
  <si>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</si>
  <si>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</si>
  <si>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</si>
  <si>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</si>
  <si>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</si>
  <si>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</si>
  <si>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</si>
  <si>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</si>
  <si>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</si>
  <si>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</si>
  <si>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</si>
  <si>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</si>
  <si>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</si>
  <si>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</si>
  <si>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</si>
  <si>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</si>
  <si>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</si>
  <si>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</si>
  <si>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</si>
  <si>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</si>
  <si>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</si>
  <si>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</si>
  <si>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</si>
  <si>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</si>
  <si>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</si>
  <si>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</si>
  <si>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</si>
  <si>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</si>
  <si>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</si>
  <si>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</si>
  <si>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</si>
  <si>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</si>
  <si>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</si>
  <si>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</si>
  <si>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</si>
  <si>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</si>
  <si>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</si>
  <si>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</si>
  <si>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</si>
  <si>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</si>
  <si>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</si>
  <si>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</si>
  <si>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</si>
  <si>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</si>
  <si>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</si>
  <si>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</si>
  <si>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</si>
  <si>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</si>
  <si>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</si>
  <si>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</si>
  <si>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</si>
  <si>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</si>
  <si>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</si>
  <si>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</si>
  <si>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</si>
  <si>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</si>
  <si>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</si>
  <si>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</si>
  <si>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</si>
  <si>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</si>
  <si>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</si>
  <si>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</si>
  <si>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</si>
  <si>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</si>
  <si>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</si>
  <si>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</si>
  <si>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</si>
  <si>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</si>
  <si>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</si>
  <si>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</si>
  <si>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</si>
  <si>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</si>
  <si>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</si>
  <si>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</si>
  <si>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</si>
  <si>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</si>
  <si>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</si>
  <si>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</si>
  <si>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</si>
  <si>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</si>
  <si>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</si>
  <si>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</si>
  <si>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</si>
  <si>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</si>
  <si>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</si>
  <si>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</si>
  <si>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</si>
  <si>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</si>
  <si>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</si>
  <si>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</si>
  <si>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</si>
  <si>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</si>
  <si>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</si>
  <si>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</si>
  <si>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</si>
  <si>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</si>
  <si>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</si>
  <si>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</si>
  <si>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</si>
  <si>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</si>
  <si>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</si>
  <si>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</si>
  <si>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</si>
  <si>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</si>
  <si>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</si>
  <si>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</si>
  <si>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</si>
  <si>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</si>
  <si>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</si>
  <si>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</si>
  <si>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</si>
  <si>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</si>
  <si>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</si>
  <si>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</si>
  <si>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</si>
  <si>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</si>
  <si>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</si>
  <si>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</si>
  <si>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</si>
  <si>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</si>
  <si>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</si>
  <si>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</si>
  <si>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</si>
  <si>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</si>
  <si>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</si>
  <si>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</si>
  <si>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</si>
  <si>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</si>
  <si>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</si>
  <si>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</si>
  <si>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</si>
  <si>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</si>
  <si>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</si>
  <si>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</si>
  <si>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</si>
  <si>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</si>
  <si>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</si>
  <si>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</si>
  <si>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</si>
  <si>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</si>
  <si>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</si>
  <si>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</si>
  <si>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</si>
  <si>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</si>
  <si>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</si>
  <si>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</si>
  <si>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</si>
  <si>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</si>
  <si>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</si>
  <si>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</si>
  <si>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</si>
  <si>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</si>
  <si>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</si>
  <si>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</si>
  <si>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</si>
  <si>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</si>
  <si>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</si>
  <si>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</si>
  <si>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</si>
  <si>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</si>
  <si>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</si>
  <si>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</si>
  <si>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</si>
  <si>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</si>
  <si>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</si>
  <si>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</si>
  <si>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</si>
  <si>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</si>
  <si>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</si>
  <si>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</si>
  <si>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</si>
  <si>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</si>
  <si>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</si>
  <si>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</si>
  <si>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</si>
  <si>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</si>
  <si>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</si>
  <si>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</si>
  <si>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</si>
  <si>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</si>
  <si>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</si>
  <si>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</si>
  <si>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</si>
  <si>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</si>
  <si>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</si>
  <si>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</si>
  <si>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</si>
  <si>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</si>
  <si>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</si>
  <si>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</si>
  <si>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</si>
  <si>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</si>
  <si>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</si>
  <si>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</si>
  <si>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</si>
  <si>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</si>
  <si>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</si>
  <si>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</si>
  <si>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</si>
  <si>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</si>
  <si>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</si>
  <si>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</si>
  <si>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</si>
  <si>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</si>
  <si>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</si>
  <si>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</si>
  <si>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</si>
  <si>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</si>
  <si>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</si>
  <si>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</si>
  <si>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</si>
  <si>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</si>
  <si>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</si>
  <si>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</si>
  <si>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</si>
  <si>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</si>
  <si>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</si>
  <si>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</si>
  <si>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</si>
  <si>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</si>
  <si>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</si>
  <si>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</si>
  <si>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</si>
  <si>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</si>
  <si>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</si>
  <si>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</si>
  <si>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</si>
  <si>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</si>
  <si>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</si>
  <si>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</si>
  <si>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</si>
  <si>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</si>
  <si>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</si>
  <si>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</si>
  <si>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</si>
  <si>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</si>
  <si>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</si>
  <si>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</si>
  <si>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</si>
  <si>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</si>
  <si>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</si>
  <si>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</si>
  <si>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</si>
  <si>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</si>
  <si>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</si>
  <si>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</si>
  <si>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</si>
  <si>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</si>
  <si>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</si>
  <si>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</si>
  <si>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</si>
  <si>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</si>
  <si>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</si>
  <si>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</si>
  <si>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</si>
  <si>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</si>
  <si>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</si>
  <si>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</si>
  <si>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</si>
  <si>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</si>
  <si>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</si>
  <si>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</si>
  <si>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</si>
  <si>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</si>
  <si>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</si>
  <si>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</si>
  <si>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</si>
  <si>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</si>
  <si>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</si>
  <si>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</si>
  <si>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</si>
  <si>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</si>
  <si>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</si>
  <si>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</si>
  <si>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</si>
  <si>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</si>
  <si>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</si>
  <si>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</si>
  <si>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</si>
  <si>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</si>
  <si>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</si>
  <si>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</si>
  <si>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</si>
  <si>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</si>
  <si>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</si>
  <si>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</si>
  <si>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</si>
  <si>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</si>
  <si>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</si>
  <si>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</si>
  <si>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</si>
  <si>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</si>
  <si>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</si>
  <si>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</si>
  <si>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</si>
  <si>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</si>
  <si>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</si>
  <si>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</si>
  <si>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</si>
  <si>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</si>
  <si>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</si>
  <si>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</si>
  <si>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</si>
  <si>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</si>
  <si>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</si>
  <si>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</si>
  <si>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</si>
  <si>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</si>
  <si>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</si>
  <si>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</si>
  <si>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</si>
  <si>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</si>
  <si>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</si>
  <si>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</si>
  <si>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</si>
  <si>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</si>
  <si>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</si>
  <si>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</si>
  <si>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</si>
  <si>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</si>
  <si>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</si>
  <si>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</si>
  <si>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</si>
  <si>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</si>
  <si>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</si>
  <si>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</si>
  <si>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</si>
  <si>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</si>
  <si>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</si>
  <si>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</si>
  <si>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</si>
  <si>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</si>
  <si>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</si>
  <si>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</si>
  <si>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</si>
  <si>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</si>
  <si>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</si>
  <si>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</si>
  <si>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</si>
  <si>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</si>
  <si>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</si>
  <si>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</si>
  <si>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</si>
  <si>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</si>
  <si>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</si>
  <si>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</si>
  <si>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</si>
  <si>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</si>
  <si>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</si>
  <si>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</si>
  <si>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</si>
  <si>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</si>
  <si>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</si>
  <si>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</si>
  <si>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</si>
  <si>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</si>
  <si>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</si>
  <si>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</si>
  <si>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</si>
  <si>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</si>
  <si>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</si>
  <si>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</si>
  <si>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</si>
  <si>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</si>
  <si>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</si>
  <si>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</si>
  <si>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</si>
  <si>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</si>
  <si>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</si>
  <si>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</si>
  <si>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</si>
  <si>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</si>
  <si>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</si>
  <si>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</si>
  <si>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</si>
  <si>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</si>
  <si>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</si>
  <si>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</si>
  <si>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</si>
  <si>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</si>
  <si>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</si>
  <si>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</si>
  <si>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</si>
  <si>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</si>
  <si>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</si>
  <si>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</si>
  <si>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</si>
  <si>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</si>
  <si>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</si>
  <si>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</si>
  <si>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</si>
  <si>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</si>
  <si>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</si>
  <si>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</si>
  <si>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</si>
  <si>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</si>
  <si>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</si>
  <si>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</si>
  <si>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</si>
  <si>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</si>
  <si>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</si>
  <si>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</si>
  <si>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</si>
  <si>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</si>
  <si>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</si>
  <si>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</si>
  <si>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</si>
  <si>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</si>
  <si>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</si>
  <si>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</si>
  <si>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</si>
  <si>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</si>
  <si>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</si>
  <si>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</si>
  <si>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</si>
  <si>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</si>
  <si>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</si>
  <si>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</si>
  <si>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</si>
  <si>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</si>
  <si>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</si>
  <si>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</si>
  <si>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</si>
  <si>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</si>
  <si>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</si>
  <si>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</si>
  <si>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</si>
  <si>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</si>
  <si>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</si>
  <si>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</si>
  <si>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</si>
  <si>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</si>
  <si>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</si>
  <si>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</si>
  <si>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</si>
  <si>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</si>
  <si>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</si>
  <si>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</si>
  <si>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</si>
  <si>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</si>
  <si>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</si>
  <si>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</si>
  <si>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</si>
  <si>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</si>
  <si>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</si>
  <si>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</si>
  <si>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</si>
  <si>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</si>
  <si>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</si>
  <si>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</si>
  <si>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</si>
  <si>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</si>
  <si>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</si>
  <si>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</si>
  <si>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</si>
  <si>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</si>
  <si>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</si>
  <si>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</si>
  <si>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</si>
  <si>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</si>
  <si>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</si>
  <si>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</si>
  <si>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</si>
  <si>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</si>
  <si>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</si>
  <si>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</si>
  <si>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</si>
  <si>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</si>
  <si>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</si>
  <si>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</si>
  <si>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</si>
  <si>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</si>
  <si>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</si>
  <si>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</si>
  <si>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</si>
  <si>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</si>
  <si>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</si>
  <si>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</si>
  <si>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</si>
  <si>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</si>
  <si>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</si>
  <si>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</si>
  <si>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</si>
  <si>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</si>
  <si>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</si>
  <si>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</si>
  <si>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</si>
  <si>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</si>
  <si>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</si>
  <si>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</si>
  <si>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</si>
  <si>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</si>
  <si>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</si>
  <si>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</si>
  <si>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</si>
  <si>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</si>
  <si>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</si>
  <si>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</si>
  <si>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</si>
  <si>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</si>
  <si>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</si>
  <si>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</si>
  <si>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</si>
  <si>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</si>
  <si>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</si>
  <si>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</si>
  <si>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</si>
  <si>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</si>
  <si>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</si>
  <si>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</si>
  <si>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</si>
  <si>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</si>
  <si>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</si>
  <si>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</si>
  <si>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</si>
  <si>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</si>
  <si>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</si>
  <si>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</si>
  <si>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</si>
  <si>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</si>
  <si>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</si>
  <si>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</si>
  <si>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</si>
  <si>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</si>
  <si>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</si>
  <si>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</si>
  <si>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</si>
  <si>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</si>
  <si>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</si>
  <si>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</si>
  <si>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</si>
  <si>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</si>
  <si>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</si>
  <si>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</si>
  <si>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</si>
  <si>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</si>
  <si>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</si>
  <si>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</si>
  <si>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</si>
  <si>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</si>
  <si>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</si>
  <si>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</si>
  <si>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</si>
  <si>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</si>
  <si>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</si>
  <si>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</si>
  <si>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</si>
  <si>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</si>
  <si>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</si>
  <si>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</si>
  <si>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</si>
  <si>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</si>
  <si>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</si>
  <si>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</si>
  <si>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</si>
  <si>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</si>
  <si>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</si>
  <si>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</si>
  <si>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</si>
  <si>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</si>
  <si>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</si>
  <si>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</si>
  <si>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</si>
  <si>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</si>
  <si>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</si>
  <si>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</si>
  <si>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</si>
  <si>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</si>
  <si>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</si>
  <si>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</si>
  <si>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</si>
  <si>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</si>
  <si>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</si>
  <si>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</si>
  <si>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</si>
  <si>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</si>
  <si>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</si>
  <si>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</si>
  <si>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</si>
  <si>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</si>
  <si>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</si>
  <si>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</si>
  <si>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</si>
  <si>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</si>
  <si>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</si>
  <si>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</si>
  <si>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</si>
  <si>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</si>
  <si>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</si>
  <si>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</si>
  <si>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</si>
  <si>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</si>
  <si>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</si>
  <si>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</si>
  <si>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</si>
  <si>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</si>
  <si>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</si>
  <si>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</si>
  <si>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</si>
  <si>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</si>
  <si>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</si>
  <si>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</si>
  <si>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</si>
  <si>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</si>
  <si>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</si>
  <si>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</si>
  <si>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</si>
  <si>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</si>
  <si>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</si>
  <si>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</si>
  <si>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</si>
  <si>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</si>
  <si>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</si>
  <si>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</si>
  <si>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</si>
  <si>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</si>
  <si>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</si>
  <si>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</si>
  <si>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</si>
  <si>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</si>
  <si>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</si>
  <si>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</si>
  <si>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</si>
  <si>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</si>
  <si>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</si>
  <si>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</si>
  <si>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</si>
  <si>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</si>
  <si>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</si>
  <si>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</si>
  <si>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</si>
  <si>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</si>
  <si>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</si>
  <si>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</si>
  <si>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</si>
  <si>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</si>
  <si>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</si>
  <si>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</si>
  <si>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</si>
  <si>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</si>
  <si>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</si>
  <si>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</si>
  <si>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</si>
  <si>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</si>
  <si>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</si>
  <si>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</si>
  <si>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</si>
  <si>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</si>
  <si>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</si>
  <si>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</si>
  <si>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</si>
  <si>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</si>
  <si>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</si>
  <si>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</si>
  <si>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</si>
  <si>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</si>
  <si>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</si>
  <si>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</si>
  <si>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</si>
  <si>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</si>
  <si>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</si>
  <si>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</si>
  <si>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</si>
  <si>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</si>
  <si>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</si>
  <si>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</si>
  <si>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</si>
  <si>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</si>
  <si>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</si>
  <si>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</si>
  <si>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</si>
  <si>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</si>
  <si>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</si>
  <si>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</si>
  <si>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</si>
  <si>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</si>
  <si>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</si>
  <si>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</si>
  <si>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</si>
  <si>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</si>
  <si>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</si>
  <si>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</si>
  <si>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</si>
  <si>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</si>
  <si>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</si>
  <si>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</si>
  <si>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</si>
  <si>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</si>
  <si>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</si>
  <si>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</si>
  <si>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</si>
  <si>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</si>
  <si>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</si>
  <si>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</si>
  <si>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</si>
  <si>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</si>
  <si>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</si>
  <si>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</si>
  <si>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</si>
  <si>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</si>
  <si>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</si>
  <si>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</si>
  <si>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</si>
  <si>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</si>
  <si>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</si>
  <si>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</si>
  <si>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</si>
  <si>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</si>
  <si>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</si>
  <si>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</si>
  <si>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</si>
  <si>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</si>
  <si>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</si>
  <si>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</si>
  <si>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</si>
  <si>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</si>
  <si>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</si>
  <si>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</si>
  <si>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</si>
  <si>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</si>
  <si>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</si>
  <si>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</si>
  <si>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</si>
  <si>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</si>
  <si>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</si>
  <si>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</si>
  <si>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</si>
  <si>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</si>
  <si>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</si>
  <si>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</si>
  <si>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</si>
  <si>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</si>
  <si>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</si>
  <si>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</si>
  <si>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</si>
  <si>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</si>
  <si>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</si>
  <si>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</si>
  <si>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</si>
  <si>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</si>
  <si>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</si>
  <si>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</si>
  <si>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</si>
  <si>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</si>
  <si>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</si>
  <si>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</si>
  <si>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</si>
  <si>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</si>
  <si>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</si>
  <si>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</si>
  <si>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</si>
  <si>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</si>
  <si>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</si>
  <si>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</si>
  <si>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</si>
  <si>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</si>
  <si>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</si>
  <si>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</si>
  <si>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</si>
  <si>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</si>
  <si>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</si>
  <si>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</si>
  <si>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</si>
  <si>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</si>
  <si>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</si>
  <si>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</si>
  <si>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</si>
  <si>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</si>
  <si>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</si>
  <si>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</si>
  <si>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</si>
  <si>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</si>
  <si>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</si>
  <si>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</si>
  <si>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</si>
  <si>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</si>
  <si>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</si>
  <si>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</si>
  <si>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</si>
  <si>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</si>
  <si>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</si>
  <si>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</si>
  <si>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</si>
  <si>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</si>
  <si>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</si>
  <si>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</si>
  <si>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</si>
  <si>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</si>
  <si>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</si>
  <si>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</si>
  <si>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</si>
  <si>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</si>
  <si>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</si>
  <si>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</si>
  <si>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</si>
  <si>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</si>
  <si>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</si>
  <si>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</si>
  <si>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</si>
  <si>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</si>
  <si>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</si>
  <si>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</si>
  <si>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</si>
  <si>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</si>
  <si>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</si>
  <si>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</si>
  <si>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</si>
  <si>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</si>
  <si>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</si>
  <si>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</si>
  <si>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</si>
  <si>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</si>
  <si>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</si>
  <si>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</si>
  <si>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</si>
  <si>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</si>
  <si>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</si>
  <si>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</si>
  <si>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</si>
  <si>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</si>
  <si>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</si>
  <si>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</si>
  <si>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</si>
  <si>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</si>
  <si>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</si>
  <si>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</si>
  <si>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</si>
  <si>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</si>
  <si>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</si>
  <si>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</si>
  <si>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</si>
  <si>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</si>
  <si>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</si>
  <si>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</si>
  <si>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</si>
  <si>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</si>
  <si>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</si>
  <si>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</si>
  <si>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</si>
  <si>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</si>
  <si>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</si>
  <si>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</si>
  <si>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</si>
  <si>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</si>
  <si>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</si>
  <si>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</si>
  <si>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</si>
  <si>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</si>
  <si>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</si>
  <si>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</si>
  <si>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</si>
  <si>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</si>
  <si>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</si>
  <si>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</si>
  <si>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</si>
  <si>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</si>
  <si>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</si>
  <si>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</si>
  <si>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</si>
  <si>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</si>
  <si>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</si>
  <si>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</si>
  <si>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</si>
  <si>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</si>
  <si>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</si>
  <si>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</si>
  <si>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</si>
  <si>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</si>
  <si>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</si>
  <si>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</si>
  <si>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</si>
  <si>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</si>
  <si>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</si>
  <si>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</si>
  <si>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</si>
  <si>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</si>
  <si>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</si>
  <si>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</si>
  <si>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</si>
  <si>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</si>
  <si>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</si>
  <si>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</si>
  <si>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</si>
  <si>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</si>
  <si>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</si>
  <si>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</si>
  <si>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</si>
  <si>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</si>
  <si>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</si>
  <si>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</si>
  <si>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</si>
  <si>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</si>
  <si>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</si>
  <si>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</si>
  <si>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</si>
  <si>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</si>
  <si>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</si>
  <si>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</si>
  <si>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</si>
  <si>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</si>
  <si>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</si>
  <si>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</si>
  <si>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</si>
  <si>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</si>
  <si>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</si>
  <si>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</si>
  <si>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</si>
  <si>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</si>
  <si>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</si>
  <si>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</si>
  <si>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</si>
  <si>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</si>
  <si>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</si>
  <si>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</si>
  <si>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</si>
  <si>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</si>
  <si>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</si>
  <si>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</si>
  <si>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</si>
  <si>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</si>
  <si>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</si>
  <si>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</si>
  <si>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</si>
  <si>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</si>
  <si>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</si>
  <si>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</si>
  <si>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</si>
  <si>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</si>
  <si>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</si>
  <si>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</si>
  <si>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</si>
  <si>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</si>
  <si>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</si>
  <si>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</si>
  <si>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</si>
  <si>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</si>
  <si>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</si>
  <si>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</si>
  <si>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</si>
  <si>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</si>
  <si>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</si>
  <si>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</si>
  <si>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</si>
  <si>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</si>
  <si>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</si>
  <si>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</si>
  <si>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</si>
  <si>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</si>
  <si>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</si>
  <si>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</si>
  <si>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</si>
  <si>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</si>
  <si>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</si>
  <si>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</si>
  <si>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</si>
  <si>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</si>
  <si>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</si>
  <si>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</si>
  <si>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</si>
  <si>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</si>
  <si>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</si>
  <si>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</si>
  <si>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</si>
  <si>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</si>
  <si>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</si>
  <si>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</si>
  <si>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</si>
  <si>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</si>
  <si>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</si>
  <si>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</si>
  <si>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</si>
  <si>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</si>
  <si>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</si>
  <si>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</si>
  <si>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</si>
  <si>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</si>
  <si>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</si>
  <si>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</si>
  <si>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</si>
  <si>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</si>
  <si>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</si>
  <si>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</si>
  <si>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</si>
  <si>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</si>
  <si>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</si>
  <si>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</si>
  <si>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</si>
  <si>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</si>
  <si>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</si>
  <si>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</si>
  <si>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</si>
  <si>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</si>
  <si>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</si>
  <si>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</si>
  <si>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</si>
  <si>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</si>
  <si>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</si>
  <si>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</si>
  <si>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</si>
  <si>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</si>
  <si>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</si>
  <si>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</si>
  <si>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</si>
  <si>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</si>
  <si>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</si>
  <si>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</si>
  <si>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</si>
  <si>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</si>
  <si>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</si>
  <si>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</si>
  <si>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</si>
  <si>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</si>
  <si>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</si>
  <si>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</si>
  <si>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</si>
  <si>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</si>
  <si>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</si>
  <si>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</si>
  <si>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</si>
  <si>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</si>
  <si>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</si>
  <si>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</si>
  <si>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</si>
  <si>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</si>
  <si>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</si>
  <si>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</si>
  <si>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</si>
  <si>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</si>
  <si>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</si>
  <si>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</si>
  <si>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</si>
  <si>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</si>
  <si>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</si>
  <si>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</si>
  <si>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</si>
  <si>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</si>
  <si>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</si>
  <si>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</si>
  <si>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</si>
  <si>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</si>
  <si>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</si>
  <si>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</si>
  <si>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</si>
  <si>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</si>
  <si>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</si>
  <si>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</si>
  <si>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</si>
  <si>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</si>
  <si>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</si>
  <si>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</si>
  <si>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</si>
  <si>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</si>
  <si>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</si>
  <si>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</si>
  <si>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</si>
  <si>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</si>
  <si>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</si>
  <si>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</si>
  <si>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</si>
  <si>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</si>
  <si>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</si>
  <si>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</si>
  <si>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</si>
  <si>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</si>
  <si>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</si>
  <si>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</si>
  <si>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</si>
  <si>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</si>
  <si>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</si>
  <si>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</si>
  <si>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</si>
  <si>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</si>
  <si>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</si>
  <si>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</si>
  <si>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</si>
  <si>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</si>
  <si>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</si>
  <si>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</si>
  <si>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</si>
  <si>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</si>
  <si>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</si>
  <si>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</si>
  <si>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</si>
  <si>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</si>
  <si>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</si>
  <si>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</si>
  <si>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</si>
  <si>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</si>
  <si>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</si>
  <si>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</si>
  <si>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</si>
  <si>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</si>
  <si>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</si>
  <si>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</si>
  <si>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</si>
  <si>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</si>
  <si>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</si>
  <si>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</si>
  <si>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</si>
  <si>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</si>
  <si>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</si>
  <si>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</si>
  <si>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</si>
  <si>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</si>
  <si>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</si>
  <si>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</si>
  <si>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</si>
  <si>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</si>
  <si>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</si>
  <si>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</si>
  <si>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</si>
  <si>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</si>
  <si>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</si>
  <si>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</si>
  <si>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</si>
  <si>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</si>
  <si>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</si>
  <si>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</si>
  <si>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</si>
  <si>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</si>
  <si>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</si>
  <si>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</si>
  <si>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</si>
  <si>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</si>
  <si>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</si>
  <si>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</si>
  <si>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</si>
  <si>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</si>
  <si>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</si>
  <si>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</si>
  <si>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</si>
  <si>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</si>
  <si>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</si>
  <si>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</si>
  <si>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</si>
  <si>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</si>
  <si>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</si>
  <si>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</si>
  <si>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</si>
  <si>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</si>
  <si>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</si>
  <si>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</si>
  <si>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</si>
  <si>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</si>
  <si>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</si>
  <si>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</si>
  <si>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</si>
  <si>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</si>
  <si>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</si>
  <si>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</si>
  <si>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</si>
  <si>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</si>
  <si>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</si>
  <si>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</si>
  <si>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</si>
  <si>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</si>
  <si>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</si>
  <si>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</si>
  <si>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</si>
  <si>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</si>
  <si>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</si>
  <si>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</si>
  <si>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</si>
  <si>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</si>
  <si>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</si>
  <si>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</si>
  <si>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</si>
  <si>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</si>
  <si>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</si>
  <si>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</si>
  <si>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</si>
  <si>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</si>
  <si>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</si>
  <si>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</si>
  <si>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</si>
  <si>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</si>
  <si>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</si>
  <si>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</si>
  <si>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</si>
  <si>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</si>
  <si>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</si>
  <si>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</si>
  <si>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</si>
  <si>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</si>
  <si>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</si>
  <si>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</si>
  <si>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</si>
  <si>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</si>
  <si>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</si>
  <si>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</si>
  <si>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</si>
  <si>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</si>
  <si>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</si>
  <si>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</si>
  <si>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</si>
  <si>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</si>
  <si>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</si>
  <si>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</si>
  <si>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</si>
  <si>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</si>
  <si>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</si>
  <si>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</si>
  <si>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</si>
  <si>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</si>
  <si>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</si>
  <si>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</si>
  <si>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</si>
  <si>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</si>
  <si>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</si>
  <si>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</si>
  <si>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</si>
  <si>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</si>
  <si>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</si>
  <si>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</si>
  <si>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</si>
  <si>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</si>
  <si>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</si>
  <si>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</si>
  <si>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</si>
  <si>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</si>
  <si>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</si>
  <si>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</si>
  <si>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</si>
  <si>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</si>
  <si>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</si>
  <si>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</si>
  <si>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</si>
  <si>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</si>
  <si>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</si>
  <si>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</si>
  <si>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</si>
  <si>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</si>
  <si>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</si>
  <si>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</si>
  <si>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</si>
  <si>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</si>
  <si>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</si>
  <si>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</si>
  <si>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</si>
  <si>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</si>
  <si>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</si>
  <si>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</si>
  <si>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</si>
  <si>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</si>
  <si>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</si>
  <si>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</si>
  <si>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</si>
  <si>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</si>
  <si>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</si>
  <si>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</si>
  <si>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</si>
  <si>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</si>
  <si>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</si>
  <si>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</si>
  <si>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</si>
  <si>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</si>
  <si>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</si>
  <si>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</si>
  <si>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</si>
  <si>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</si>
  <si>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</si>
  <si>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</si>
  <si>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</si>
  <si>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</si>
  <si>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</si>
  <si>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</si>
  <si>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</si>
  <si>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</si>
  <si>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</si>
  <si>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</si>
  <si>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</si>
  <si>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</si>
  <si>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</si>
  <si>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</si>
  <si>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</si>
  <si>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</si>
  <si>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</si>
  <si>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</si>
  <si>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</si>
  <si>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</si>
  <si>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</si>
  <si>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</si>
  <si>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</si>
  <si>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</si>
  <si>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</si>
  <si>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</si>
  <si>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</si>
  <si>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</si>
  <si>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</si>
  <si>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</si>
  <si>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</si>
  <si>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</si>
  <si>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</si>
  <si>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</si>
  <si>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</si>
  <si>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</si>
  <si>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</si>
  <si>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</si>
  <si>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</si>
  <si>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</si>
  <si>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</si>
  <si>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</si>
  <si>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</si>
  <si>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</si>
  <si>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</si>
  <si>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</si>
  <si>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</si>
  <si>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</si>
  <si>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</si>
  <si>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</si>
  <si>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</si>
  <si>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</si>
  <si>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</si>
  <si>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</si>
  <si>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</si>
  <si>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</si>
  <si>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</si>
  <si>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</si>
  <si>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</si>
  <si>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</si>
  <si>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</si>
  <si>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</si>
  <si>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</si>
  <si>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</si>
  <si>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</si>
  <si>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</si>
  <si>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</si>
  <si>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</si>
  <si>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</si>
  <si>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</si>
  <si>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</si>
  <si>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</si>
  <si>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</si>
  <si>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</si>
  <si>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</si>
  <si>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</si>
  <si>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</si>
  <si>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</si>
  <si>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</si>
  <si>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</si>
  <si>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</si>
  <si>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</si>
  <si>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</si>
  <si>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</si>
  <si>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</si>
  <si>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</si>
  <si>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</si>
  <si>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</si>
  <si>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</si>
  <si>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</si>
  <si>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</si>
  <si>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</si>
  <si>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</si>
  <si>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</si>
  <si>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</si>
  <si>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</si>
  <si>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</si>
  <si>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</si>
  <si>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</si>
  <si>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</si>
  <si>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</si>
  <si>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</si>
  <si>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</si>
  <si>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</si>
  <si>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</si>
  <si>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</si>
  <si>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</si>
  <si>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</si>
  <si>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</si>
  <si>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</si>
  <si>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</si>
  <si>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</si>
  <si>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</si>
  <si>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</si>
  <si>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</si>
  <si>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</si>
  <si>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</si>
  <si>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</si>
  <si>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</si>
  <si>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</si>
  <si>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</si>
  <si>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</si>
  <si>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</si>
  <si>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</si>
  <si>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</si>
  <si>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</si>
  <si>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</si>
  <si>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</si>
  <si>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</si>
  <si>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</si>
  <si>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</si>
  <si>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</si>
  <si>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</si>
  <si>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</si>
  <si>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</si>
  <si>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</si>
  <si>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</si>
  <si>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</si>
  <si>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</si>
  <si>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</si>
  <si>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</si>
  <si>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</si>
  <si>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</si>
  <si>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</si>
  <si>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</si>
  <si>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</si>
  <si>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</si>
  <si>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</si>
  <si>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</si>
  <si>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</si>
  <si>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</si>
  <si>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</si>
  <si>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</si>
  <si>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</si>
  <si>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</si>
  <si>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</si>
  <si>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</si>
  <si>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</si>
  <si>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</si>
  <si>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</si>
  <si>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</si>
  <si>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</si>
  <si>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</si>
  <si>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</si>
  <si>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</si>
  <si>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</si>
  <si>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</si>
  <si>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</si>
  <si>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</si>
  <si>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</si>
  <si>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</si>
  <si>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</si>
  <si>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</si>
  <si>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</si>
  <si>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</si>
  <si>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</si>
  <si>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</si>
  <si>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</si>
  <si>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</si>
  <si>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</si>
  <si>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</si>
  <si>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</si>
  <si>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</si>
  <si>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</si>
  <si>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</si>
  <si>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</si>
  <si>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</si>
  <si>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</si>
  <si>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</si>
  <si>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</si>
  <si>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</si>
  <si>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</si>
  <si>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</si>
  <si>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</si>
  <si>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</si>
  <si>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</si>
  <si>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</si>
  <si>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</si>
  <si>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</si>
  <si>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</si>
  <si>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</si>
  <si>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</si>
  <si>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</si>
  <si>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</si>
  <si>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</si>
  <si>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</si>
  <si>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</si>
  <si>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</si>
  <si>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</si>
  <si>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</si>
  <si>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</si>
  <si>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</si>
  <si>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</si>
  <si>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</si>
  <si>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</si>
  <si>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</si>
  <si>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</si>
  <si>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</si>
  <si>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</si>
  <si>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</si>
  <si>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</si>
  <si>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</si>
  <si>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</si>
  <si>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</si>
  <si>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</si>
  <si>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</si>
  <si>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</si>
  <si>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</si>
  <si>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</si>
  <si>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</si>
  <si>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</si>
  <si>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</si>
  <si>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</si>
  <si>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</si>
  <si>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</si>
  <si>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</si>
  <si>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</si>
  <si>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</si>
  <si>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</si>
  <si>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</si>
  <si>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</si>
  <si>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</si>
  <si>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</si>
  <si>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</si>
  <si>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</si>
  <si>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</si>
  <si>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</si>
  <si>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</si>
  <si>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</si>
  <si>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</si>
  <si>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</si>
  <si>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</si>
  <si>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</si>
  <si>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</si>
  <si>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</si>
  <si>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</si>
  <si>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</si>
  <si>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</si>
  <si>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</si>
  <si>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</si>
  <si>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</si>
  <si>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</si>
  <si>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</si>
  <si>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</si>
  <si>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</si>
  <si>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</si>
  <si>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</si>
  <si>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</si>
  <si>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</si>
  <si>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</si>
  <si>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</si>
  <si>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</si>
  <si>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</si>
  <si>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</si>
  <si>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</si>
  <si>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</si>
  <si>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</si>
  <si>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</si>
  <si>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</si>
  <si>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</si>
  <si>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</si>
  <si>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</si>
  <si>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</si>
  <si>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</si>
  <si>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</si>
  <si>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</si>
  <si>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</si>
  <si>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</si>
  <si>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</si>
  <si>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</si>
  <si>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</si>
  <si>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</si>
  <si>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</si>
  <si>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</si>
  <si>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</si>
  <si>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</si>
  <si>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</si>
  <si>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</si>
  <si>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</si>
  <si>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</si>
  <si>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</si>
  <si>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</si>
  <si>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</si>
  <si>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</si>
  <si>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</si>
  <si>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</si>
  <si>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</si>
  <si>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</si>
  <si>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</si>
  <si>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</si>
  <si>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</si>
  <si>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</si>
  <si>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</si>
  <si>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</si>
  <si>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</si>
  <si>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</si>
  <si>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</si>
  <si>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</si>
  <si>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</si>
  <si>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</si>
  <si>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</si>
  <si>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</si>
  <si>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</si>
  <si>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</si>
  <si>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</si>
  <si>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</si>
  <si>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</si>
  <si>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</si>
  <si>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</si>
  <si>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</si>
  <si>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</si>
  <si>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</si>
  <si>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</si>
  <si>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</si>
  <si>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</si>
  <si>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</si>
  <si>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</si>
  <si>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</si>
  <si>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</si>
  <si>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</si>
  <si>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</si>
  <si>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</si>
  <si>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</si>
  <si>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</si>
  <si>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</si>
  <si>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</si>
  <si>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</si>
  <si>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</si>
  <si>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</si>
  <si>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</si>
  <si>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</si>
  <si>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</si>
  <si>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</si>
  <si>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</si>
  <si>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</si>
  <si>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</si>
  <si>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</si>
  <si>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</si>
  <si>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</si>
  <si>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</si>
  <si>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</si>
  <si>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</si>
  <si>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</si>
  <si>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</si>
  <si>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</si>
  <si>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</si>
  <si>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</si>
  <si>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</si>
  <si>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</si>
  <si>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</si>
  <si>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</si>
  <si>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</si>
  <si>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</si>
  <si>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</si>
  <si>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</si>
  <si>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</si>
  <si>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</si>
  <si>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</si>
  <si>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</si>
  <si>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</si>
  <si>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</si>
  <si>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</si>
  <si>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</si>
  <si>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</si>
  <si>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</si>
  <si>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</si>
  <si>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</si>
  <si>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</si>
  <si>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</si>
  <si>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</si>
  <si>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</si>
  <si>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</si>
  <si>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</si>
  <si>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</si>
  <si>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</si>
  <si>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</si>
  <si>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</si>
  <si>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</si>
  <si>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</si>
  <si>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</si>
  <si>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</si>
  <si>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</si>
  <si>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</si>
  <si>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</si>
  <si>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</si>
  <si>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</si>
  <si>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</si>
  <si>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</si>
  <si>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</si>
  <si>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</si>
  <si>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</si>
  <si>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</si>
  <si>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</si>
  <si>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</si>
  <si>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</si>
  <si>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</si>
  <si>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</si>
  <si>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</si>
  <si>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</si>
  <si>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</si>
  <si>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</si>
  <si>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</si>
  <si>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</si>
  <si>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</si>
  <si>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</si>
  <si>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</si>
  <si>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</si>
  <si>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</si>
  <si>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</si>
  <si>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</si>
  <si>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</si>
  <si>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</si>
  <si>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</si>
  <si>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</si>
  <si>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</si>
  <si>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</si>
  <si>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</si>
  <si>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</si>
  <si>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</si>
  <si>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</si>
  <si>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</si>
  <si>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</si>
  <si>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</si>
  <si>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</si>
  <si>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</si>
  <si>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</si>
  <si>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</si>
  <si>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</si>
  <si>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</si>
  <si>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</si>
  <si>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</si>
  <si>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</si>
  <si>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</si>
  <si>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</si>
  <si>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</si>
  <si>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</si>
  <si>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</si>
  <si>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</si>
  <si>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</si>
  <si>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</si>
  <si>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</si>
  <si>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</si>
  <si>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</si>
  <si>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</si>
  <si>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</si>
  <si>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</si>
  <si>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</si>
  <si>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</si>
  <si>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</si>
  <si>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</si>
  <si>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</si>
  <si>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</si>
  <si>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</si>
  <si>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</si>
  <si>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</si>
  <si>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</si>
  <si>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</si>
  <si>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</si>
  <si>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</si>
  <si>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</si>
  <si>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</si>
  <si>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</si>
  <si>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</si>
  <si>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</si>
  <si>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</si>
  <si>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</si>
  <si>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</si>
  <si>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</si>
  <si>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</si>
  <si>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</si>
  <si>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</si>
  <si>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</si>
  <si>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</si>
  <si>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</si>
  <si>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</si>
  <si>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</si>
  <si>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</si>
  <si>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</si>
  <si>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</si>
  <si>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</si>
  <si>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</si>
  <si>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</si>
  <si>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</si>
  <si>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</si>
  <si>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</si>
  <si>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</si>
  <si>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</si>
  <si>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</si>
  <si>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</si>
  <si>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</si>
  <si>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</si>
  <si>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</si>
  <si>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</si>
  <si>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</si>
  <si>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</si>
  <si>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</si>
  <si>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</si>
  <si>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</si>
  <si>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</si>
  <si>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</si>
  <si>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</si>
  <si>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</si>
  <si>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</si>
  <si>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</si>
  <si>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</si>
  <si>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</si>
  <si>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</si>
  <si>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</si>
  <si>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</si>
  <si>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</si>
  <si>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</si>
  <si>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</si>
  <si>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</si>
  <si>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</si>
  <si>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</si>
  <si>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</si>
  <si>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</si>
  <si>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</si>
  <si>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</si>
  <si>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</si>
  <si>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</si>
  <si>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</si>
  <si>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</si>
  <si>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</si>
  <si>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</si>
  <si>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</si>
  <si>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</si>
  <si>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</si>
  <si>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</si>
  <si>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</si>
  <si>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</si>
  <si>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</si>
  <si>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</si>
  <si>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</si>
  <si>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</si>
  <si>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</si>
  <si>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</si>
  <si>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</si>
  <si>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</si>
  <si>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</si>
  <si>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</si>
  <si>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</si>
  <si>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</si>
  <si>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</si>
  <si>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</si>
  <si>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</si>
  <si>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</si>
  <si>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</si>
  <si>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</si>
  <si>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</si>
  <si>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</si>
  <si>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</si>
  <si>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</si>
  <si>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</si>
  <si>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</si>
  <si>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</si>
  <si>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</si>
  <si>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</si>
  <si>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</si>
  <si>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</si>
  <si>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</si>
  <si>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</si>
  <si>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</si>
  <si>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</si>
  <si>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</si>
  <si>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</si>
  <si>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</si>
  <si>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</si>
  <si>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</si>
  <si>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</si>
  <si>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</si>
  <si>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</si>
  <si>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</si>
  <si>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</si>
  <si>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</si>
  <si>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</si>
  <si>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</si>
  <si>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</si>
  <si>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</si>
  <si>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</si>
  <si>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</si>
  <si>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</si>
  <si>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</si>
  <si>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</si>
  <si>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</si>
  <si>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</si>
  <si>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</si>
  <si>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</si>
  <si>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</si>
  <si>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</si>
  <si>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</si>
  <si>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</si>
  <si>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</si>
  <si>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</si>
  <si>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</si>
  <si>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</si>
  <si>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</si>
  <si>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</si>
  <si>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</si>
  <si>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</si>
  <si>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</si>
  <si>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</si>
  <si>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</si>
  <si>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</si>
  <si>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</si>
  <si>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</si>
  <si>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</si>
  <si>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</si>
  <si>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</si>
  <si>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</si>
  <si>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</si>
  <si>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</si>
  <si>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</si>
  <si>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</si>
  <si>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</si>
  <si>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</si>
  <si>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</si>
  <si>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</si>
  <si>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</si>
  <si>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</si>
  <si>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</si>
  <si>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</si>
  <si>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</si>
  <si>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</si>
  <si>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</si>
  <si>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</si>
  <si>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</si>
  <si>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</si>
  <si>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</si>
  <si>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</si>
  <si>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</si>
  <si>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</si>
  <si>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</si>
  <si>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</si>
  <si>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</si>
  <si>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</si>
  <si>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</si>
  <si>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</si>
  <si>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</si>
  <si>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</si>
  <si>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</si>
  <si>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</si>
  <si>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</si>
  <si>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</si>
  <si>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</si>
  <si>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</si>
  <si>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</si>
  <si>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</si>
  <si>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</si>
  <si>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</si>
  <si>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</si>
  <si>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</si>
  <si>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</si>
  <si>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</si>
  <si>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</si>
  <si>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</si>
  <si>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</si>
  <si>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</si>
  <si>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</si>
  <si>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</si>
  <si>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</si>
  <si>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</si>
  <si>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</si>
  <si>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</si>
  <si>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</si>
  <si>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</si>
  <si>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</si>
  <si>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</si>
  <si>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</si>
  <si>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</si>
  <si>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</si>
  <si>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</si>
  <si>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</si>
  <si>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</si>
  <si>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</si>
  <si>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</si>
  <si>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</si>
  <si>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</si>
  <si>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</si>
  <si>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</si>
  <si>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</si>
  <si>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</si>
  <si>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</si>
  <si>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</si>
  <si>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</si>
  <si>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</si>
  <si>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</si>
  <si>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</si>
  <si>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</si>
  <si>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</si>
  <si>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</si>
  <si>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</si>
  <si>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</si>
  <si>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</si>
  <si>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</si>
  <si>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</si>
  <si>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</si>
  <si>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</si>
  <si>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</si>
  <si>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</si>
  <si>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</si>
  <si>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</si>
  <si>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</si>
  <si>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</si>
  <si>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</si>
  <si>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</si>
  <si>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</si>
  <si>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</si>
  <si>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</si>
  <si>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</si>
  <si>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</si>
  <si>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</si>
  <si>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</si>
  <si>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</si>
  <si>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</si>
  <si>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</si>
  <si>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</si>
  <si>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</si>
  <si>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</si>
  <si>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</si>
  <si>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</si>
  <si>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</si>
  <si>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</si>
  <si>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</si>
  <si>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</si>
  <si>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</si>
  <si>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</si>
  <si>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</si>
  <si>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</si>
  <si>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</si>
  <si>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</si>
  <si>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</si>
  <si>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</si>
  <si>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</si>
  <si>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</si>
  <si>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</si>
  <si>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</si>
  <si>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</si>
  <si>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</si>
  <si>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</si>
  <si>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</si>
  <si>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</si>
  <si>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</si>
  <si>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</si>
  <si>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</si>
  <si>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</si>
  <si>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</si>
  <si>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</si>
  <si>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</si>
  <si>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</si>
  <si>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</si>
  <si>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</si>
  <si>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</si>
  <si>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</si>
  <si>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</si>
  <si>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</si>
  <si>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</si>
  <si>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</si>
  <si>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</si>
  <si>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</si>
  <si>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</si>
  <si>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</si>
  <si>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</si>
  <si>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</si>
  <si>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</si>
  <si>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</si>
  <si>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</si>
  <si>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</si>
  <si>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</si>
  <si>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</si>
  <si>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</si>
  <si>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</si>
  <si>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</si>
  <si>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</si>
  <si>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</si>
  <si>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</si>
  <si>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</si>
  <si>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</si>
  <si>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</si>
  <si>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</si>
  <si>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</si>
  <si>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</si>
  <si>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</si>
  <si>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</si>
  <si>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</si>
  <si>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</si>
  <si>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</si>
  <si>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</si>
  <si>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</si>
  <si>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</si>
  <si>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</si>
  <si>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</si>
  <si>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</si>
  <si>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</si>
  <si>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</si>
  <si>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</si>
  <si>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</si>
  <si>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</si>
  <si>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</si>
  <si>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</si>
  <si>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</si>
  <si>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</si>
  <si>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</si>
  <si>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</si>
  <si>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</si>
  <si>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</si>
  <si>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</si>
  <si>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</si>
  <si>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</si>
  <si>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</si>
  <si>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</si>
  <si>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</si>
  <si>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</si>
  <si>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</si>
  <si>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</si>
  <si>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</si>
  <si>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</si>
  <si>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</si>
  <si>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</si>
  <si>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</si>
  <si>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</si>
  <si>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</si>
  <si>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</si>
  <si>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</si>
  <si>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</si>
  <si>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</si>
  <si>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</si>
  <si>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</si>
  <si>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</si>
  <si>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</si>
  <si>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</si>
  <si>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</si>
  <si>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</si>
  <si>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</si>
  <si>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</si>
  <si>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</si>
  <si>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</si>
  <si>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</si>
  <si>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</si>
  <si>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</si>
  <si>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</si>
  <si>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</si>
  <si>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</si>
  <si>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</si>
  <si>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</si>
  <si>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</si>
  <si>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</si>
  <si>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</si>
  <si>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</si>
  <si>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</si>
  <si>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</si>
  <si>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</si>
  <si>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</si>
  <si>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</si>
  <si>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</si>
  <si>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</si>
  <si>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</si>
  <si>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</si>
  <si>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</si>
  <si>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</si>
  <si>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</si>
  <si>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</si>
  <si>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</si>
  <si>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</si>
  <si>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</si>
  <si>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</si>
  <si>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</si>
  <si>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</si>
  <si>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</si>
  <si>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</si>
  <si>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</si>
  <si>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</si>
  <si>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</si>
  <si>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</si>
  <si>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</si>
  <si>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</si>
  <si>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</si>
  <si>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</si>
  <si>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</si>
  <si>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</si>
  <si>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</si>
  <si>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</si>
  <si>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</si>
  <si>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</si>
  <si>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</si>
  <si>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</si>
  <si>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</si>
  <si>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</si>
  <si>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</si>
  <si>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</si>
  <si>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</si>
  <si>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</si>
  <si>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</si>
  <si>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</si>
  <si>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</si>
  <si>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</si>
  <si>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</si>
  <si>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</si>
  <si>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</si>
  <si>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</si>
  <si>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</si>
  <si>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</si>
  <si>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</si>
  <si>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</si>
  <si>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</si>
  <si>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</si>
  <si>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</si>
  <si>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</si>
  <si>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</si>
  <si>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</si>
  <si>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</si>
  <si>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</si>
  <si>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</si>
  <si>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</si>
  <si>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</si>
  <si>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</si>
  <si>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</si>
  <si>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</si>
  <si>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</si>
  <si>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</si>
  <si>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</si>
  <si>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</si>
  <si>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</si>
  <si>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</si>
  <si>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</si>
  <si>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</si>
  <si>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</si>
  <si>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</si>
  <si>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</si>
  <si>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</si>
  <si>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</si>
  <si>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</si>
  <si>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</si>
  <si>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</si>
  <si>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</si>
  <si>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</si>
  <si>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</si>
  <si>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</si>
  <si>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</si>
  <si>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</si>
  <si>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</si>
  <si>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</si>
  <si>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</si>
  <si>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</si>
  <si>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</si>
  <si>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</si>
  <si>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</si>
  <si>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</si>
  <si>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</si>
  <si>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</si>
  <si>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</si>
  <si>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</si>
  <si>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</si>
  <si>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</si>
  <si>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</si>
  <si>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</si>
  <si>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</si>
  <si>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</si>
  <si>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</si>
  <si>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</si>
  <si>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</si>
  <si>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</si>
  <si>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</si>
  <si>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</si>
  <si>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</si>
  <si>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</si>
  <si>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</si>
  <si>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</si>
  <si>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</si>
  <si>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</si>
  <si>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</si>
  <si>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</si>
  <si>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</si>
  <si>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</si>
  <si>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</si>
  <si>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</si>
  <si>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</si>
  <si>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</si>
  <si>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</si>
  <si>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</si>
  <si>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</si>
  <si>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</si>
  <si>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</si>
  <si>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</si>
  <si>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</si>
  <si>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</si>
  <si>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</si>
  <si>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</si>
  <si>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</si>
  <si>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</si>
  <si>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</si>
  <si>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</si>
  <si>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</si>
  <si>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</si>
  <si>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</si>
  <si>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</si>
  <si>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</si>
  <si>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</si>
  <si>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</si>
  <si>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</si>
  <si>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</si>
  <si>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</si>
  <si>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</si>
  <si>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</si>
  <si>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</si>
  <si>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</si>
  <si>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</si>
  <si>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</si>
  <si>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</si>
  <si>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</si>
  <si>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</si>
  <si>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</si>
  <si>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</si>
  <si>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</si>
  <si>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</si>
  <si>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</si>
  <si>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</si>
  <si>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</si>
  <si>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</si>
  <si>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</si>
  <si>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</si>
  <si>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</si>
  <si>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</si>
  <si>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</si>
  <si>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</si>
  <si>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</si>
  <si>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</si>
  <si>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</si>
  <si>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</si>
  <si>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</si>
  <si>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</si>
  <si>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</si>
  <si>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</si>
  <si>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</si>
  <si>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</si>
  <si>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</si>
  <si>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</si>
  <si>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</si>
  <si>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</si>
  <si>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</si>
  <si>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</si>
  <si>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</si>
  <si>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</si>
  <si>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</si>
  <si>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</si>
  <si>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</si>
  <si>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</si>
  <si>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</si>
  <si>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</si>
  <si>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</si>
  <si>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</si>
  <si>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</si>
  <si>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</si>
  <si>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</si>
  <si>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</si>
  <si>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</si>
  <si>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</si>
  <si>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</si>
  <si>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</si>
  <si>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</si>
  <si>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</si>
  <si>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</si>
  <si>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</si>
  <si>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</si>
  <si>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</si>
  <si>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</si>
  <si>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</si>
  <si>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</si>
  <si>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</si>
  <si>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</si>
  <si>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</si>
  <si>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</si>
  <si>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</si>
  <si>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</si>
  <si>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</si>
  <si>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</si>
  <si>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</si>
  <si>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</si>
  <si>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</si>
  <si>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</si>
  <si>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</si>
  <si>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</si>
  <si>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</si>
  <si>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</si>
  <si>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</si>
  <si>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</si>
  <si>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</si>
  <si>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</si>
  <si>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</si>
  <si>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</si>
  <si>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</si>
  <si>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</si>
  <si>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</si>
  <si>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</si>
  <si>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</si>
  <si>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</si>
  <si>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</si>
  <si>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</si>
  <si>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</si>
  <si>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</si>
  <si>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</si>
  <si>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</si>
  <si>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</si>
  <si>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</si>
  <si>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</si>
  <si>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</si>
  <si>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</si>
  <si>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</si>
  <si>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</si>
  <si>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</si>
  <si>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</si>
  <si>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</si>
  <si>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</si>
  <si>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</si>
  <si>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</si>
  <si>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</si>
  <si>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</si>
  <si>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</si>
  <si>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</si>
  <si>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</si>
  <si>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</si>
  <si>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</si>
  <si>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</si>
  <si>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</si>
  <si>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</si>
  <si>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</si>
  <si>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</si>
  <si>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</si>
  <si>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</si>
  <si>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</si>
  <si>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</si>
  <si>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</si>
  <si>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</si>
  <si>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</si>
  <si>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</si>
  <si>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</si>
  <si>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</si>
  <si>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</si>
  <si>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</si>
  <si>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</si>
  <si>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</si>
  <si>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</si>
  <si>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</si>
  <si>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</si>
  <si>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</si>
  <si>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</si>
  <si>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</si>
  <si>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</si>
  <si>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</si>
  <si>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</si>
  <si>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</si>
  <si>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</si>
  <si>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</si>
  <si>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</si>
  <si>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</si>
  <si>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</si>
  <si>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</si>
  <si>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</si>
  <si>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</si>
  <si>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</si>
  <si>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</si>
  <si>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</si>
  <si>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</si>
  <si>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</si>
  <si>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</si>
  <si>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</si>
  <si>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</si>
  <si>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</si>
  <si>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</si>
  <si>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</si>
  <si>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</si>
  <si>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</si>
  <si>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</si>
  <si>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</si>
  <si>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</si>
  <si>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</si>
  <si>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</si>
  <si>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</si>
  <si>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</si>
  <si>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</si>
  <si>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</si>
  <si>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</si>
  <si>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</si>
  <si>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</si>
  <si>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</si>
  <si>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</si>
  <si>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</si>
  <si>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</si>
  <si>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</si>
  <si>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</si>
  <si>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</si>
  <si>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</si>
  <si>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</si>
  <si>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</si>
  <si>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</si>
  <si>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</si>
  <si>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</si>
  <si>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</si>
  <si>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</si>
  <si>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</si>
  <si>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</si>
  <si>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</si>
  <si>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</si>
  <si>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</si>
  <si>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</si>
  <si>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</si>
  <si>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</si>
  <si>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</si>
  <si>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</si>
  <si>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</si>
  <si>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</si>
  <si>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</si>
  <si>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</si>
  <si>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</si>
  <si>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</si>
  <si>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</si>
  <si>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</si>
  <si>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</si>
  <si>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</si>
  <si>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</si>
  <si>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</si>
  <si>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</si>
  <si>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</si>
  <si>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</si>
  <si>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</si>
  <si>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</si>
  <si>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</si>
  <si>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</si>
  <si>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</si>
  <si>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</si>
  <si>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</si>
  <si>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</si>
  <si>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</si>
  <si>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</si>
  <si>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</si>
  <si>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</si>
  <si>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</si>
  <si>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</si>
  <si>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</si>
  <si>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</si>
  <si>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</si>
  <si>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</si>
  <si>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</si>
  <si>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</si>
  <si>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</si>
  <si>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</si>
  <si>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</si>
  <si>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</si>
  <si>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</si>
  <si>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</si>
  <si>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</si>
  <si>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</si>
  <si>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</si>
  <si>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</si>
  <si>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</si>
  <si>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</si>
  <si>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</si>
  <si>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</si>
  <si>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</si>
  <si>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</si>
  <si>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</si>
  <si>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</si>
  <si>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</si>
  <si>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</si>
  <si>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</si>
  <si>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</si>
  <si>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</si>
  <si>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</si>
  <si>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</si>
  <si>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</si>
  <si>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</si>
  <si>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</si>
  <si>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</si>
  <si>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</si>
  <si>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</si>
  <si>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</si>
  <si>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</si>
  <si>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</si>
  <si>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</si>
  <si>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</si>
  <si>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</si>
  <si>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</si>
  <si>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</si>
  <si>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</si>
  <si>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</si>
  <si>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</si>
  <si>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</si>
  <si>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</si>
  <si>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</si>
  <si>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</si>
  <si>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</si>
  <si>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</si>
  <si>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</si>
  <si>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</si>
  <si>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</si>
  <si>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</si>
  <si>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</si>
  <si>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</si>
  <si>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</si>
  <si>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</si>
  <si>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</si>
  <si>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</si>
  <si>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</si>
  <si>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</si>
  <si>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</si>
  <si>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</si>
  <si>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</si>
  <si>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</si>
  <si>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</si>
  <si>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</si>
  <si>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</si>
  <si>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</si>
  <si>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</si>
  <si>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</si>
  <si>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</si>
  <si>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</si>
  <si>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</si>
  <si>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</si>
  <si>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</si>
  <si>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</si>
  <si>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</si>
  <si>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</si>
  <si>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</si>
  <si>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</si>
  <si>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</si>
  <si>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</si>
  <si>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</si>
  <si>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</si>
  <si>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</si>
  <si>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</si>
  <si>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</si>
  <si>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</si>
  <si>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</si>
  <si>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</si>
  <si>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</si>
  <si>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</si>
  <si>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</si>
  <si>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</si>
  <si>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</si>
  <si>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</si>
  <si>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</si>
  <si>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</si>
  <si>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</si>
  <si>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</si>
  <si>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</si>
  <si>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</si>
  <si>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</si>
  <si>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</si>
  <si>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</si>
  <si>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</si>
  <si>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</si>
  <si>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</si>
  <si>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</si>
  <si>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</si>
  <si>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</si>
  <si>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</si>
  <si>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</si>
  <si>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</si>
  <si>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</si>
  <si>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</si>
  <si>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</si>
  <si>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</si>
  <si>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</si>
  <si>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</si>
  <si>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</si>
  <si>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</si>
  <si>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</si>
  <si>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</si>
  <si>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</si>
  <si>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</si>
  <si>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</si>
  <si>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</si>
  <si>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</si>
  <si>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</si>
  <si>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</si>
  <si>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</si>
  <si>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</si>
  <si>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</si>
  <si>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</si>
  <si>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</si>
  <si>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</si>
  <si>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</si>
  <si>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</si>
  <si>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</si>
  <si>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</si>
  <si>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</si>
  <si>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</si>
  <si>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</si>
  <si>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</si>
  <si>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</si>
  <si>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</si>
  <si>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</si>
  <si>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</si>
  <si>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</si>
  <si>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</si>
  <si>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</si>
  <si>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</si>
  <si>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</si>
  <si>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</si>
  <si>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</si>
  <si>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</si>
  <si>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</si>
  <si>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</si>
  <si>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</si>
  <si>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</si>
  <si>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</si>
  <si>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</si>
  <si>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</si>
  <si>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</si>
  <si>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</si>
  <si>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</si>
  <si>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</si>
  <si>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</si>
  <si>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</si>
  <si>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</si>
  <si>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</si>
  <si>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</si>
  <si>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</si>
  <si>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</si>
  <si>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</si>
  <si>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</si>
  <si>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</si>
  <si>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</si>
  <si>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</si>
  <si>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</si>
  <si>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</si>
  <si>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</si>
  <si>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</si>
  <si>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</si>
  <si>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</si>
  <si>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</si>
  <si>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</si>
  <si>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</si>
  <si>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</si>
  <si>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</si>
  <si>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</si>
  <si>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</si>
  <si>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</si>
  <si>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</si>
  <si>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</si>
  <si>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</si>
  <si>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</si>
  <si>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</si>
  <si>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</si>
  <si>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</si>
  <si>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</si>
  <si>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</si>
  <si>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</si>
  <si>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</si>
  <si>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</si>
  <si>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</si>
  <si>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</si>
  <si>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</si>
  <si>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</si>
  <si>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</si>
  <si>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</si>
  <si>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</si>
  <si>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</si>
  <si>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</si>
  <si>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</si>
  <si>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</si>
  <si>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</si>
  <si>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</si>
  <si>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</si>
  <si>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</si>
  <si>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</si>
  <si>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</si>
  <si>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</si>
  <si>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</si>
  <si>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</si>
  <si>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</si>
  <si>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</si>
  <si>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</si>
  <si>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</si>
  <si>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</si>
  <si>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</si>
  <si>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</si>
  <si>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</si>
  <si>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</si>
  <si>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</si>
  <si>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</si>
  <si>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</si>
  <si>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</si>
  <si>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</si>
  <si>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</si>
  <si>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</si>
  <si>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</si>
  <si>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</si>
  <si>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</si>
  <si>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</si>
  <si>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</si>
  <si>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</si>
  <si>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</si>
  <si>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</si>
  <si>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</si>
  <si>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</si>
  <si>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</si>
  <si>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</si>
  <si>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</si>
  <si>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</si>
  <si>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</si>
  <si>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</si>
  <si>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</si>
  <si>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</si>
  <si>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</si>
  <si>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</si>
  <si>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</si>
  <si>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</si>
  <si>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</si>
  <si>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</si>
  <si>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</si>
  <si>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</si>
  <si>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</si>
  <si>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</si>
  <si>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</si>
  <si>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</si>
  <si>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</si>
  <si>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</si>
  <si>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</si>
  <si>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</si>
  <si>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</si>
  <si>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</si>
  <si>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</si>
  <si>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</si>
  <si>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</si>
  <si>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</si>
  <si>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</si>
  <si>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</si>
  <si>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</si>
  <si>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</si>
  <si>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</si>
  <si>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</si>
  <si>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</si>
  <si>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</si>
  <si>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</si>
  <si>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</si>
  <si>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</si>
  <si>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</si>
  <si>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</si>
  <si>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</si>
  <si>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</si>
  <si>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</si>
  <si>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</si>
  <si>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</si>
  <si>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</si>
  <si>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</si>
  <si>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</si>
  <si>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</si>
  <si>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</si>
  <si>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</si>
  <si>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</si>
  <si>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</si>
  <si>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</si>
  <si>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</si>
  <si>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</si>
  <si>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</si>
  <si>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</si>
  <si>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</si>
  <si>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</si>
  <si>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</si>
  <si>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</si>
  <si>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</si>
  <si>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</si>
  <si>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</si>
  <si>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</si>
  <si>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</si>
  <si>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</si>
  <si>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</si>
  <si>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</si>
  <si>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</si>
  <si>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</si>
  <si>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</si>
  <si>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</si>
  <si>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</si>
  <si>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</si>
  <si>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</si>
  <si>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</si>
  <si>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</si>
  <si>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</si>
  <si>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</si>
  <si>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</si>
  <si>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</si>
  <si>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</si>
  <si>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</si>
  <si>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</si>
  <si>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</si>
  <si>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</si>
  <si>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</si>
  <si>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</si>
  <si>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</si>
  <si>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</si>
  <si>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</si>
  <si>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</si>
  <si>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</si>
  <si>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</si>
  <si>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</si>
  <si>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</si>
  <si>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</si>
  <si>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</si>
  <si>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</si>
  <si>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</si>
  <si>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</si>
  <si>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</si>
  <si>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</si>
  <si>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</si>
  <si>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</si>
  <si>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</si>
  <si>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</si>
  <si>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</si>
  <si>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</si>
  <si>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</si>
  <si>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</si>
  <si>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</si>
  <si>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</si>
  <si>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</si>
  <si>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</si>
  <si>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</si>
  <si>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</si>
  <si>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</si>
  <si>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</si>
  <si>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</si>
  <si>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</si>
  <si>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</si>
  <si>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</si>
  <si>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</si>
  <si>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</si>
  <si>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</si>
  <si>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</si>
  <si>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</si>
  <si>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</si>
  <si>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</si>
  <si>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</si>
  <si>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</si>
  <si>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</si>
  <si>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</si>
  <si>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</si>
  <si>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</si>
  <si>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</si>
  <si>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</si>
  <si>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</si>
  <si>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</si>
  <si>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</si>
  <si>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</si>
  <si>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</si>
  <si>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</si>
  <si>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</si>
  <si>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</si>
  <si>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</si>
  <si>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</si>
  <si>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</si>
  <si>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</si>
  <si>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</si>
  <si>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</si>
  <si>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</si>
  <si>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</si>
  <si>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</si>
  <si>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</si>
  <si>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</si>
  <si>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</si>
  <si>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</si>
  <si>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</si>
  <si>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</si>
  <si>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</si>
  <si>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</si>
  <si>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</si>
  <si>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</si>
  <si>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</si>
  <si>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</si>
  <si>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</si>
  <si>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</si>
  <si>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</si>
  <si>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</si>
  <si>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</si>
  <si>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</si>
  <si>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</si>
  <si>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</si>
  <si>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</si>
  <si>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</si>
  <si>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</si>
  <si>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</si>
  <si>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</si>
  <si>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</si>
  <si>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</si>
  <si>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</si>
  <si>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</si>
  <si>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</si>
  <si>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</si>
  <si>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</si>
  <si>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</si>
  <si>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</si>
  <si>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</si>
  <si>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</si>
  <si>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</si>
  <si>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</si>
  <si>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</si>
  <si>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</si>
  <si>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</si>
  <si>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</si>
  <si>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</si>
  <si>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</si>
  <si>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</si>
  <si>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</si>
  <si>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</si>
  <si>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</si>
  <si>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</si>
  <si>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</si>
  <si>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</si>
  <si>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</si>
  <si>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</si>
  <si>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</si>
  <si>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</si>
  <si>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</si>
  <si>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</si>
  <si>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</si>
  <si>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</si>
  <si>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</si>
  <si>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</si>
  <si>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</si>
  <si>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</si>
  <si>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</si>
  <si>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</si>
  <si>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</si>
  <si>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</si>
  <si>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</si>
  <si>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</si>
  <si>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</si>
  <si>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</si>
  <si>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</si>
  <si>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</si>
  <si>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</si>
  <si>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</si>
  <si>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</si>
  <si>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</si>
  <si>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</si>
  <si>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</si>
  <si>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</si>
  <si>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</si>
  <si>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</si>
  <si>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</si>
  <si>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</si>
  <si>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</si>
  <si>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</si>
  <si>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</si>
  <si>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</si>
  <si>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</si>
  <si>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</si>
  <si>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</si>
  <si>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</si>
  <si>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</si>
  <si>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</si>
  <si>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</si>
  <si>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</si>
  <si>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</si>
  <si>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</si>
  <si>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</si>
  <si>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</si>
  <si>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</si>
  <si>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</si>
  <si>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</si>
  <si>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</si>
  <si>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</si>
  <si>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</si>
  <si>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</si>
  <si>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</si>
  <si>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</si>
  <si>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</si>
  <si>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</si>
  <si>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</si>
  <si>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</si>
  <si>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</si>
  <si>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</si>
  <si>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</si>
  <si>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</si>
  <si>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</si>
  <si>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</si>
  <si>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</si>
  <si>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</si>
  <si>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</si>
  <si>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</si>
  <si>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</si>
  <si>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</si>
  <si>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</si>
  <si>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</si>
  <si>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</si>
  <si>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</si>
  <si>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</si>
  <si>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</si>
  <si>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Kings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</si>
  <si>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</si>
  <si>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</si>
  <si>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</si>
  <si>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</si>
  <si>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</si>
  <si>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</si>
  <si>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</si>
  <si>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CA-513</t>
  </si>
  <si>
    <t>Data for: Lemoore city; California</t>
  </si>
  <si>
    <t>Visalia, Kings, Tulare Counties CoC</t>
  </si>
  <si>
    <t>Note: This data was unavailable for City of Lemoore. The local jurisdiction should update this table with the most recent data on the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</si>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</sst>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2" fontId="0" fillId="25" borderId="5" xfId="0" applyNumberFormat="1" applyFill="1" applyBorder="1"/>
    <xf numFmtId="173" fontId="0" fillId="0" borderId="0" xfId="0" applyNumberFormat="1"/>
    <xf numFmtId="170" fontId="0" fillId="25" borderId="5" xfId="0" applyNumberFormat="1" applyFill="1" applyBorder="1"/>
    <xf numFmtId="3" fontId="0" fillId="5" borderId="0" xfId="0" applyNumberFormat="1" applyFill="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2"/>
              <c:layout>
                <c:manualLayout>
                  <c:x val="-2.1367521367521368E-2"/>
                  <c:y val="4.82654646159038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C0-4511-B304-40BAE2F43C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8832</c:v>
                </c:pt>
                <c:pt idx="1">
                  <c:v>13622</c:v>
                </c:pt>
                <c:pt idx="2">
                  <c:v>19712</c:v>
                </c:pt>
                <c:pt idx="3">
                  <c:v>24531</c:v>
                </c:pt>
                <c:pt idx="4">
                  <c:v>27038</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0.54234601449275366</c:v>
                </c:pt>
                <c:pt idx="2">
                  <c:v>0.44707091469681398</c:v>
                </c:pt>
                <c:pt idx="3">
                  <c:v>0.24447037337662339</c:v>
                </c:pt>
                <c:pt idx="4">
                  <c:v>0.10219721984427867</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0.10049696300386526</c:v>
                </c:pt>
                <c:pt idx="1">
                  <c:v>5.0248481501932632E-2</c:v>
                </c:pt>
                <c:pt idx="2">
                  <c:v>4.1965764770844835E-2</c:v>
                </c:pt>
                <c:pt idx="3">
                  <c:v>3.5891772501380453E-2</c:v>
                </c:pt>
                <c:pt idx="4">
                  <c:v>9.0557702926559916E-2</c:v>
                </c:pt>
                <c:pt idx="5">
                  <c:v>9.4975151849806733E-2</c:v>
                </c:pt>
                <c:pt idx="6">
                  <c:v>0</c:v>
                </c:pt>
                <c:pt idx="7">
                  <c:v>5.8531198233020429E-2</c:v>
                </c:pt>
                <c:pt idx="8">
                  <c:v>9.2766427388183317E-2</c:v>
                </c:pt>
                <c:pt idx="9">
                  <c:v>7.2887907233572607E-2</c:v>
                </c:pt>
                <c:pt idx="10">
                  <c:v>0.10104914411927111</c:v>
                </c:pt>
                <c:pt idx="11">
                  <c:v>0.14135836554389841</c:v>
                </c:pt>
                <c:pt idx="12">
                  <c:v>5.0800662617338489E-2</c:v>
                </c:pt>
                <c:pt idx="13">
                  <c:v>4.4174489232468254E-3</c:v>
                </c:pt>
                <c:pt idx="14">
                  <c:v>1.601325234676974E-2</c:v>
                </c:pt>
                <c:pt idx="15">
                  <c:v>4.8039757040309224E-2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Lemoore</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182</c:v>
                      </c:pt>
                      <c:pt idx="1">
                        <c:v>91</c:v>
                      </c:pt>
                      <c:pt idx="2">
                        <c:v>76</c:v>
                      </c:pt>
                      <c:pt idx="3">
                        <c:v>65</c:v>
                      </c:pt>
                      <c:pt idx="4">
                        <c:v>164</c:v>
                      </c:pt>
                      <c:pt idx="5">
                        <c:v>172</c:v>
                      </c:pt>
                      <c:pt idx="6">
                        <c:v>0</c:v>
                      </c:pt>
                      <c:pt idx="7">
                        <c:v>106</c:v>
                      </c:pt>
                      <c:pt idx="8">
                        <c:v>168</c:v>
                      </c:pt>
                      <c:pt idx="9">
                        <c:v>132</c:v>
                      </c:pt>
                      <c:pt idx="10">
                        <c:v>183</c:v>
                      </c:pt>
                      <c:pt idx="11">
                        <c:v>256</c:v>
                      </c:pt>
                      <c:pt idx="12">
                        <c:v>92</c:v>
                      </c:pt>
                      <c:pt idx="13">
                        <c:v>8</c:v>
                      </c:pt>
                      <c:pt idx="14">
                        <c:v>29</c:v>
                      </c:pt>
                      <c:pt idx="15">
                        <c:v>87</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Lemoore</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3.19</c:v>
                </c:pt>
                <c:pt idx="1">
                  <c:v>2.93</c:v>
                </c:pt>
                <c:pt idx="2">
                  <c:v>2.94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2.5632809996795899E-2"/>
                  <c:y val="0.11129296235679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4C-4CE2-B092-2B6E78A4B7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3045</c:v>
                </c:pt>
                <c:pt idx="1">
                  <c:v>4666</c:v>
                </c:pt>
                <c:pt idx="2">
                  <c:v>6450</c:v>
                </c:pt>
                <c:pt idx="3">
                  <c:v>8196</c:v>
                </c:pt>
                <c:pt idx="4">
                  <c:v>8803</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0.53234811165845652</c:v>
                </c:pt>
                <c:pt idx="2">
                  <c:v>0.3823403343334762</c:v>
                </c:pt>
                <c:pt idx="3">
                  <c:v>0.27069767441860465</c:v>
                </c:pt>
                <c:pt idx="4">
                  <c:v>7.4060517325524641E-2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0.49948881063273887</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0.10360104509826196</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0.20186300124957401</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0.19504714301942519</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0.22708167670112461</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0.2724071339316142</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5.2595706009315006E-2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5.1005339088946951E-2</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8.4857434965352724E-2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6.7136203566965813E-2</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4.2939906849937523E-2</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6.9294558673179598E-3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0.11961831193911167</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2.9308190389639895E-2</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3.7373622628649322E-2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8.7470180620243098E-3</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Lemoore</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0.26600441501103755</c:v>
                </c:pt>
                <c:pt idx="1">
                  <c:v>0.25421010425020046</c:v>
                </c:pt>
                <c:pt idx="2">
                  <c:v>0.27829928216454997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241</c:v>
                      </c:pt>
                      <c:pt idx="1">
                        <c:v>317</c:v>
                      </c:pt>
                      <c:pt idx="2" formatCode="#,##0">
                        <c:v>504</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0.11166647733727139</c:v>
                </c:pt>
                <c:pt idx="1">
                  <c:v>3.7487220265818473E-2</c:v>
                </c:pt>
                <c:pt idx="2">
                  <c:v>7.7246393275019875E-3</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983</c:v>
                      </c:pt>
                      <c:pt idx="1">
                        <c:v>330</c:v>
                      </c:pt>
                      <c:pt idx="2">
                        <c:v>68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0.17722362981730899</c:v>
                </c:pt>
                <c:pt idx="1">
                  <c:v>0.20380147835269272</c:v>
                </c:pt>
                <c:pt idx="2">
                  <c:v>0.20447574690446441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0.26910254700626746</c:v>
                </c:pt>
                <c:pt idx="1">
                  <c:v>0.33755719816965857</c:v>
                </c:pt>
                <c:pt idx="2">
                  <c:v>0.25275474270135179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0.16908921189491932</c:v>
                </c:pt>
                <c:pt idx="1">
                  <c:v>0.17587703860143142</c:v>
                </c:pt>
                <c:pt idx="2">
                  <c:v>0.2059525161876633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0.18002400320042672</c:v>
                </c:pt>
                <c:pt idx="1">
                  <c:v>0.1371582776017834</c:v>
                </c:pt>
                <c:pt idx="2">
                  <c:v>0.17993865727592867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0.12094945992799039</c:v>
                </c:pt>
                <c:pt idx="1">
                  <c:v>6.8989792326645552E-2</c:v>
                </c:pt>
                <c:pt idx="2">
                  <c:v>0.11166647733727139</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5.6007467662354982E-2</c:v>
                </c:pt>
                <c:pt idx="1">
                  <c:v>5.3150299190425909E-2</c:v>
                </c:pt>
                <c:pt idx="2">
                  <c:v>3.7487220265818473E-2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2.7603680490732096E-2</c:v>
                </c:pt>
                <c:pt idx="1">
                  <c:v>2.346591575736243E-2</c:v>
                </c:pt>
                <c:pt idx="2">
                  <c:v>7.7246393275019875E-3</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0.59061208161088141</c:v>
                      </c:pt>
                      <c:pt idx="1">
                        <c:v>0.51918338613164383</c:v>
                      </c:pt>
                      <c:pt idx="2">
                        <c:v>0.52504827899579687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0.10334711294839312</c:v>
                      </c:pt>
                      <c:pt idx="1">
                        <c:v>9.1047753138566237E-2</c:v>
                      </c:pt>
                      <c:pt idx="2">
                        <c:v>8.2926275133477223E-2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0.13881850913455127</c:v>
                      </c:pt>
                      <c:pt idx="1">
                        <c:v>0.16437873988032384</c:v>
                      </c:pt>
                      <c:pt idx="2">
                        <c:v>0.13915710553220492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0.10521402853713828</c:v>
                      </c:pt>
                      <c:pt idx="1">
                        <c:v>9.5036958817317843E-2</c:v>
                      </c:pt>
                      <c:pt idx="2">
                        <c:v>0.10610019311598319</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0.10454727296972929</c:v>
                      </c:pt>
                      <c:pt idx="1">
                        <c:v>6.6056552856975245E-2</c:v>
                      </c:pt>
                      <c:pt idx="2">
                        <c:v>0.11178007497444054</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8.0010668089078543E-2</c:v>
                      </c:pt>
                      <c:pt idx="1">
                        <c:v>5.2328992138918222E-2</c:v>
                      </c:pt>
                      <c:pt idx="2">
                        <c:v>6.1797114620015907E-2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3.5871449526603545E-2</c:v>
                      </c:pt>
                      <c:pt idx="1">
                        <c:v>3.637216942391177E-2</c:v>
                      </c:pt>
                      <c:pt idx="2">
                        <c:v>1.6926047938202887E-2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2.2803040405387383E-2</c:v>
                      </c:pt>
                      <c:pt idx="1">
                        <c:v>1.3962219875630646E-2</c:v>
                      </c:pt>
                      <c:pt idx="2">
                        <c:v>6.361467681472225E-3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0.40938791838911853</c:v>
                      </c:pt>
                      <c:pt idx="1">
                        <c:v>0.48081661386835622</c:v>
                      </c:pt>
                      <c:pt idx="2">
                        <c:v>0.47495172100420313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7.3876516868915859E-2</c:v>
                      </c:pt>
                      <c:pt idx="1">
                        <c:v>0.11275372521412648</c:v>
                      </c:pt>
                      <c:pt idx="2">
                        <c:v>0.12154947177098717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0.13028403787171622</c:v>
                      </c:pt>
                      <c:pt idx="1">
                        <c:v>0.17317845828933473</c:v>
                      </c:pt>
                      <c:pt idx="2">
                        <c:v>0.11359763716914688</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6.3875183357781043E-2</c:v>
                      </c:pt>
                      <c:pt idx="1">
                        <c:v>8.0840079784113575E-2</c:v>
                      </c:pt>
                      <c:pt idx="2">
                        <c:v>9.9852323071680113E-2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7.5476730230697425E-2</c:v>
                      </c:pt>
                      <c:pt idx="1">
                        <c:v>7.1101724744808165E-2</c:v>
                      </c:pt>
                      <c:pt idx="2">
                        <c:v>6.8158582301488135E-2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4.0938791838911852E-2</c:v>
                      </c:pt>
                      <c:pt idx="1">
                        <c:v>1.6660800187727327E-2</c:v>
                      </c:pt>
                      <c:pt idx="2">
                        <c:v>4.9869362717255478E-2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2.0136018135751433E-2</c:v>
                      </c:pt>
                      <c:pt idx="1">
                        <c:v>1.677812976651414E-2</c:v>
                      </c:pt>
                      <c:pt idx="2">
                        <c:v>2.0561172327615587E-2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4.8006400853447123E-3</c:v>
                      </c:pt>
                      <c:pt idx="1">
                        <c:v>9.5036958817317843E-3</c:v>
                      </c:pt>
                      <c:pt idx="2">
                        <c:v>1.3631716460297625E-3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1522</c:v>
                </c:pt>
                <c:pt idx="1">
                  <c:v>1389</c:v>
                </c:pt>
                <c:pt idx="2">
                  <c:v>1365</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-8.7385019710906703E-2</c:v>
                </c:pt>
                <c:pt idx="2">
                  <c:v>-1.7278617710583154E-2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Lemoore</c:v>
                </c:pt>
                <c:pt idx="1">
                  <c:v>Kings County</c:v>
                </c:pt>
                <c:pt idx="2">
                  <c:v>California</c:v>
                </c:pt>
              </c:strCache>
            </c:strRef>
          </c:cat>
          <c:val>
            <c:numRef>
              <c:f>(Households!$B$316,Households!$D$316,Households!$F$316)</c:f>
              <c:numCache>
                <c:formatCode>0.0%</c:formatCode>
                <c:ptCount val="3"/>
                <c:pt idx="0">
                  <c:v>0.18600000000000003</c:v>
                </c:pt>
                <c:pt idx="1">
                  <c:v>0.185</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3"/>
              <c:layout>
                <c:manualLayout>
                  <c:x val="-2.1674459516632248E-3"/>
                  <c:y val="8.0761446901733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E2-4887-8E26-867B684ECCC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245</c:v>
                </c:pt>
                <c:pt idx="1">
                  <c:v>428</c:v>
                </c:pt>
                <c:pt idx="2">
                  <c:v>541</c:v>
                </c:pt>
                <c:pt idx="3">
                  <c:v>883</c:v>
                </c:pt>
                <c:pt idx="4">
                  <c:v>1097</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1"/>
              <c:layout>
                <c:manualLayout>
                  <c:x val="-5.0111350402453715E-2"/>
                  <c:y val="-3.7360648084114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E2-4887-8E26-867B684ECCCB}"/>
                </c:ext>
              </c:extLst>
            </c:dLbl>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0111350402453757E-2"/>
                  <c:y val="-2.3900406933825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E2-4887-8E26-867B684ECCCB}"/>
                </c:ext>
              </c:extLst>
            </c:dLbl>
            <c:dLbl>
              <c:idx val="4"/>
              <c:layout>
                <c:manualLayout>
                  <c:x val="-5.4446242305780206E-2"/>
                  <c:y val="9.750195941896272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E2-4887-8E26-867B684ECCC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0.74693877551020404</c:v>
                </c:pt>
                <c:pt idx="2">
                  <c:v>0.26401869158878505</c:v>
                </c:pt>
                <c:pt idx="3">
                  <c:v>0.63216266173752311</c:v>
                </c:pt>
                <c:pt idx="4">
                  <c:v>0.24235560588901472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6013</c:v>
                </c:pt>
                <c:pt idx="1">
                  <c:v>9820</c:v>
                </c:pt>
                <c:pt idx="2">
                  <c:v>12971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9674</c:v>
                </c:pt>
                <c:pt idx="1">
                  <c:v>10068</c:v>
                </c:pt>
                <c:pt idx="2">
                  <c:v>8630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1373</c:v>
                </c:pt>
                <c:pt idx="1">
                  <c:v>1450</c:v>
                </c:pt>
                <c:pt idx="2">
                  <c:v>1487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217</c:v>
                </c:pt>
                <c:pt idx="1">
                  <c:v>200</c:v>
                </c:pt>
                <c:pt idx="2">
                  <c:v>234</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1607</c:v>
                </c:pt>
                <c:pt idx="1">
                  <c:v>1924</c:v>
                </c:pt>
                <c:pt idx="2">
                  <c:v>2202</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62</c:v>
                </c:pt>
                <c:pt idx="1">
                  <c:v>89</c:v>
                </c:pt>
                <c:pt idx="2">
                  <c:v>97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731</c:v>
                </c:pt>
                <c:pt idx="1">
                  <c:v>933</c:v>
                </c:pt>
                <c:pt idx="2">
                  <c:v>1284</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Lemoore</c:v>
                </c:pt>
                <c:pt idx="1">
                  <c:v>Kings County</c:v>
                </c:pt>
                <c:pt idx="2">
                  <c:v>California</c:v>
                </c:pt>
              </c:strCache>
            </c:strRef>
          </c:cat>
          <c:val>
            <c:numRef>
              <c:f>(Households!$B$368,Households!$D$368,Households!$F$368)</c:f>
              <c:numCache>
                <c:formatCode>0.0%</c:formatCode>
                <c:ptCount val="3"/>
                <c:pt idx="0">
                  <c:v>0.25900000000000001</c:v>
                </c:pt>
                <c:pt idx="1">
                  <c:v>0.27800000000000002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407</c:v>
                </c:pt>
                <c:pt idx="1">
                  <c:v>699</c:v>
                </c:pt>
                <c:pt idx="2">
                  <c:v>848</c:v>
                </c:pt>
                <c:pt idx="3">
                  <c:v>750</c:v>
                </c:pt>
                <c:pt idx="4">
                  <c:v>1222</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0.71744471744471749</c:v>
                </c:pt>
                <c:pt idx="2">
                  <c:v>0.21316165951359084</c:v>
                </c:pt>
                <c:pt idx="3">
                  <c:v>-0.11556603773584906</c:v>
                </c:pt>
                <c:pt idx="4">
                  <c:v>0.6293333333333333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1.0683760683760684E-2"/>
                  <c:y val="0.116407659624003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1-4617-B2F9-B301791689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258</c:v>
                </c:pt>
                <c:pt idx="1">
                  <c:v>303</c:v>
                </c:pt>
                <c:pt idx="2">
                  <c:v>544</c:v>
                </c:pt>
                <c:pt idx="3">
                  <c:v>1225</c:v>
                </c:pt>
                <c:pt idx="4">
                  <c:v>802</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7863247863247868E-2"/>
                  <c:y val="-2.85052110759597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1-4617-B2F9-B3017916895F}"/>
                </c:ext>
              </c:extLst>
            </c:dLbl>
            <c:dLbl>
              <c:idx val="2"/>
              <c:layout>
                <c:manualLayout>
                  <c:x val="-8.5726495726495724E-2"/>
                  <c:y val="-4.0145977038359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1-4617-B2F9-B3017916895F}"/>
                </c:ext>
              </c:extLst>
            </c:dLbl>
            <c:dLbl>
              <c:idx val="3"/>
              <c:layout>
                <c:manualLayout>
                  <c:x val="-5.8990510801534425E-2"/>
                  <c:y val="-5.7607125981960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1-4617-B2F9-B3017916895F}"/>
                </c:ext>
              </c:extLst>
            </c:dLbl>
            <c:dLbl>
              <c:idx val="4"/>
              <c:layout>
                <c:manualLayout>
                  <c:x val="-2.056632344033919E-2"/>
                  <c:y val="-4.9958592787216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0.1744186046511628</c:v>
                </c:pt>
                <c:pt idx="2">
                  <c:v>0.79537953795379535</c:v>
                </c:pt>
                <c:pt idx="3">
                  <c:v>1.2518382352941178</c:v>
                </c:pt>
                <c:pt idx="4">
                  <c:v>-0.34530612244897957</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0.42037141249296567</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0.33258300506471583</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0.21271806415306696</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3.4327518289251548E-2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Lemoore</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0.76542357274401474</c:v>
                </c:pt>
                <c:pt idx="1">
                  <c:v>0.56750298685782552</c:v>
                </c:pt>
                <c:pt idx="2">
                  <c:v>0.66830812521983818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0.12292817679558012</c:v>
                </c:pt>
                <c:pt idx="1">
                  <c:v>0.23297491039426524</c:v>
                </c:pt>
                <c:pt idx="2">
                  <c:v>0.17692578262398875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0.10819521178637201</c:v>
                </c:pt>
                <c:pt idx="1">
                  <c:v>0.19474313022700118</c:v>
                </c:pt>
                <c:pt idx="2">
                  <c:v>0.15066244577324422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3.453038674033149E-3</c:v>
                </c:pt>
                <c:pt idx="1">
                  <c:v>4.7789725209080045E-3</c:v>
                </c:pt>
                <c:pt idx="2">
                  <c:v>4.1036463829288309E-3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0.6974358974358974</c:v>
                </c:pt>
                <c:pt idx="1">
                  <c:v>0.82564102564102559</c:v>
                </c:pt>
                <c:pt idx="2">
                  <c:v>0.78754578754578752</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0.51282051282051277</c:v>
                </c:pt>
                <c:pt idx="1">
                  <c:v>0.41794871794871796</c:v>
                </c:pt>
                <c:pt idx="2">
                  <c:v>0.44505494505494503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1172</c:v>
                </c:pt>
                <c:pt idx="1">
                  <c:v>1006</c:v>
                </c:pt>
                <c:pt idx="2">
                  <c:v>1245</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8.4547879537634818E-2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0.16890246259713149</c:v>
                </c:pt>
                <c:pt idx="1">
                  <c:v>0.19499635978555829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0.11903197123748406</c:v>
                </c:pt>
                <c:pt idx="1">
                  <c:v>0.11000728042888347</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0.19279390729500909</c:v>
                </c:pt>
                <c:pt idx="1">
                  <c:v>0.16869415580117811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0.11814280743804847</c:v>
                </c:pt>
                <c:pt idx="1">
                  <c:v>0.13787808590906081</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0.11957320137627092</c:v>
                </c:pt>
                <c:pt idx="1">
                  <c:v>0.11497120921305183</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8.6751459388409946E-2</c:v>
                </c:pt>
                <c:pt idx="1">
                  <c:v>9.4586008339400354E-2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6.4561023698148215E-2</c:v>
                </c:pt>
                <c:pt idx="1">
                  <c:v>6.0050301145012905E-2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3.4909343951753199E-2</c:v>
                </c:pt>
                <c:pt idx="1">
                  <c:v>3.1477927063339732E-2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Lemoore</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1.0785943480109791E-2</c:v>
                </c:pt>
                <c:pt idx="1">
                  <c:v>1.148322192070951E-2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Lemoore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77953</c:v>
                </c:pt>
                <c:pt idx="1">
                  <c:v>61510</c:v>
                </c:pt>
                <c:pt idx="2">
                  <c:v>44507</c:v>
                </c:pt>
                <c:pt idx="3">
                  <c:v>74167</c:v>
                </c:pt>
                <c:pt idx="4">
                  <c:v>0</c:v>
                </c:pt>
                <c:pt idx="5">
                  <c:v>53281</c:v>
                </c:pt>
                <c:pt idx="6">
                  <c:v>0</c:v>
                </c:pt>
                <c:pt idx="7">
                  <c:v>56311</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614</c:v>
                </c:pt>
                <c:pt idx="1">
                  <c:v>728</c:v>
                </c:pt>
                <c:pt idx="2">
                  <c:v>681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614</c:v>
                      </c:pt>
                      <c:pt idx="1">
                        <c:v>728</c:v>
                      </c:pt>
                      <c:pt idx="2">
                        <c:v>681</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0.10747418169088045</c:v>
                      </c:pt>
                      <c:pt idx="1">
                        <c:v>0.11979595194997532</c:v>
                      </c:pt>
                      <c:pt idx="2">
                        <c:v>0.10332271279016841</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5844101218116965E-2"/>
                  <c:y val="7.1970505805418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A2-4FC3-9F3D-7B84D44FA4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0.11464865389284848</c:v>
                </c:pt>
                <c:pt idx="2">
                  <c:v>-0.1375108164480035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6.6867017280240415E-2</c:v>
                </c:pt>
                <c:pt idx="1">
                  <c:v>7.1698113207547168E-2</c:v>
                </c:pt>
                <c:pt idx="2">
                  <c:v>0</c:v>
                </c:pt>
                <c:pt idx="3">
                  <c:v>31.515152</c:v>
                </c:pt>
                <c:pt idx="4">
                  <c:v>15.151515</c:v>
                </c:pt>
                <c:pt idx="5">
                  <c:v>0.10644831115660185</c:v>
                </c:pt>
                <c:pt idx="6">
                  <c:v>0.21597633136094674</c:v>
                </c:pt>
                <c:pt idx="7">
                  <c:v>0.14494823277400928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178</c:v>
                      </c:pt>
                      <c:pt idx="1">
                        <c:v>38</c:v>
                      </c:pt>
                      <c:pt idx="2">
                        <c:v>0</c:v>
                      </c:pt>
                      <c:pt idx="3">
                        <c:v>59</c:v>
                      </c:pt>
                      <c:pt idx="4">
                        <c:v>0</c:v>
                      </c:pt>
                      <c:pt idx="5">
                        <c:v>104</c:v>
                      </c:pt>
                      <c:pt idx="6">
                        <c:v>73</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0.80428547325797195</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0.12493673021764805</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2.5307912940779483E-3</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2.3367639615319725E-2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6.4113379449974696E-3</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3.8468027669984813E-2</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0.92922220347562001</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6.9681120296946175E-2</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2.8344862493673021E-2</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1.4341150666441708E-3</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1.518474776446769E-3</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2.3958157583937913E-2</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2.5307912940779483E-3</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1.2653956470389742E-3</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4.4710646195377087E-3</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1.8896574995782015E-2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5.1459422979584953E-3</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0.372</c:v>
                </c:pt>
                <c:pt idx="1">
                  <c:v>0.42049999999999998</c:v>
                </c:pt>
                <c:pt idx="2">
                  <c:v>0.39190000000000003</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0.13037634408602147</c:v>
                </c:pt>
                <c:pt idx="2">
                  <c:v>-6.8014268727705024E-2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6.1363278794348795E-2"/>
                  <c:y val="2.334494422405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58-45F8-A0A0-0C4F6CBCF9EF}"/>
                </c:ext>
              </c:extLst>
            </c:dLbl>
            <c:dLbl>
              <c:idx val="1"/>
              <c:layout>
                <c:manualLayout>
                  <c:x val="-4.2068348954967694E-2"/>
                  <c:y val="-3.084481079771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58-45F8-A0A0-0C4F6CBCF9EF}"/>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58-45F8-A0A0-0C4F6CBCF9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0.253</c:v>
                </c:pt>
                <c:pt idx="1">
                  <c:v>0.308</c:v>
                </c:pt>
                <c:pt idx="2">
                  <c:v>0.25900000000000001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4.499360113399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58-45F8-A0A0-0C4F6CBCF9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0.253</c:v>
                </c:pt>
                <c:pt idx="1">
                  <c:v>0.221</c:v>
                </c:pt>
                <c:pt idx="2">
                  <c:v>0.18600000000000003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58-45F8-A0A0-0C4F6CBCF9EF}"/>
                </c:ext>
              </c:extLst>
            </c:dLbl>
            <c:dLbl>
              <c:idx val="1"/>
              <c:layout>
                <c:manualLayout>
                  <c:x val="-4.2068348954967694E-2"/>
                  <c:y val="-2.1365009306253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58-45F8-A0A0-0C4F6CBCF9EF}"/>
                </c:ext>
              </c:extLst>
            </c:dLbl>
            <c:dLbl>
              <c:idx val="2"/>
              <c:layout>
                <c:manualLayout>
                  <c:x val="-4.20683489549676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58-45F8-A0A0-0C4F6CBCF9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0.27200000000000002</c:v>
                </c:pt>
                <c:pt idx="1">
                  <c:v>0.25900000000000001</c:v>
                </c:pt>
                <c:pt idx="2">
                  <c:v>0.22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0.36769608703281276</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0.23249692928583959</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2.9742060010528162E-2</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4.781540621161607E-2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0.17871556413405862</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0.1411651166871381</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0.37006492367081945</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0.21310756273030357</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0.12379364800842253</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3.3163712932093352E-2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8.7471486225653622E-2</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2.8250570275486928E-2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4.0972100368485698E-2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7.5802772416213374E-2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1.4476223898929637E-2</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1.5265836111598525E-2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5.6439049552016798E-2"/>
                  <c:y val="-1.2558499446893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0B-4FEE-A580-5DCEA66A6EB2}"/>
                </c:ext>
              </c:extLst>
            </c:dLbl>
            <c:dLbl>
              <c:idx val="2"/>
              <c:layout>
                <c:manualLayout>
                  <c:x val="-4.3222773343638096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0B-4FEE-A580-5DCEA66A6E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0.26960411115340693</c:v>
                </c:pt>
                <c:pt idx="1">
                  <c:v>0.34949655537890834</c:v>
                </c:pt>
                <c:pt idx="2">
                  <c:v>0.36769608703281276</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2"/>
              <c:layout>
                <c:manualLayout>
                  <c:x val="-4.3222773343638096E-2"/>
                  <c:y val="-3.0537638549086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0B-4FEE-A580-5DCEA66A6E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0.4411876665397792</c:v>
                </c:pt>
                <c:pt idx="1">
                  <c:v>0.3941883059530118</c:v>
                </c:pt>
                <c:pt idx="2">
                  <c:v>0.37006492367081945</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3.0591434398368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0B-4FEE-A580-5DCEA66A6E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0.24628854206318995</c:v>
                </c:pt>
                <c:pt idx="1">
                  <c:v>0.23220279102632044</c:v>
                </c:pt>
                <c:pt idx="2">
                  <c:v>0.23249692928583959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4.2919680243623907E-2</c:v>
                </c:pt>
                <c:pt idx="1">
                  <c:v>2.4112347641759405E-2</c:v>
                </c:pt>
                <c:pt idx="2">
                  <c:v>2.9742060010528162E-2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3.873239436619718E-2</c:v>
                      </c:pt>
                      <c:pt idx="1">
                        <c:v>5.5290584702349412E-2</c:v>
                      </c:pt>
                      <c:pt idx="2">
                        <c:v>4.781540621161607E-2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9.6022078416444612E-2</c:v>
                      </c:pt>
                      <c:pt idx="1">
                        <c:v>0.10236707295530825</c:v>
                      </c:pt>
                      <c:pt idx="2">
                        <c:v>0.17871556413405862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0.13484963837076513</c:v>
                      </c:pt>
                      <c:pt idx="1">
                        <c:v>0.19183889772125065</c:v>
                      </c:pt>
                      <c:pt idx="2">
                        <c:v>0.1411651166871381</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0.24952417205938332</c:v>
                      </c:pt>
                      <c:pt idx="1">
                        <c:v>0.23114290761349585</c:v>
                      </c:pt>
                      <c:pt idx="2">
                        <c:v>0.21310756273030357</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0.15807004187285878</c:v>
                      </c:pt>
                      <c:pt idx="1">
                        <c:v>0.11853029500088323</c:v>
                      </c:pt>
                      <c:pt idx="2">
                        <c:v>0.12379364800842253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3.3593452607537114E-2</c:v>
                      </c:pt>
                      <c:pt idx="1">
                        <c:v>4.4515103338632747E-2</c:v>
                      </c:pt>
                      <c:pt idx="2">
                        <c:v>3.3163712932093352E-2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7.0137038446897601E-2</c:v>
                      </c:pt>
                      <c:pt idx="1">
                        <c:v>9.5036212683271504E-2</c:v>
                      </c:pt>
                      <c:pt idx="2">
                        <c:v>8.7471486225653622E-2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3.3593452607537114E-2</c:v>
                      </c:pt>
                      <c:pt idx="1">
                        <c:v>2.8528528528528527E-2</c:v>
                      </c:pt>
                      <c:pt idx="2">
                        <c:v>2.8250570275486928E-2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6.9375713741910927E-2</c:v>
                      </c:pt>
                      <c:pt idx="1">
                        <c:v>5.8470234940823179E-2</c:v>
                      </c:pt>
                      <c:pt idx="2">
                        <c:v>4.0972100368485698E-2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7.3182337266844311E-2</c:v>
                      </c:pt>
                      <c:pt idx="1">
                        <c:v>5.0167814873697224E-2</c:v>
                      </c:pt>
                      <c:pt idx="2">
                        <c:v>7.5802772416213374E-2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3.1023981728207081E-2</c:v>
                      </c:pt>
                      <c:pt idx="1">
                        <c:v>1.519166225048578E-2</c:v>
                      </c:pt>
                      <c:pt idx="2">
                        <c:v>1.4476223898929637E-2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1.1895698515416825E-2</c:v>
                      </c:pt>
                      <c:pt idx="1">
                        <c:v>8.9206853912736257E-3</c:v>
                      </c:pt>
                      <c:pt idx="2">
                        <c:v>1.5265836111598525E-2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7050</c:v>
                </c:pt>
                <c:pt idx="1">
                  <c:v>7017</c:v>
                </c:pt>
                <c:pt idx="2">
                  <c:v>6836</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Lemoore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-4.6808510638297876E-3</c:v>
                </c:pt>
                <c:pt idx="2">
                  <c:v>-2.5794499073678211E-2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7050</c:v>
                      </c:pt>
                      <c:pt idx="1">
                        <c:v>7017</c:v>
                      </c:pt>
                      <c:pt idx="2">
                        <c:v>6836</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Lemoore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-4.6808510638297876E-3</c:v>
                      </c:pt>
                      <c:pt idx="2">
                        <c:v>-2.5794499073678211E-2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0.26725978647686832</c:v>
                </c:pt>
                <c:pt idx="1">
                  <c:v>0.16548042704626334</c:v>
                </c:pt>
                <c:pt idx="2">
                  <c:v>0.33985765124555162</c:v>
                </c:pt>
                <c:pt idx="3">
                  <c:v>0.47402135231316728</c:v>
                </c:pt>
                <c:pt idx="4">
                  <c:v>0.1409252669039146</c:v>
                </c:pt>
                <c:pt idx="5">
                  <c:v>0.24092526690391458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Lemoore</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751</c:v>
                      </c:pt>
                      <c:pt idx="1">
                        <c:v>465</c:v>
                      </c:pt>
                      <c:pt idx="2">
                        <c:v>955</c:v>
                      </c:pt>
                      <c:pt idx="3">
                        <c:v>1332</c:v>
                      </c:pt>
                      <c:pt idx="4">
                        <c:v>396</c:v>
                      </c:pt>
                      <c:pt idx="5">
                        <c:v>677</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3045</c:v>
                </c:pt>
                <c:pt idx="1">
                  <c:v>4887</c:v>
                </c:pt>
                <c:pt idx="2">
                  <c:v>6823</c:v>
                </c:pt>
                <c:pt idx="3">
                  <c:v>8632</c:v>
                </c:pt>
                <c:pt idx="4">
                  <c:v>9262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0.60492610837438421</c:v>
                </c:pt>
                <c:pt idx="2">
                  <c:v>0.39615305913648458</c:v>
                </c:pt>
                <c:pt idx="3">
                  <c:v>0.26513263960134836</c:v>
                </c:pt>
                <c:pt idx="4">
                  <c:v>7.2984244670991655E-2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5593</c:v>
                </c:pt>
                <c:pt idx="1">
                  <c:v>6025</c:v>
                </c:pt>
                <c:pt idx="2">
                  <c:v>6488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308</c:v>
                </c:pt>
                <c:pt idx="1">
                  <c:v>197</c:v>
                </c:pt>
                <c:pt idx="2">
                  <c:v>127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134</c:v>
                </c:pt>
                <c:pt idx="1">
                  <c:v>233</c:v>
                </c:pt>
                <c:pt idx="2">
                  <c:v>129</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567</c:v>
                </c:pt>
                <c:pt idx="1">
                  <c:v>845</c:v>
                </c:pt>
                <c:pt idx="2">
                  <c:v>920</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367</c:v>
                </c:pt>
                <c:pt idx="1">
                  <c:v>673</c:v>
                </c:pt>
                <c:pt idx="2">
                  <c:v>591</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372</c:v>
                </c:pt>
                <c:pt idx="1">
                  <c:v>235</c:v>
                </c:pt>
                <c:pt idx="2">
                  <c:v>336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130</c:v>
                </c:pt>
                <c:pt idx="1">
                  <c:v>203</c:v>
                </c:pt>
                <c:pt idx="2">
                  <c:v>54</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168</c:v>
                </c:pt>
                <c:pt idx="1">
                  <c:v>344</c:v>
                </c:pt>
                <c:pt idx="2">
                  <c:v>427</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282</c:v>
                </c:pt>
                <c:pt idx="1">
                  <c:v>226</c:v>
                </c:pt>
                <c:pt idx="2">
                  <c:v>179</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22</c:v>
                </c:pt>
                <c:pt idx="2">
                  <c:v>11</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Lemoore</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372</c:v>
                </c:pt>
                <c:pt idx="1">
                  <c:v>186</c:v>
                </c:pt>
                <c:pt idx="2">
                  <c:v>1530</c:v>
                </c:pt>
                <c:pt idx="3">
                  <c:v>1825</c:v>
                </c:pt>
                <c:pt idx="4">
                  <c:v>1285</c:v>
                </c:pt>
                <c:pt idx="5">
                  <c:v>1583</c:v>
                </c:pt>
                <c:pt idx="6">
                  <c:v>1056</c:v>
                </c:pt>
                <c:pt idx="7">
                  <c:v>467</c:v>
                </c:pt>
                <c:pt idx="8">
                  <c:v>168</c:v>
                </c:pt>
                <c:pt idx="9">
                  <c:v>331</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Lemoore</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100</c:v>
                </c:pt>
                <c:pt idx="1">
                  <c:v>25</c:v>
                </c:pt>
                <c:pt idx="2">
                  <c:v>250</c:v>
                </c:pt>
                <c:pt idx="3">
                  <c:v>0</c:v>
                </c:pt>
                <c:pt idx="4">
                  <c:v>0</c:v>
                </c:pt>
                <c:pt idx="5">
                  <c:v>0</c:v>
                </c:pt>
                <c:pt idx="6">
                  <c:v>84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0.53277291832329887</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0.41724412132227651</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3.3170510053390889E-2</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1.4426899920481653E-2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2.3855503805520844E-3</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Lemoore</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0.41834014572596412</c:v>
                </c:pt>
                <c:pt idx="1">
                  <c:v>0.51285897985426487</c:v>
                </c:pt>
                <c:pt idx="2">
                  <c:v>0.54604651162790696</c:v>
                </c:pt>
                <c:pt idx="3">
                  <c:v>0.5274524158125915</c:v>
                </c:pt>
                <c:pt idx="4">
                  <c:v>0.52504827899579687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0.58165985427403588</c:v>
                </c:pt>
                <c:pt idx="1">
                  <c:v>0.48714102014573513</c:v>
                </c:pt>
                <c:pt idx="2">
                  <c:v>0.45395348837209304</c:v>
                </c:pt>
                <c:pt idx="3">
                  <c:v>0.4725475841874085</c:v>
                </c:pt>
                <c:pt idx="4">
                  <c:v>0.47495172100420313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0"/>
                  <c:y val="7.2742322121534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61700</c:v>
                </c:pt>
                <c:pt idx="1">
                  <c:v>79600</c:v>
                </c:pt>
                <c:pt idx="2">
                  <c:v>109200</c:v>
                </c:pt>
                <c:pt idx="3">
                  <c:v>232200</c:v>
                </c:pt>
                <c:pt idx="4">
                  <c:v>242700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1"/>
              <c:layout>
                <c:manualLayout>
                  <c:x val="-8.7863247863247868E-2"/>
                  <c:y val="-8.63476911720978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17-4271-AF05-93C186A958F2}"/>
                </c:ext>
              </c:extLst>
            </c:dLbl>
            <c:dLbl>
              <c:idx val="2"/>
              <c:layout>
                <c:manualLayout>
                  <c:x val="-7.2905982905982991E-2"/>
                  <c:y val="-5.41412708138497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17-4271-AF05-93C186A958F2}"/>
                </c:ext>
              </c:extLst>
            </c:dLbl>
            <c:dLbl>
              <c:idx val="3"/>
              <c:layout>
                <c:manualLayout>
                  <c:x val="-5.4717006528030306E-2"/>
                  <c:y val="-4.4512883356444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0.29011345218800649</c:v>
                </c:pt>
                <c:pt idx="2">
                  <c:v>0.37185929648241206</c:v>
                </c:pt>
                <c:pt idx="3">
                  <c:v>1.1263736263736264</c:v>
                </c:pt>
                <c:pt idx="4">
                  <c:v>4.5219638242894059E-2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0.58108108108108103</c:v>
                </c:pt>
                <c:pt idx="1">
                  <c:v>0.15669856459330145</c:v>
                </c:pt>
                <c:pt idx="2">
                  <c:v>0.37719298245614036</c:v>
                </c:pt>
                <c:pt idx="3">
                  <c:v>0.71100917431192656</c:v>
                </c:pt>
                <c:pt idx="4">
                  <c:v>1</c:v>
                </c:pt>
                <c:pt idx="5">
                  <c:v>0.40516473731077474</c:v>
                </c:pt>
                <c:pt idx="6">
                  <c:v>0.55348837209302326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0.41891891891891891</c:v>
                </c:pt>
                <c:pt idx="1">
                  <c:v>0.84330143540669855</c:v>
                </c:pt>
                <c:pt idx="2">
                  <c:v>0.6228070175438597</c:v>
                </c:pt>
                <c:pt idx="3">
                  <c:v>0.28899082568807338</c:v>
                </c:pt>
                <c:pt idx="4">
                  <c:v>0</c:v>
                </c:pt>
                <c:pt idx="5">
                  <c:v>0.59483526268922526</c:v>
                </c:pt>
                <c:pt idx="6">
                  <c:v>0.44651162790697674</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0</c:v>
                </c:pt>
                <c:pt idx="3">
                  <c:v>8</c:v>
                </c:pt>
                <c:pt idx="4">
                  <c:v>145</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8</c:v>
                </c:pt>
                <c:pt idx="4">
                  <c:v>26</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119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0</c:v>
                      </c:pt>
                      <c:pt idx="3">
                        <c:v>8</c:v>
                      </c:pt>
                      <c:pt idx="4">
                        <c:v>26</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6.3670411985018729E-2</c:v>
                </c:pt>
                <c:pt idx="3">
                  <c:v>9.3922651933701654E-2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677</c:v>
                      </c:pt>
                      <c:pt idx="1">
                        <c:v>507</c:v>
                      </c:pt>
                      <c:pt idx="2">
                        <c:v>534</c:v>
                      </c:pt>
                      <c:pt idx="3">
                        <c:v>1267</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8</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26</c:v>
                      </c:pt>
                      <c:pt idx="3">
                        <c:v>119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34</c:v>
                      </c:pt>
                      <c:pt idx="3">
                        <c:v>119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6.2018282846388238E-2</c:v>
                </c:pt>
                <c:pt idx="1">
                  <c:v>3.925434665710701E-2</c:v>
                </c:pt>
                <c:pt idx="2">
                  <c:v>9.83151102348091E-2</c:v>
                </c:pt>
                <c:pt idx="3">
                  <c:v>1.0844237318515863E-2</c:v>
                </c:pt>
                <c:pt idx="4">
                  <c:v>8.0211507438609067E-2</c:v>
                </c:pt>
                <c:pt idx="5">
                  <c:v>8.5499193403835813E-2</c:v>
                </c:pt>
                <c:pt idx="6">
                  <c:v>7.5282308657465494E-3</c:v>
                </c:pt>
                <c:pt idx="7">
                  <c:v>3.0471410647069368E-2</c:v>
                </c:pt>
                <c:pt idx="8">
                  <c:v>7.4475712493278362E-2</c:v>
                </c:pt>
                <c:pt idx="9">
                  <c:v>0.19734719483778454</c:v>
                </c:pt>
                <c:pt idx="10">
                  <c:v>0.10485750134432693</c:v>
                </c:pt>
                <c:pt idx="11">
                  <c:v>2.9395949094819861E-2</c:v>
                </c:pt>
                <c:pt idx="12">
                  <c:v>0.17978132281770925</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Lemoore</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692</c:v>
                      </c:pt>
                      <c:pt idx="1">
                        <c:v>438</c:v>
                      </c:pt>
                      <c:pt idx="2">
                        <c:v>1097</c:v>
                      </c:pt>
                      <c:pt idx="3">
                        <c:v>121</c:v>
                      </c:pt>
                      <c:pt idx="4">
                        <c:v>895</c:v>
                      </c:pt>
                      <c:pt idx="5">
                        <c:v>954</c:v>
                      </c:pt>
                      <c:pt idx="6">
                        <c:v>84</c:v>
                      </c:pt>
                      <c:pt idx="7">
                        <c:v>340</c:v>
                      </c:pt>
                      <c:pt idx="8">
                        <c:v>831</c:v>
                      </c:pt>
                      <c:pt idx="9">
                        <c:v>2202</c:v>
                      </c:pt>
                      <c:pt idx="10">
                        <c:v>1170</c:v>
                      </c:pt>
                      <c:pt idx="11">
                        <c:v>328</c:v>
                      </c:pt>
                      <c:pt idx="12">
                        <c:v>2006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7050</c:v>
                </c:pt>
                <c:pt idx="1">
                  <c:v>7017</c:v>
                </c:pt>
                <c:pt idx="2">
                  <c:v>6836</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7921</c:v>
                </c:pt>
                <c:pt idx="1">
                  <c:v>9003</c:v>
                </c:pt>
                <c:pt idx="2">
                  <c:v>9262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0.89003913647266764</c:v>
                </c:pt>
                <c:pt idx="1">
                  <c:v>0.77940686437854045</c:v>
                </c:pt>
                <c:pt idx="2">
                  <c:v>0.73806953141870002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Lemoore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1.5903669203680562E-3</c:v>
                </c:pt>
                <c:pt idx="1">
                  <c:v>0</c:v>
                </c:pt>
                <c:pt idx="2">
                  <c:v>2.6922640009087812E-2</c:v>
                </c:pt>
                <c:pt idx="3">
                  <c:v>0.32023173917982506</c:v>
                </c:pt>
                <c:pt idx="4">
                  <c:v>0.16539815971827787</c:v>
                </c:pt>
                <c:pt idx="5">
                  <c:v>1.09053731682381E-2</c:v>
                </c:pt>
                <c:pt idx="6">
                  <c:v>8.6334204248551625E-3</c:v>
                </c:pt>
                <c:pt idx="7">
                  <c:v>5.2482108372145862E-2</c:v>
                </c:pt>
                <c:pt idx="8">
                  <c:v>0.21526752243553335</c:v>
                </c:pt>
                <c:pt idx="9">
                  <c:v>0.16074065659434283</c:v>
                </c:pt>
                <c:pt idx="10">
                  <c:v>3.7828013177325912E-2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14</c:v>
                      </c:pt>
                      <c:pt idx="1">
                        <c:v>0</c:v>
                      </c:pt>
                      <c:pt idx="2">
                        <c:v>237</c:v>
                      </c:pt>
                      <c:pt idx="3">
                        <c:v>2819</c:v>
                      </c:pt>
                      <c:pt idx="4">
                        <c:v>1456</c:v>
                      </c:pt>
                      <c:pt idx="5">
                        <c:v>96</c:v>
                      </c:pt>
                      <c:pt idx="6">
                        <c:v>76</c:v>
                      </c:pt>
                      <c:pt idx="7">
                        <c:v>462</c:v>
                      </c:pt>
                      <c:pt idx="8">
                        <c:v>1895</c:v>
                      </c:pt>
                      <c:pt idx="9">
                        <c:v>1415</c:v>
                      </c:pt>
                      <c:pt idx="10">
                        <c:v>333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3.6125536238428541E-2</c:v>
                </c:pt>
                <c:pt idx="1">
                  <c:v>2.0772183337096409E-2</c:v>
                </c:pt>
                <c:pt idx="2">
                  <c:v>0</c:v>
                </c:pt>
                <c:pt idx="3">
                  <c:v>7.3615635179153094E-2</c:v>
                </c:pt>
                <c:pt idx="4">
                  <c:v>0</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2.8700564971751413E-2</c:v>
                </c:pt>
                <c:pt idx="1">
                  <c:v>9.9435028248587576E-3</c:v>
                </c:pt>
                <c:pt idx="2">
                  <c:v>0</c:v>
                </c:pt>
                <c:pt idx="3">
                  <c:v>2.3182040019521719E-2</c:v>
                </c:pt>
                <c:pt idx="4">
                  <c:v>1.1469009272816008E-2</c:v>
                </c:pt>
                <c:pt idx="5">
                  <c:v>1.4153245485602733E-2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1.8173950670705322E-2</c:v>
                </c:pt>
                <c:pt idx="1">
                  <c:v>5.6252704456945047E-3</c:v>
                </c:pt>
                <c:pt idx="2">
                  <c:v>1.2981393336218088E-3</c:v>
                </c:pt>
                <c:pt idx="3">
                  <c:v>4.9748863908155944E-2</c:v>
                </c:pt>
                <c:pt idx="4">
                  <c:v>2.4156900263094954E-2</c:v>
                </c:pt>
                <c:pt idx="5">
                  <c:v>3.5876584549150922E-3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160</c:v>
                      </c:pt>
                      <c:pt idx="1">
                        <c:v>92</c:v>
                      </c:pt>
                      <c:pt idx="2">
                        <c:v>0</c:v>
                      </c:pt>
                      <c:pt idx="3">
                        <c:v>226</c:v>
                      </c:pt>
                      <c:pt idx="4">
                        <c:v>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127</c:v>
                      </c:pt>
                      <c:pt idx="1">
                        <c:v>44</c:v>
                      </c:pt>
                      <c:pt idx="2">
                        <c:v>0</c:v>
                      </c:pt>
                      <c:pt idx="3">
                        <c:v>95</c:v>
                      </c:pt>
                      <c:pt idx="4">
                        <c:v>47</c:v>
                      </c:pt>
                      <c:pt idx="5">
                        <c:v>58</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84</c:v>
                      </c:pt>
                      <c:pt idx="1">
                        <c:v>26</c:v>
                      </c:pt>
                      <c:pt idx="2">
                        <c:v>6</c:v>
                      </c:pt>
                      <c:pt idx="3">
                        <c:v>208</c:v>
                      </c:pt>
                      <c:pt idx="4">
                        <c:v>101</c:v>
                      </c:pt>
                      <c:pt idx="5">
                        <c:v>15</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2.8399409292286719E-3</c:v>
                </c:pt>
                <c:pt idx="1">
                  <c:v>1.2495740088606156E-3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25</c:v>
                      </c:pt>
                      <c:pt idx="1">
                        <c:v>11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2.8399409292286719E-3</c:v>
                </c:pt>
                <c:pt idx="1">
                  <c:v>4.7711007611041687E-3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Lemoore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25</c:v>
                      </c:pt>
                      <c:pt idx="1">
                        <c:v>42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577</c:v>
                </c:pt>
                <c:pt idx="1" formatCode="#,##0">
                  <c:v>586</c:v>
                </c:pt>
                <c:pt idx="2" formatCode="#,##0">
                  <c:v>692</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340</c:v>
                </c:pt>
                <c:pt idx="1" formatCode="#,##0">
                  <c:v>401</c:v>
                </c:pt>
                <c:pt idx="2" formatCode="#,##0">
                  <c:v>438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749</c:v>
                </c:pt>
                <c:pt idx="1" formatCode="#,##0">
                  <c:v>1028</c:v>
                </c:pt>
                <c:pt idx="2" formatCode="#,##0">
                  <c:v>1097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340</c:v>
                </c:pt>
                <c:pt idx="1" formatCode="#,##0">
                  <c:v>165</c:v>
                </c:pt>
                <c:pt idx="2" formatCode="#,##0">
                  <c:v>121</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918</c:v>
                </c:pt>
                <c:pt idx="1" formatCode="#,##0">
                  <c:v>933</c:v>
                </c:pt>
                <c:pt idx="2" formatCode="#,##0">
                  <c:v>895</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608</c:v>
                </c:pt>
                <c:pt idx="1" formatCode="#,##0">
                  <c:v>347</c:v>
                </c:pt>
                <c:pt idx="2" formatCode="#,##0">
                  <c:v>954</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29</c:v>
                </c:pt>
                <c:pt idx="1" formatCode="#,##0">
                  <c:v>93</c:v>
                </c:pt>
                <c:pt idx="2" formatCode="#,##0">
                  <c:v>84</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324</c:v>
                </c:pt>
                <c:pt idx="1" formatCode="#,##0">
                  <c:v>148</c:v>
                </c:pt>
                <c:pt idx="2" formatCode="#,##0">
                  <c:v>340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514</c:v>
                </c:pt>
                <c:pt idx="1" formatCode="#,##0">
                  <c:v>779</c:v>
                </c:pt>
                <c:pt idx="2" formatCode="#,##0">
                  <c:v>831</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2040</c:v>
                </c:pt>
                <c:pt idx="1" formatCode="#,##0">
                  <c:v>2859</c:v>
                </c:pt>
                <c:pt idx="2" formatCode="#,##0">
                  <c:v>2202</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1079</c:v>
                </c:pt>
                <c:pt idx="1" formatCode="#,##0">
                  <c:v>1491</c:v>
                </c:pt>
                <c:pt idx="2" formatCode="#,##0">
                  <c:v>1170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362</c:v>
                </c:pt>
                <c:pt idx="1" formatCode="#,##0">
                  <c:v>216</c:v>
                </c:pt>
                <c:pt idx="2" formatCode="#,##0">
                  <c:v>328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1829</c:v>
                </c:pt>
                <c:pt idx="1" formatCode="#,##0">
                  <c:v>1921</c:v>
                </c:pt>
                <c:pt idx="2" formatCode="#,##0">
                  <c:v>2006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9709</c:v>
                      </c:pt>
                      <c:pt idx="1" formatCode="#,##0">
                        <c:v>10967</c:v>
                      </c:pt>
                      <c:pt idx="2" formatCode="#,##0">
                        <c:v>11158</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Lemoore</c:v>
                </c:pt>
                <c:pt idx="1">
                  <c:v>Kings County</c:v>
                </c:pt>
                <c:pt idx="2">
                  <c:v>California</c:v>
                </c:pt>
              </c:strCache>
            </c:strRef>
          </c:cat>
          <c:val>
            <c:numRef>
              <c:f>(Population!$C$257,Population!$E$257,Population!$G$257)</c:f>
              <c:numCache>
                <c:formatCode>#,##0.0%</c:formatCode>
                <c:ptCount val="3"/>
                <c:pt idx="0">
                  <c:v>0.29575192686861446</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Lemoore</c:v>
                </c:pt>
                <c:pt idx="1">
                  <c:v>Kings County</c:v>
                </c:pt>
                <c:pt idx="2">
                  <c:v>California</c:v>
                </c:pt>
              </c:strCache>
            </c:strRef>
          </c:cat>
          <c:val>
            <c:numRef>
              <c:f>(Population!$C$258,Population!$E$258,Population!$G$258)</c:f>
              <c:numCache>
                <c:formatCode>#,##0.0%</c:formatCode>
                <c:ptCount val="3"/>
                <c:pt idx="0">
                  <c:v>0.20541315647965586</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Lemoore</c:v>
                </c:pt>
                <c:pt idx="1">
                  <c:v>Kings County</c:v>
                </c:pt>
                <c:pt idx="2">
                  <c:v>California</c:v>
                </c:pt>
              </c:strCache>
            </c:strRef>
          </c:cat>
          <c:val>
            <c:numRef>
              <c:f>(Population!$C$259,Population!$E$259,Population!$G$259)</c:f>
              <c:numCache>
                <c:formatCode>#,##0.0%</c:formatCode>
                <c:ptCount val="3"/>
                <c:pt idx="0">
                  <c:v>0.17216347015594194</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Lemoore</c:v>
                </c:pt>
                <c:pt idx="1">
                  <c:v>Kings County</c:v>
                </c:pt>
                <c:pt idx="2">
                  <c:v>California</c:v>
                </c:pt>
              </c:strCache>
            </c:strRef>
          </c:cat>
          <c:val>
            <c:numRef>
              <c:f>(Population!$C$260,Population!$E$260,Population!$G$260)</c:f>
              <c:numCache>
                <c:formatCode>#,##0.0%</c:formatCode>
                <c:ptCount val="3"/>
                <c:pt idx="0">
                  <c:v>0.1319232837426062</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Lemoore</c:v>
                </c:pt>
                <c:pt idx="1">
                  <c:v>Kings County</c:v>
                </c:pt>
                <c:pt idx="2">
                  <c:v>California</c:v>
                </c:pt>
              </c:strCache>
            </c:strRef>
          </c:cat>
          <c:val>
            <c:numRef>
              <c:f>(Population!$C$261,Population!$E$261,Population!$G$261)</c:f>
              <c:numCache>
                <c:formatCode>#,##0.0%</c:formatCode>
                <c:ptCount val="3"/>
                <c:pt idx="0">
                  <c:v>0.19474816275318158</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Lemoore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2.3973125668040923E-2</c:v>
                </c:pt>
                <c:pt idx="1">
                  <c:v>6.1078027179722093E-3</c:v>
                </c:pt>
                <c:pt idx="2">
                  <c:v>0.96991907161398683</c:v>
                </c:pt>
                <c:pt idx="3">
                  <c:v>6.5476574080041247E-2</c:v>
                </c:pt>
                <c:pt idx="4">
                  <c:v>2.7260424051040795E-2</c:v>
                </c:pt>
                <c:pt idx="5">
                  <c:v>0.90726300186891795</c:v>
                </c:pt>
                <c:pt idx="6">
                  <c:v>0.17005610098176718</c:v>
                </c:pt>
                <c:pt idx="7">
                  <c:v>0.24158485273492286</c:v>
                </c:pt>
                <c:pt idx="8">
                  <c:v>0.58835904628330993</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Lemoore</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157</c:v>
                      </c:pt>
                      <c:pt idx="1">
                        <c:v>40</c:v>
                      </c:pt>
                      <c:pt idx="2">
                        <c:v>6352</c:v>
                      </c:pt>
                      <c:pt idx="3">
                        <c:v>1016</c:v>
                      </c:pt>
                      <c:pt idx="4">
                        <c:v>423</c:v>
                      </c:pt>
                      <c:pt idx="5">
                        <c:v>14078</c:v>
                      </c:pt>
                      <c:pt idx="6">
                        <c:v>485</c:v>
                      </c:pt>
                      <c:pt idx="7">
                        <c:v>689</c:v>
                      </c:pt>
                      <c:pt idx="8">
                        <c:v>1678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0.72170071783544998</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0.27829928216454997</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0.57995409334353476</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0.31675592960979343</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0.10328997704667177</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0.75198412698412698</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0.22222222222222221</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Lemoore</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2.5793650793650792E-2</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21430</xdr:colOff>
      <xdr:row>383</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9249" cy="555182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C115" sqref="C115"/>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2" t="s">
        <v>2459</v>
      </c>
      <c r="B1" s="342"/>
      <c r="C1" s="342"/>
      <c r="D1" s="342"/>
      <c r="E1" s="342"/>
      <c r="F1" s="342"/>
      <c r="G1" s="342"/>
      <c r="H1"/>
      <c r="I1"/>
    </row>
    <row r="2" spans="1:9" x14ac:dyDescent="0.3">
      <c r="A2" s="77" t="s">
        <v>0</v>
      </c>
      <c r="B2" s="265" t="s">
        <v>757</v>
      </c>
      <c r="C2" s="343"/>
      <c r="D2" s="343"/>
      <c r="E2" s="343"/>
      <c r="F2" s="343"/>
      <c r="G2" s="343"/>
    </row>
    <row r="3" spans="1:9" x14ac:dyDescent="0.3">
      <c r="A3" s="77" t="s">
        <v>2</v>
      </c>
      <c r="B3" s="265" t="s">
        <v>4594</v>
      </c>
      <c r="C3" s="343"/>
      <c r="D3" s="343"/>
      <c r="E3" s="343"/>
      <c r="F3" s="343"/>
      <c r="G3" s="343"/>
    </row>
    <row r="4" spans="1:9" ht="3.6" customHeight="1" x14ac:dyDescent="0.3"/>
    <row r="5" spans="1:9" ht="28.2" customHeight="1" x14ac:dyDescent="0.3">
      <c r="B5" s="346" t="s">
        <v>3</v>
      </c>
      <c r="C5" s="34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Lemoore. It was prepared as part of the San Joaquin Valley (SJV) Regional Early Action Project (REAP) report Taking Stock: A Comprehensive Housing Report for the San Joaquin Valley in 2022.</v>
      </c>
      <c r="D5" s="345"/>
      <c r="E5" s="345"/>
      <c r="F5" s="345"/>
      <c r="G5" s="345"/>
    </row>
    <row r="6" spans="1:9" ht="28.95" customHeight="1" x14ac:dyDescent="0.3">
      <c r="B6" s="347"/>
      <c r="C6" s="340" t="s">
        <v>2541</v>
      </c>
      <c r="D6" s="345"/>
      <c r="E6" s="345"/>
      <c r="F6" s="345"/>
      <c r="G6" s="345"/>
    </row>
    <row r="7" spans="1:9" ht="69.599999999999994" customHeight="1" x14ac:dyDescent="0.3">
      <c r="B7" s="347"/>
      <c r="C7" s="340" t="s">
        <v>2542</v>
      </c>
      <c r="D7" s="341"/>
      <c r="E7" s="341"/>
      <c r="F7" s="341"/>
      <c r="G7" s="341"/>
    </row>
    <row r="8" spans="1:9" ht="31.2" customHeight="1" x14ac:dyDescent="0.3">
      <c r="B8" s="347"/>
      <c r="C8" s="340" t="s">
        <v>2540</v>
      </c>
      <c r="D8" s="341"/>
      <c r="E8" s="341"/>
      <c r="F8" s="341"/>
      <c r="G8" s="341"/>
    </row>
    <row r="9" spans="1:9" ht="28.95" customHeight="1" x14ac:dyDescent="0.3">
      <c r="B9" s="347"/>
      <c r="C9" s="348" t="s">
        <v>4606</v>
      </c>
      <c r="D9" s="341"/>
      <c r="E9" s="341"/>
      <c r="F9" s="341"/>
      <c r="G9" s="341"/>
    </row>
    <row r="10" spans="1:9" ht="5.4" customHeight="1" x14ac:dyDescent="0.3">
      <c r="B10" s="38"/>
      <c r="C10" s="99"/>
      <c r="D10" s="99"/>
      <c r="E10" s="99"/>
      <c r="F10" s="99"/>
      <c r="G10" s="99"/>
    </row>
    <row r="11" spans="1:9" ht="18" customHeight="1" x14ac:dyDescent="0.3">
      <c r="B11" s="333" t="s">
        <v>4</v>
      </c>
      <c r="C11" s="334"/>
      <c r="D11" s="334"/>
      <c r="E11" s="334"/>
      <c r="F11" s="334"/>
      <c r="G11" s="334"/>
    </row>
    <row r="12" spans="1:9" x14ac:dyDescent="0.3">
      <c r="B12" s="34"/>
    </row>
    <row r="13" spans="1:9" ht="28.8" x14ac:dyDescent="0.3">
      <c r="B13" s="34"/>
      <c r="C13" s="98" t="s">
        <v>5</v>
      </c>
      <c r="D13" s="98" t="s">
        <v>2457</v>
      </c>
      <c r="E13" s="98" t="s">
        <v>2458</v>
      </c>
      <c r="F13" s="98" t="s">
        <v>2448</v>
      </c>
      <c r="G13" s="234" t="s">
        <v>6</v>
      </c>
    </row>
    <row r="14" spans="1:9" x14ac:dyDescent="0.3">
      <c r="B14" s="320" t="s">
        <v>7</v>
      </c>
      <c r="C14" s="170" t="s">
        <v>8</v>
      </c>
      <c r="D14" s="171" t="s">
        <v>9</v>
      </c>
      <c r="E14" s="26" t="s">
        <v>10</v>
      </c>
      <c r="F14" s="187"/>
      <c r="G14" s="235"/>
    </row>
    <row r="15" spans="1:9" ht="28.8" x14ac:dyDescent="0.3">
      <c r="B15" s="321"/>
      <c r="C15" s="172" t="s">
        <v>11</v>
      </c>
      <c r="D15" s="93" t="s">
        <v>9</v>
      </c>
      <c r="E15" s="26" t="s">
        <v>12</v>
      </c>
      <c r="G15" s="236" t="s">
        <v>13</v>
      </c>
    </row>
    <row r="16" spans="1:9" x14ac:dyDescent="0.3">
      <c r="B16" s="321"/>
      <c r="C16" s="172" t="s">
        <v>14</v>
      </c>
      <c r="D16" s="93" t="s">
        <v>9</v>
      </c>
      <c r="E16" s="26" t="s">
        <v>10</v>
      </c>
      <c r="G16" s="237"/>
    </row>
    <row r="17" spans="2:7" x14ac:dyDescent="0.3">
      <c r="B17" s="321"/>
      <c r="C17" s="172" t="s">
        <v>15</v>
      </c>
      <c r="D17" s="93" t="s">
        <v>9</v>
      </c>
      <c r="E17" s="26" t="s">
        <v>10</v>
      </c>
      <c r="G17" s="236" t="s">
        <v>16</v>
      </c>
    </row>
    <row r="18" spans="2:7" x14ac:dyDescent="0.3">
      <c r="B18" s="321"/>
      <c r="C18" s="172" t="s">
        <v>17</v>
      </c>
      <c r="D18" s="93" t="s">
        <v>9</v>
      </c>
      <c r="E18" s="26" t="s">
        <v>10</v>
      </c>
      <c r="G18" s="237"/>
    </row>
    <row r="19" spans="2:7" x14ac:dyDescent="0.3">
      <c r="B19" s="321"/>
      <c r="C19" s="172" t="s">
        <v>18</v>
      </c>
      <c r="D19" s="93" t="s">
        <v>9</v>
      </c>
      <c r="E19" s="26" t="s">
        <v>10</v>
      </c>
      <c r="G19" s="237"/>
    </row>
    <row r="20" spans="2:7" ht="28.8" x14ac:dyDescent="0.3">
      <c r="B20" s="321"/>
      <c r="C20" s="173" t="s">
        <v>19</v>
      </c>
      <c r="D20" s="93" t="s">
        <v>9</v>
      </c>
      <c r="E20" s="26" t="s">
        <v>12</v>
      </c>
      <c r="G20" s="236" t="s">
        <v>20</v>
      </c>
    </row>
    <row r="21" spans="2:7" x14ac:dyDescent="0.3">
      <c r="B21" s="321"/>
      <c r="C21" s="174" t="s">
        <v>21</v>
      </c>
      <c r="D21" s="93" t="s">
        <v>9</v>
      </c>
      <c r="E21" s="26" t="s">
        <v>12</v>
      </c>
      <c r="G21" s="238"/>
    </row>
    <row r="22" spans="2:7" ht="28.8" x14ac:dyDescent="0.3">
      <c r="B22" s="321"/>
      <c r="C22" s="175" t="s">
        <v>22</v>
      </c>
      <c r="D22" s="93" t="s">
        <v>23</v>
      </c>
      <c r="E22" s="26" t="s">
        <v>10</v>
      </c>
      <c r="G22" s="238"/>
    </row>
    <row r="23" spans="2:7" ht="28.8" x14ac:dyDescent="0.3">
      <c r="B23" s="321"/>
      <c r="C23" s="175" t="s">
        <v>24</v>
      </c>
      <c r="D23" s="93" t="s">
        <v>23</v>
      </c>
      <c r="E23" s="26" t="s">
        <v>10</v>
      </c>
      <c r="G23" s="239" t="s">
        <v>25</v>
      </c>
    </row>
    <row r="24" spans="2:7" ht="28.8" x14ac:dyDescent="0.3">
      <c r="B24" s="321"/>
      <c r="C24" s="175" t="s">
        <v>26</v>
      </c>
      <c r="D24" s="93" t="s">
        <v>23</v>
      </c>
      <c r="E24" s="26" t="s">
        <v>10</v>
      </c>
      <c r="G24" s="239" t="s">
        <v>27</v>
      </c>
    </row>
    <row r="25" spans="2:7" ht="28.8" x14ac:dyDescent="0.3">
      <c r="B25" s="321"/>
      <c r="C25" s="175" t="s">
        <v>28</v>
      </c>
      <c r="D25" s="93" t="s">
        <v>29</v>
      </c>
      <c r="E25" s="26" t="s">
        <v>10</v>
      </c>
      <c r="G25" s="239"/>
    </row>
    <row r="26" spans="2:7" ht="28.8" x14ac:dyDescent="0.3">
      <c r="B26" s="321"/>
      <c r="C26" s="175" t="s">
        <v>30</v>
      </c>
      <c r="D26" s="93" t="s">
        <v>29</v>
      </c>
      <c r="E26" s="26" t="s">
        <v>12</v>
      </c>
      <c r="G26" s="239"/>
    </row>
    <row r="27" spans="2:7" ht="28.8" x14ac:dyDescent="0.3">
      <c r="B27" s="321"/>
      <c r="C27" s="175" t="s">
        <v>31</v>
      </c>
      <c r="D27" s="93" t="s">
        <v>9</v>
      </c>
      <c r="E27" s="26" t="s">
        <v>10</v>
      </c>
      <c r="G27" s="238"/>
    </row>
    <row r="28" spans="2:7" ht="28.8" x14ac:dyDescent="0.3">
      <c r="B28" s="321"/>
      <c r="C28" s="327" t="s">
        <v>32</v>
      </c>
      <c r="D28" s="93" t="s">
        <v>9</v>
      </c>
      <c r="E28" s="26" t="s">
        <v>10</v>
      </c>
      <c r="G28" s="239" t="s">
        <v>4578</v>
      </c>
    </row>
    <row r="29" spans="2:7" ht="28.8" x14ac:dyDescent="0.3">
      <c r="B29" s="321"/>
      <c r="C29" s="328"/>
      <c r="D29" s="93" t="s">
        <v>9</v>
      </c>
      <c r="E29" s="26" t="s">
        <v>12</v>
      </c>
      <c r="G29" s="239" t="s">
        <v>4579</v>
      </c>
    </row>
    <row r="30" spans="2:7" ht="28.8" x14ac:dyDescent="0.3">
      <c r="B30" s="321"/>
      <c r="C30" s="175" t="s">
        <v>33</v>
      </c>
      <c r="D30" s="93" t="s">
        <v>9</v>
      </c>
      <c r="E30" s="26" t="s">
        <v>12</v>
      </c>
      <c r="G30" s="239" t="s">
        <v>4580</v>
      </c>
    </row>
    <row r="31" spans="2:7" ht="43.2" x14ac:dyDescent="0.3">
      <c r="B31" s="321"/>
      <c r="C31" s="175" t="s">
        <v>2475</v>
      </c>
      <c r="D31" s="93" t="s">
        <v>34</v>
      </c>
      <c r="E31" s="26" t="s">
        <v>10</v>
      </c>
      <c r="F31" s="26" t="s">
        <v>2543</v>
      </c>
      <c r="G31" s="239"/>
    </row>
    <row r="32" spans="2:7" ht="43.8" thickBot="1" x14ac:dyDescent="0.35">
      <c r="B32" s="321"/>
      <c r="C32" s="176" t="s">
        <v>2476</v>
      </c>
      <c r="D32" s="177" t="s">
        <v>34</v>
      </c>
      <c r="E32" s="229" t="s">
        <v>10</v>
      </c>
      <c r="F32" s="188" t="s">
        <v>2544</v>
      </c>
      <c r="G32" s="240"/>
    </row>
    <row r="33" spans="2:7" x14ac:dyDescent="0.3">
      <c r="B33"/>
      <c r="C33" s="146"/>
      <c r="G33" s="146"/>
    </row>
    <row r="34" spans="2:7" ht="29.4" thickBot="1" x14ac:dyDescent="0.35">
      <c r="B34" s="158"/>
      <c r="C34" s="142" t="s">
        <v>5</v>
      </c>
      <c r="D34" s="142" t="s">
        <v>2457</v>
      </c>
      <c r="E34" s="142" t="s">
        <v>2458</v>
      </c>
      <c r="F34" s="142" t="s">
        <v>2448</v>
      </c>
      <c r="G34" s="241" t="s">
        <v>6</v>
      </c>
    </row>
    <row r="35" spans="2:7" ht="28.8" x14ac:dyDescent="0.3">
      <c r="B35" s="325" t="s">
        <v>35</v>
      </c>
      <c r="C35" s="147" t="s">
        <v>36</v>
      </c>
      <c r="D35" s="166" t="s">
        <v>37</v>
      </c>
      <c r="E35" s="26" t="s">
        <v>12</v>
      </c>
      <c r="F35" s="191"/>
      <c r="G35" s="242" t="s">
        <v>4581</v>
      </c>
    </row>
    <row r="36" spans="2:7" x14ac:dyDescent="0.3">
      <c r="B36" s="326"/>
      <c r="C36" s="148" t="s">
        <v>38</v>
      </c>
      <c r="D36" s="93" t="s">
        <v>37</v>
      </c>
      <c r="E36" s="26" t="s">
        <v>10</v>
      </c>
      <c r="G36" s="243" t="s">
        <v>39</v>
      </c>
    </row>
    <row r="37" spans="2:7" ht="28.8" x14ac:dyDescent="0.3">
      <c r="B37" s="326"/>
      <c r="C37" s="148" t="s">
        <v>40</v>
      </c>
      <c r="D37" s="93" t="s">
        <v>41</v>
      </c>
      <c r="E37" s="26" t="s">
        <v>10</v>
      </c>
      <c r="G37" s="243" t="s">
        <v>42</v>
      </c>
    </row>
    <row r="38" spans="2:7" ht="28.8" x14ac:dyDescent="0.3">
      <c r="B38" s="326"/>
      <c r="C38" s="148" t="s">
        <v>43</v>
      </c>
      <c r="D38" s="93" t="s">
        <v>41</v>
      </c>
      <c r="E38" s="26" t="s">
        <v>10</v>
      </c>
      <c r="G38" s="243"/>
    </row>
    <row r="39" spans="2:7" x14ac:dyDescent="0.3">
      <c r="B39" s="326"/>
      <c r="C39" s="148" t="s">
        <v>44</v>
      </c>
      <c r="D39" s="93" t="s">
        <v>37</v>
      </c>
      <c r="E39" s="26" t="s">
        <v>10</v>
      </c>
      <c r="G39" s="244"/>
    </row>
    <row r="40" spans="2:7" x14ac:dyDescent="0.3">
      <c r="B40" s="326"/>
      <c r="C40" s="148" t="s">
        <v>45</v>
      </c>
      <c r="D40" s="93" t="s">
        <v>46</v>
      </c>
      <c r="E40" s="26" t="s">
        <v>10</v>
      </c>
      <c r="G40" s="244"/>
    </row>
    <row r="41" spans="2:7" ht="28.8" x14ac:dyDescent="0.3">
      <c r="B41" s="326"/>
      <c r="C41" s="148" t="s">
        <v>4576</v>
      </c>
      <c r="D41" s="93" t="s">
        <v>46</v>
      </c>
      <c r="E41" s="26" t="s">
        <v>12</v>
      </c>
      <c r="G41" s="243" t="s">
        <v>47</v>
      </c>
    </row>
    <row r="42" spans="2:7" ht="28.8" x14ac:dyDescent="0.3">
      <c r="B42" s="326"/>
      <c r="C42" s="230" t="s">
        <v>48</v>
      </c>
      <c r="D42" s="93" t="s">
        <v>49</v>
      </c>
      <c r="E42" s="26" t="s">
        <v>10</v>
      </c>
      <c r="F42" s="26" t="s">
        <v>2545</v>
      </c>
      <c r="G42" s="243"/>
    </row>
    <row r="43" spans="2:7" ht="28.8" x14ac:dyDescent="0.3">
      <c r="B43" s="326"/>
      <c r="C43" s="148" t="s">
        <v>50</v>
      </c>
      <c r="D43" s="93" t="s">
        <v>51</v>
      </c>
      <c r="E43" s="26" t="s">
        <v>10</v>
      </c>
      <c r="F43" s="26" t="s">
        <v>2545</v>
      </c>
      <c r="G43" s="243"/>
    </row>
    <row r="44" spans="2:7" x14ac:dyDescent="0.3">
      <c r="B44" s="326"/>
      <c r="C44" s="231" t="s">
        <v>52</v>
      </c>
      <c r="D44" s="93" t="s">
        <v>51</v>
      </c>
      <c r="E44" s="26" t="s">
        <v>10</v>
      </c>
      <c r="G44" s="243"/>
    </row>
    <row r="45" spans="2:7" ht="28.8" x14ac:dyDescent="0.3">
      <c r="B45" s="326"/>
      <c r="C45" s="148" t="s">
        <v>53</v>
      </c>
      <c r="D45" s="93" t="s">
        <v>51</v>
      </c>
      <c r="E45" s="26" t="s">
        <v>10</v>
      </c>
      <c r="F45" s="26" t="s">
        <v>2545</v>
      </c>
      <c r="G45" s="243"/>
    </row>
    <row r="46" spans="2:7" ht="28.8" x14ac:dyDescent="0.3">
      <c r="B46" s="326"/>
      <c r="C46" s="148" t="s">
        <v>54</v>
      </c>
      <c r="D46" s="93" t="s">
        <v>51</v>
      </c>
      <c r="E46" s="26" t="s">
        <v>10</v>
      </c>
      <c r="G46" s="243"/>
    </row>
    <row r="47" spans="2:7" x14ac:dyDescent="0.3">
      <c r="B47" s="326"/>
      <c r="C47" s="148" t="s">
        <v>55</v>
      </c>
      <c r="D47" s="93" t="s">
        <v>56</v>
      </c>
      <c r="E47" s="26" t="s">
        <v>10</v>
      </c>
      <c r="G47" s="243" t="s">
        <v>57</v>
      </c>
    </row>
    <row r="48" spans="2:7" x14ac:dyDescent="0.3">
      <c r="B48" s="326"/>
      <c r="C48" s="148" t="s">
        <v>58</v>
      </c>
      <c r="D48" s="93" t="s">
        <v>56</v>
      </c>
      <c r="E48" s="26" t="s">
        <v>10</v>
      </c>
      <c r="G48" s="243" t="s">
        <v>59</v>
      </c>
    </row>
    <row r="49" spans="2:7" ht="28.8" x14ac:dyDescent="0.3">
      <c r="B49" s="326"/>
      <c r="C49" s="148" t="s">
        <v>60</v>
      </c>
      <c r="D49" s="93" t="s">
        <v>56</v>
      </c>
      <c r="E49" s="26" t="s">
        <v>12</v>
      </c>
      <c r="G49" s="243" t="s">
        <v>61</v>
      </c>
    </row>
    <row r="50" spans="2:7" x14ac:dyDescent="0.3">
      <c r="B50" s="326"/>
      <c r="C50" s="167" t="s">
        <v>62</v>
      </c>
      <c r="D50" s="93" t="s">
        <v>63</v>
      </c>
      <c r="E50" s="26" t="s">
        <v>10</v>
      </c>
      <c r="G50" s="245"/>
    </row>
    <row r="51" spans="2:7" x14ac:dyDescent="0.3">
      <c r="B51" s="326"/>
      <c r="C51" s="167" t="s">
        <v>64</v>
      </c>
      <c r="D51" s="93" t="s">
        <v>63</v>
      </c>
      <c r="E51" s="26" t="s">
        <v>10</v>
      </c>
      <c r="G51" s="245"/>
    </row>
    <row r="52" spans="2:7" ht="28.8" x14ac:dyDescent="0.3">
      <c r="B52" s="326"/>
      <c r="C52" s="167" t="s">
        <v>65</v>
      </c>
      <c r="D52" s="93" t="s">
        <v>66</v>
      </c>
      <c r="E52" s="26" t="s">
        <v>2460</v>
      </c>
      <c r="F52" s="26" t="s">
        <v>2546</v>
      </c>
      <c r="G52" s="245" t="s">
        <v>4582</v>
      </c>
    </row>
    <row r="53" spans="2:7" ht="28.8" x14ac:dyDescent="0.3">
      <c r="B53" s="326"/>
      <c r="C53" s="167" t="s">
        <v>67</v>
      </c>
      <c r="D53" s="93"/>
      <c r="E53" s="26" t="s">
        <v>2460</v>
      </c>
      <c r="F53" s="26" t="s">
        <v>2546</v>
      </c>
      <c r="G53" s="245"/>
    </row>
    <row r="54" spans="2:7" ht="43.2" x14ac:dyDescent="0.3">
      <c r="B54" s="326"/>
      <c r="C54" s="167" t="s">
        <v>2447</v>
      </c>
      <c r="D54" s="93" t="s">
        <v>66</v>
      </c>
      <c r="E54" s="26" t="s">
        <v>2460</v>
      </c>
      <c r="F54" s="26" t="s">
        <v>2546</v>
      </c>
      <c r="G54" s="245" t="s">
        <v>68</v>
      </c>
    </row>
    <row r="55" spans="2:7" ht="28.8" x14ac:dyDescent="0.3">
      <c r="B55" s="326"/>
      <c r="C55" s="167" t="s">
        <v>69</v>
      </c>
      <c r="D55" s="93" t="s">
        <v>49</v>
      </c>
      <c r="E55" s="26" t="s">
        <v>10</v>
      </c>
      <c r="F55" s="26" t="s">
        <v>2545</v>
      </c>
      <c r="G55" s="246"/>
    </row>
    <row r="56" spans="2:7" ht="28.8" x14ac:dyDescent="0.3">
      <c r="B56" s="326"/>
      <c r="C56" s="167" t="s">
        <v>70</v>
      </c>
      <c r="D56" s="93" t="s">
        <v>49</v>
      </c>
      <c r="E56" s="26" t="s">
        <v>10</v>
      </c>
      <c r="F56" s="26" t="s">
        <v>2545</v>
      </c>
      <c r="G56" s="245" t="s">
        <v>71</v>
      </c>
    </row>
    <row r="57" spans="2:7" ht="28.8" x14ac:dyDescent="0.3">
      <c r="B57" s="326"/>
      <c r="C57" s="167" t="s">
        <v>72</v>
      </c>
      <c r="D57" s="93" t="s">
        <v>66</v>
      </c>
      <c r="E57" s="26" t="s">
        <v>2460</v>
      </c>
      <c r="F57" s="26" t="s">
        <v>2546</v>
      </c>
      <c r="G57" s="246"/>
    </row>
    <row r="58" spans="2:7" ht="28.8" x14ac:dyDescent="0.3">
      <c r="B58" s="326"/>
      <c r="C58" s="167" t="s">
        <v>73</v>
      </c>
      <c r="D58" s="93" t="s">
        <v>66</v>
      </c>
      <c r="E58" s="26" t="s">
        <v>2460</v>
      </c>
      <c r="F58" s="26" t="s">
        <v>2546</v>
      </c>
      <c r="G58" s="245" t="s">
        <v>4583</v>
      </c>
    </row>
    <row r="59" spans="2:7" ht="28.8" x14ac:dyDescent="0.3">
      <c r="B59" s="326"/>
      <c r="C59" s="167" t="s">
        <v>74</v>
      </c>
      <c r="D59" s="93" t="s">
        <v>66</v>
      </c>
      <c r="E59" s="26" t="s">
        <v>2460</v>
      </c>
      <c r="F59" s="26" t="s">
        <v>2546</v>
      </c>
      <c r="G59" s="245" t="s">
        <v>4584</v>
      </c>
    </row>
    <row r="60" spans="2:7" ht="28.8" x14ac:dyDescent="0.3">
      <c r="B60" s="326"/>
      <c r="C60" s="167" t="s">
        <v>75</v>
      </c>
      <c r="D60" s="93" t="s">
        <v>49</v>
      </c>
      <c r="E60" s="26" t="s">
        <v>10</v>
      </c>
      <c r="F60" s="26" t="s">
        <v>2545</v>
      </c>
      <c r="G60" s="246"/>
    </row>
    <row r="61" spans="2:7" ht="28.8" x14ac:dyDescent="0.3">
      <c r="B61" s="326"/>
      <c r="C61" s="167" t="s">
        <v>76</v>
      </c>
      <c r="D61" s="93" t="s">
        <v>49</v>
      </c>
      <c r="E61" s="26" t="s">
        <v>12</v>
      </c>
      <c r="F61" s="26" t="s">
        <v>2545</v>
      </c>
      <c r="G61" s="245" t="s">
        <v>4585</v>
      </c>
    </row>
    <row r="62" spans="2:7" ht="28.8" x14ac:dyDescent="0.3">
      <c r="B62" s="326"/>
      <c r="C62" s="148" t="s">
        <v>77</v>
      </c>
      <c r="D62" s="93" t="s">
        <v>78</v>
      </c>
      <c r="E62" s="26" t="s">
        <v>12</v>
      </c>
      <c r="F62" s="26" t="s">
        <v>2547</v>
      </c>
      <c r="G62" s="246"/>
    </row>
    <row r="63" spans="2:7" ht="28.8" x14ac:dyDescent="0.3">
      <c r="B63" s="326"/>
      <c r="C63" s="148" t="s">
        <v>79</v>
      </c>
      <c r="D63" s="93" t="s">
        <v>78</v>
      </c>
      <c r="E63" s="26" t="s">
        <v>12</v>
      </c>
      <c r="F63" s="26" t="s">
        <v>2547</v>
      </c>
      <c r="G63" s="245" t="s">
        <v>79</v>
      </c>
    </row>
    <row r="64" spans="2:7" ht="28.8" x14ac:dyDescent="0.3">
      <c r="B64" s="326"/>
      <c r="C64" s="148" t="s">
        <v>80</v>
      </c>
      <c r="D64" s="93" t="s">
        <v>78</v>
      </c>
      <c r="E64" s="26" t="s">
        <v>12</v>
      </c>
      <c r="F64" s="26" t="s">
        <v>2547</v>
      </c>
      <c r="G64" s="245" t="s">
        <v>80</v>
      </c>
    </row>
    <row r="65" spans="2:7" ht="29.4" thickBot="1" x14ac:dyDescent="0.35">
      <c r="B65" s="326"/>
      <c r="C65" s="149" t="s">
        <v>81</v>
      </c>
      <c r="D65" s="169" t="s">
        <v>78</v>
      </c>
      <c r="E65" s="192" t="s">
        <v>12</v>
      </c>
      <c r="F65" s="192" t="s">
        <v>2547</v>
      </c>
      <c r="G65" s="247" t="s">
        <v>81</v>
      </c>
    </row>
    <row r="66" spans="2:7" x14ac:dyDescent="0.3">
      <c r="B66"/>
      <c r="G66" s="26"/>
    </row>
    <row r="67" spans="2:7" ht="29.4" thickBot="1" x14ac:dyDescent="0.35">
      <c r="B67" s="154"/>
      <c r="C67" s="143" t="s">
        <v>5</v>
      </c>
      <c r="D67" s="143" t="s">
        <v>2457</v>
      </c>
      <c r="E67" s="143" t="s">
        <v>2458</v>
      </c>
      <c r="F67" s="143" t="s">
        <v>2448</v>
      </c>
      <c r="G67" s="248" t="s">
        <v>6</v>
      </c>
    </row>
    <row r="68" spans="2:7" x14ac:dyDescent="0.3">
      <c r="B68" s="314" t="s">
        <v>82</v>
      </c>
      <c r="C68" s="160" t="s">
        <v>83</v>
      </c>
      <c r="D68" s="161" t="s">
        <v>46</v>
      </c>
      <c r="E68" s="26" t="s">
        <v>10</v>
      </c>
      <c r="G68" s="249"/>
    </row>
    <row r="69" spans="2:7" ht="28.8" x14ac:dyDescent="0.3">
      <c r="B69" s="315"/>
      <c r="C69" s="162" t="s">
        <v>4577</v>
      </c>
      <c r="D69" s="93" t="s">
        <v>84</v>
      </c>
      <c r="E69" s="26" t="s">
        <v>2460</v>
      </c>
      <c r="F69" s="26" t="s">
        <v>2546</v>
      </c>
      <c r="G69" s="250" t="s">
        <v>4586</v>
      </c>
    </row>
    <row r="70" spans="2:7" ht="43.2" x14ac:dyDescent="0.3">
      <c r="B70" s="315"/>
      <c r="C70" s="162" t="s">
        <v>85</v>
      </c>
      <c r="D70" s="93" t="s">
        <v>84</v>
      </c>
      <c r="E70" s="26" t="s">
        <v>2460</v>
      </c>
      <c r="F70" s="26" t="s">
        <v>2546</v>
      </c>
      <c r="G70" s="250" t="s">
        <v>4587</v>
      </c>
    </row>
    <row r="71" spans="2:7" ht="28.8" x14ac:dyDescent="0.3">
      <c r="B71" s="315"/>
      <c r="C71" s="162" t="s">
        <v>86</v>
      </c>
      <c r="D71" s="93" t="s">
        <v>46</v>
      </c>
      <c r="E71" s="26" t="s">
        <v>2460</v>
      </c>
      <c r="G71" s="250" t="s">
        <v>4588</v>
      </c>
    </row>
    <row r="72" spans="2:7" x14ac:dyDescent="0.3">
      <c r="B72" s="315"/>
      <c r="C72" s="163" t="s">
        <v>87</v>
      </c>
      <c r="D72" s="93" t="s">
        <v>46</v>
      </c>
      <c r="E72" s="26" t="s">
        <v>10</v>
      </c>
      <c r="G72" s="251"/>
    </row>
    <row r="73" spans="2:7" ht="28.8" x14ac:dyDescent="0.3">
      <c r="B73" s="315"/>
      <c r="C73" s="163" t="s">
        <v>88</v>
      </c>
      <c r="D73" s="93" t="s">
        <v>46</v>
      </c>
      <c r="E73" s="26" t="s">
        <v>2460</v>
      </c>
      <c r="G73" s="250" t="s">
        <v>89</v>
      </c>
    </row>
    <row r="74" spans="2:7" ht="28.8" x14ac:dyDescent="0.3">
      <c r="B74" s="315"/>
      <c r="C74" s="163" t="s">
        <v>90</v>
      </c>
      <c r="D74" s="93" t="s">
        <v>46</v>
      </c>
      <c r="E74" s="26" t="s">
        <v>10</v>
      </c>
      <c r="G74" s="250" t="s">
        <v>91</v>
      </c>
    </row>
    <row r="75" spans="2:7" ht="28.8" x14ac:dyDescent="0.3">
      <c r="B75" s="315"/>
      <c r="C75" s="163" t="s">
        <v>92</v>
      </c>
      <c r="D75" s="93" t="s">
        <v>9</v>
      </c>
      <c r="E75" s="26" t="s">
        <v>2460</v>
      </c>
      <c r="G75" s="250" t="s">
        <v>93</v>
      </c>
    </row>
    <row r="76" spans="2:7" x14ac:dyDescent="0.3">
      <c r="B76" s="315"/>
      <c r="C76" s="162" t="s">
        <v>94</v>
      </c>
      <c r="D76" s="93" t="s">
        <v>9</v>
      </c>
      <c r="E76" s="26" t="s">
        <v>2460</v>
      </c>
      <c r="G76" s="251"/>
    </row>
    <row r="77" spans="2:7" ht="28.8" x14ac:dyDescent="0.3">
      <c r="B77" s="315"/>
      <c r="C77" s="162" t="s">
        <v>95</v>
      </c>
      <c r="D77" s="93" t="s">
        <v>9</v>
      </c>
      <c r="E77" s="26" t="s">
        <v>2460</v>
      </c>
      <c r="G77" s="252" t="s">
        <v>96</v>
      </c>
    </row>
    <row r="78" spans="2:7" ht="28.8" x14ac:dyDescent="0.3">
      <c r="B78" s="315"/>
      <c r="C78" s="162" t="s">
        <v>97</v>
      </c>
      <c r="D78" s="93" t="s">
        <v>9</v>
      </c>
      <c r="E78" s="26" t="s">
        <v>2460</v>
      </c>
      <c r="G78" s="252" t="s">
        <v>98</v>
      </c>
    </row>
    <row r="79" spans="2:7" x14ac:dyDescent="0.3">
      <c r="B79" s="315"/>
      <c r="C79" s="162" t="s">
        <v>99</v>
      </c>
      <c r="D79" s="93" t="s">
        <v>9</v>
      </c>
      <c r="E79" s="26" t="s">
        <v>2460</v>
      </c>
      <c r="G79" s="252" t="s">
        <v>4589</v>
      </c>
    </row>
    <row r="80" spans="2:7" ht="15" thickBot="1" x14ac:dyDescent="0.35">
      <c r="B80" s="315"/>
      <c r="C80" s="164" t="s">
        <v>100</v>
      </c>
      <c r="D80" s="165" t="s">
        <v>9</v>
      </c>
      <c r="E80" s="232" t="s">
        <v>2460</v>
      </c>
      <c r="F80" s="190"/>
      <c r="G80" s="253" t="s">
        <v>4590</v>
      </c>
    </row>
    <row r="81" spans="2:7" x14ac:dyDescent="0.3">
      <c r="B81" s="34"/>
      <c r="G81" s="26"/>
    </row>
    <row r="82" spans="2:7" ht="29.4" thickBot="1" x14ac:dyDescent="0.35">
      <c r="B82" s="34"/>
      <c r="C82" s="145" t="s">
        <v>5</v>
      </c>
      <c r="D82" s="145" t="s">
        <v>2457</v>
      </c>
      <c r="E82" s="145" t="s">
        <v>2458</v>
      </c>
      <c r="F82" s="145" t="s">
        <v>2448</v>
      </c>
      <c r="G82" s="254" t="s">
        <v>6</v>
      </c>
    </row>
    <row r="83" spans="2:7" ht="14.4" customHeight="1" x14ac:dyDescent="0.3">
      <c r="B83" s="322" t="s">
        <v>101</v>
      </c>
      <c r="C83" s="178" t="s">
        <v>102</v>
      </c>
      <c r="D83" s="179" t="s">
        <v>103</v>
      </c>
      <c r="E83" s="26" t="s">
        <v>10</v>
      </c>
      <c r="F83" s="189"/>
      <c r="G83" s="255"/>
    </row>
    <row r="84" spans="2:7" ht="28.8" x14ac:dyDescent="0.3">
      <c r="B84" s="323"/>
      <c r="C84" s="180" t="s">
        <v>104</v>
      </c>
      <c r="D84" s="93" t="s">
        <v>103</v>
      </c>
      <c r="E84" s="26" t="s">
        <v>10</v>
      </c>
      <c r="G84" s="256" t="s">
        <v>4591</v>
      </c>
    </row>
    <row r="85" spans="2:7" x14ac:dyDescent="0.3">
      <c r="B85" s="323"/>
      <c r="C85" s="180" t="s">
        <v>105</v>
      </c>
      <c r="D85" s="93" t="s">
        <v>106</v>
      </c>
      <c r="E85" s="26" t="s">
        <v>10</v>
      </c>
      <c r="G85" s="257"/>
    </row>
    <row r="86" spans="2:7" ht="28.8" x14ac:dyDescent="0.3">
      <c r="B86" s="323"/>
      <c r="C86" s="180" t="s">
        <v>107</v>
      </c>
      <c r="D86" s="93" t="s">
        <v>106</v>
      </c>
      <c r="E86" s="26" t="s">
        <v>10</v>
      </c>
      <c r="G86" s="256" t="s">
        <v>108</v>
      </c>
    </row>
    <row r="87" spans="2:7" ht="28.8" x14ac:dyDescent="0.3">
      <c r="B87" s="323"/>
      <c r="C87" s="180" t="s">
        <v>109</v>
      </c>
      <c r="D87" s="93" t="s">
        <v>110</v>
      </c>
      <c r="E87" s="26" t="s">
        <v>12</v>
      </c>
      <c r="G87" s="256" t="s">
        <v>111</v>
      </c>
    </row>
    <row r="88" spans="2:7" ht="28.8" x14ac:dyDescent="0.3">
      <c r="B88" s="323"/>
      <c r="C88" s="181" t="s">
        <v>2477</v>
      </c>
      <c r="D88" s="93" t="s">
        <v>112</v>
      </c>
      <c r="E88" s="26" t="s">
        <v>10</v>
      </c>
      <c r="G88" s="258" t="s">
        <v>113</v>
      </c>
    </row>
    <row r="89" spans="2:7" ht="57.6" x14ac:dyDescent="0.3">
      <c r="B89" s="323"/>
      <c r="C89" s="181" t="s">
        <v>114</v>
      </c>
      <c r="D89" s="93" t="s">
        <v>112</v>
      </c>
      <c r="E89" s="26" t="s">
        <v>10</v>
      </c>
      <c r="F89" s="26" t="s">
        <v>2548</v>
      </c>
      <c r="G89" s="258"/>
    </row>
    <row r="90" spans="2:7" ht="57.6" x14ac:dyDescent="0.3">
      <c r="B90" s="323"/>
      <c r="C90" s="181" t="s">
        <v>2470</v>
      </c>
      <c r="D90" s="93" t="s">
        <v>112</v>
      </c>
      <c r="E90" s="26" t="s">
        <v>10</v>
      </c>
      <c r="F90" s="26" t="s">
        <v>2548</v>
      </c>
      <c r="G90" s="258" t="s">
        <v>115</v>
      </c>
    </row>
    <row r="91" spans="2:7" ht="57.6" x14ac:dyDescent="0.3">
      <c r="B91" s="323"/>
      <c r="C91" s="181" t="s">
        <v>2469</v>
      </c>
      <c r="D91" s="93" t="s">
        <v>112</v>
      </c>
      <c r="E91" s="26" t="s">
        <v>10</v>
      </c>
      <c r="F91" s="26" t="s">
        <v>2548</v>
      </c>
      <c r="G91" s="258" t="s">
        <v>115</v>
      </c>
    </row>
    <row r="92" spans="2:7" ht="28.8" x14ac:dyDescent="0.3">
      <c r="B92" s="323"/>
      <c r="C92" s="181" t="s">
        <v>116</v>
      </c>
      <c r="D92" s="93" t="s">
        <v>110</v>
      </c>
      <c r="E92" s="26" t="s">
        <v>2460</v>
      </c>
      <c r="G92" s="256" t="s">
        <v>117</v>
      </c>
    </row>
    <row r="93" spans="2:7" ht="28.8" x14ac:dyDescent="0.3">
      <c r="B93" s="323"/>
      <c r="C93" s="181" t="s">
        <v>118</v>
      </c>
      <c r="D93" s="93" t="s">
        <v>119</v>
      </c>
      <c r="E93" s="26" t="s">
        <v>10</v>
      </c>
      <c r="G93" s="258" t="s">
        <v>120</v>
      </c>
    </row>
    <row r="94" spans="2:7" ht="28.8" x14ac:dyDescent="0.3">
      <c r="B94" s="323"/>
      <c r="C94" s="181" t="s">
        <v>121</v>
      </c>
      <c r="D94" s="93" t="s">
        <v>122</v>
      </c>
      <c r="E94" s="26" t="s">
        <v>10</v>
      </c>
      <c r="G94" s="258" t="s">
        <v>4592</v>
      </c>
    </row>
    <row r="95" spans="2:7" ht="28.8" x14ac:dyDescent="0.3">
      <c r="B95" s="323"/>
      <c r="C95" s="181" t="s">
        <v>123</v>
      </c>
      <c r="D95" s="93" t="s">
        <v>122</v>
      </c>
      <c r="E95" s="26" t="s">
        <v>10</v>
      </c>
      <c r="G95" s="258"/>
    </row>
    <row r="96" spans="2:7" x14ac:dyDescent="0.3">
      <c r="B96" s="323"/>
      <c r="C96" s="181" t="s">
        <v>124</v>
      </c>
      <c r="D96" s="93" t="s">
        <v>125</v>
      </c>
      <c r="E96" s="26" t="s">
        <v>10</v>
      </c>
      <c r="G96" s="257"/>
    </row>
    <row r="97" spans="2:7" x14ac:dyDescent="0.3">
      <c r="B97" s="323"/>
      <c r="C97" s="181" t="s">
        <v>126</v>
      </c>
      <c r="D97" s="93" t="s">
        <v>125</v>
      </c>
      <c r="E97" s="26" t="s">
        <v>10</v>
      </c>
      <c r="G97" s="256" t="s">
        <v>127</v>
      </c>
    </row>
    <row r="98" spans="2:7" ht="28.8" x14ac:dyDescent="0.3">
      <c r="B98" s="323"/>
      <c r="C98" s="181" t="s">
        <v>128</v>
      </c>
      <c r="D98" s="93" t="s">
        <v>110</v>
      </c>
      <c r="E98" s="26" t="s">
        <v>10</v>
      </c>
      <c r="G98" s="256" t="s">
        <v>129</v>
      </c>
    </row>
    <row r="99" spans="2:7" ht="28.8" x14ac:dyDescent="0.3">
      <c r="B99" s="323"/>
      <c r="C99" s="181" t="s">
        <v>130</v>
      </c>
      <c r="D99" s="93" t="s">
        <v>125</v>
      </c>
      <c r="E99" s="26" t="s">
        <v>2460</v>
      </c>
      <c r="G99" s="258" t="s">
        <v>131</v>
      </c>
    </row>
    <row r="100" spans="2:7" x14ac:dyDescent="0.3">
      <c r="B100" s="323"/>
      <c r="C100" s="181" t="s">
        <v>132</v>
      </c>
      <c r="D100" s="93" t="s">
        <v>125</v>
      </c>
      <c r="E100" s="26" t="s">
        <v>2460</v>
      </c>
      <c r="G100" s="257"/>
    </row>
    <row r="101" spans="2:7" ht="28.8" x14ac:dyDescent="0.3">
      <c r="B101" s="323"/>
      <c r="C101" s="181" t="s">
        <v>133</v>
      </c>
      <c r="D101" s="93" t="s">
        <v>110</v>
      </c>
      <c r="E101" s="26" t="s">
        <v>12</v>
      </c>
      <c r="G101" s="258" t="s">
        <v>134</v>
      </c>
    </row>
    <row r="102" spans="2:7" ht="43.2" x14ac:dyDescent="0.3">
      <c r="B102" s="323"/>
      <c r="C102" s="329" t="s">
        <v>135</v>
      </c>
      <c r="D102" s="93" t="s">
        <v>110</v>
      </c>
      <c r="E102" s="26" t="s">
        <v>10</v>
      </c>
      <c r="F102" s="26" t="s">
        <v>2549</v>
      </c>
      <c r="G102" s="258" t="s">
        <v>136</v>
      </c>
    </row>
    <row r="103" spans="2:7" ht="28.8" x14ac:dyDescent="0.3">
      <c r="B103" s="323"/>
      <c r="C103" s="330"/>
      <c r="D103" s="93" t="s">
        <v>110</v>
      </c>
      <c r="E103" s="26" t="s">
        <v>10</v>
      </c>
      <c r="G103" s="258" t="s">
        <v>137</v>
      </c>
    </row>
    <row r="104" spans="2:7" ht="28.8" x14ac:dyDescent="0.3">
      <c r="B104" s="323"/>
      <c r="C104" s="157" t="s">
        <v>138</v>
      </c>
      <c r="D104" s="93" t="s">
        <v>139</v>
      </c>
      <c r="E104" s="26" t="s">
        <v>10</v>
      </c>
      <c r="G104" s="259"/>
    </row>
    <row r="105" spans="2:7" ht="28.8" x14ac:dyDescent="0.3">
      <c r="B105" s="323"/>
      <c r="C105" s="157" t="s">
        <v>140</v>
      </c>
      <c r="D105" s="93" t="s">
        <v>141</v>
      </c>
      <c r="E105" s="26" t="s">
        <v>10</v>
      </c>
      <c r="F105" s="26" t="s">
        <v>2550</v>
      </c>
      <c r="G105" s="259"/>
    </row>
    <row r="106" spans="2:7" ht="28.8" x14ac:dyDescent="0.3">
      <c r="B106" s="323"/>
      <c r="C106" s="181" t="s">
        <v>142</v>
      </c>
      <c r="D106" s="93" t="s">
        <v>110</v>
      </c>
      <c r="E106" s="26" t="s">
        <v>2460</v>
      </c>
      <c r="F106" s="26" t="s">
        <v>2546</v>
      </c>
      <c r="G106" s="257"/>
    </row>
    <row r="107" spans="2:7" ht="28.8" x14ac:dyDescent="0.3">
      <c r="B107" s="324"/>
      <c r="C107" s="331" t="s">
        <v>143</v>
      </c>
      <c r="D107" s="316" t="s">
        <v>110</v>
      </c>
      <c r="E107" s="316" t="s">
        <v>2460</v>
      </c>
      <c r="F107" s="316" t="s">
        <v>2546</v>
      </c>
      <c r="G107" s="258" t="s">
        <v>4593</v>
      </c>
    </row>
    <row r="108" spans="2:7" ht="28.8" x14ac:dyDescent="0.3">
      <c r="B108" s="323"/>
      <c r="C108" s="316"/>
      <c r="D108" s="316"/>
      <c r="E108" s="316"/>
      <c r="F108" s="316"/>
      <c r="G108" s="258" t="s">
        <v>144</v>
      </c>
    </row>
    <row r="109" spans="2:7" ht="28.8" x14ac:dyDescent="0.3">
      <c r="B109" s="323"/>
      <c r="C109" s="316"/>
      <c r="D109" s="316"/>
      <c r="E109" s="316"/>
      <c r="F109" s="316"/>
      <c r="G109" s="258" t="s">
        <v>145</v>
      </c>
    </row>
    <row r="110" spans="2:7" ht="29.4" thickBot="1" x14ac:dyDescent="0.35">
      <c r="B110" s="323"/>
      <c r="C110" s="317"/>
      <c r="D110" s="317"/>
      <c r="E110" s="332"/>
      <c r="F110" s="317"/>
      <c r="G110" s="260" t="s">
        <v>146</v>
      </c>
    </row>
    <row r="111" spans="2:7" x14ac:dyDescent="0.3">
      <c r="B111" s="34"/>
      <c r="G111" s="26"/>
    </row>
    <row r="112" spans="2:7" ht="15" thickBot="1" x14ac:dyDescent="0.35">
      <c r="B112" s="34"/>
      <c r="C112" s="261" t="s">
        <v>147</v>
      </c>
      <c r="D112" s="335" t="s">
        <v>148</v>
      </c>
      <c r="E112" s="335"/>
      <c r="F112" s="335" t="s">
        <v>149</v>
      </c>
      <c r="G112" s="336"/>
    </row>
    <row r="113" spans="2:7" ht="28.95" customHeight="1" x14ac:dyDescent="0.3">
      <c r="B113" s="318" t="s">
        <v>150</v>
      </c>
      <c r="C113" s="337" t="s">
        <v>151</v>
      </c>
      <c r="D113" s="338"/>
      <c r="E113" s="338"/>
      <c r="F113" s="338"/>
      <c r="G113" s="339"/>
    </row>
    <row r="114" spans="2:7" ht="45" customHeight="1" x14ac:dyDescent="0.3">
      <c r="B114" s="319"/>
      <c r="C114" s="150" t="s">
        <v>152</v>
      </c>
      <c r="D114" s="312" t="s">
        <v>2531</v>
      </c>
      <c r="E114" s="312"/>
      <c r="F114" s="312" t="s">
        <v>2511</v>
      </c>
      <c r="G114" s="313"/>
    </row>
    <row r="115" spans="2:7" ht="42.6" customHeight="1" x14ac:dyDescent="0.3">
      <c r="B115" s="319"/>
      <c r="C115" s="150" t="s">
        <v>2432</v>
      </c>
      <c r="D115" s="316" t="s">
        <v>2435</v>
      </c>
      <c r="E115" s="316"/>
      <c r="F115" s="312" t="s">
        <v>2511</v>
      </c>
      <c r="G115" s="313"/>
    </row>
    <row r="116" spans="2:7" ht="43.2" customHeight="1" x14ac:dyDescent="0.3">
      <c r="B116" s="319"/>
      <c r="C116" s="150" t="s">
        <v>2442</v>
      </c>
      <c r="D116" s="312" t="s">
        <v>2512</v>
      </c>
      <c r="E116" s="312"/>
      <c r="F116" s="312" t="s">
        <v>2517</v>
      </c>
      <c r="G116" s="313"/>
    </row>
    <row r="117" spans="2:7" ht="43.2" customHeight="1" x14ac:dyDescent="0.3">
      <c r="B117" s="319"/>
      <c r="C117" s="150" t="s">
        <v>153</v>
      </c>
      <c r="D117" s="312" t="s">
        <v>154</v>
      </c>
      <c r="E117" s="312"/>
      <c r="F117" s="312" t="s">
        <v>2513</v>
      </c>
      <c r="G117" s="313"/>
    </row>
    <row r="118" spans="2:7" x14ac:dyDescent="0.3">
      <c r="B118" s="319"/>
      <c r="C118" s="150" t="s">
        <v>155</v>
      </c>
      <c r="D118" s="312" t="s">
        <v>156</v>
      </c>
      <c r="E118" s="312"/>
      <c r="F118" s="312" t="s">
        <v>2513</v>
      </c>
      <c r="G118" s="313"/>
    </row>
    <row r="119" spans="2:7" x14ac:dyDescent="0.3">
      <c r="B119" s="319"/>
      <c r="C119" s="150" t="s">
        <v>157</v>
      </c>
      <c r="D119" s="312" t="s">
        <v>158</v>
      </c>
      <c r="E119" s="312"/>
      <c r="F119" s="312" t="s">
        <v>2514</v>
      </c>
      <c r="G119" s="313"/>
    </row>
    <row r="120" spans="2:7" x14ac:dyDescent="0.3">
      <c r="B120" s="319"/>
      <c r="C120" s="150" t="s">
        <v>159</v>
      </c>
      <c r="D120" s="312" t="s">
        <v>160</v>
      </c>
      <c r="E120" s="312"/>
      <c r="F120" s="312" t="s">
        <v>2514</v>
      </c>
      <c r="G120" s="313"/>
    </row>
    <row r="121" spans="2:7" x14ac:dyDescent="0.3">
      <c r="B121" s="319"/>
      <c r="C121" s="150" t="s">
        <v>161</v>
      </c>
      <c r="D121" s="312" t="s">
        <v>162</v>
      </c>
      <c r="E121" s="312"/>
      <c r="F121" s="312" t="s">
        <v>2514</v>
      </c>
      <c r="G121" s="313"/>
    </row>
    <row r="122" spans="2:7" ht="27" customHeight="1" x14ac:dyDescent="0.3">
      <c r="B122" s="319"/>
      <c r="C122" s="150" t="s">
        <v>163</v>
      </c>
      <c r="D122" s="312" t="s">
        <v>2515</v>
      </c>
      <c r="E122" s="312"/>
      <c r="F122" s="312" t="s">
        <v>2520</v>
      </c>
      <c r="G122" s="313"/>
    </row>
    <row r="123" spans="2:7" ht="31.2" customHeight="1" x14ac:dyDescent="0.3">
      <c r="B123" s="319"/>
      <c r="C123" s="168" t="s">
        <v>164</v>
      </c>
      <c r="D123" s="312" t="s">
        <v>2516</v>
      </c>
      <c r="E123" s="312"/>
      <c r="F123" s="312" t="s">
        <v>2519</v>
      </c>
      <c r="G123" s="313"/>
    </row>
    <row r="124" spans="2:7" ht="31.2" customHeight="1" x14ac:dyDescent="0.3">
      <c r="B124" s="319"/>
      <c r="C124" s="168" t="s">
        <v>165</v>
      </c>
      <c r="D124" s="312" t="s">
        <v>166</v>
      </c>
      <c r="E124" s="312"/>
      <c r="F124" s="312" t="s">
        <v>2518</v>
      </c>
      <c r="G124" s="313"/>
    </row>
    <row r="125" spans="2:7" ht="30" customHeight="1" thickBot="1" x14ac:dyDescent="0.35">
      <c r="B125" s="319"/>
      <c r="C125" s="233" t="s">
        <v>2508</v>
      </c>
      <c r="D125" s="310" t="s">
        <v>2522</v>
      </c>
      <c r="E125" s="310"/>
      <c r="F125" s="310" t="s">
        <v>2521</v>
      </c>
      <c r="G125" s="311"/>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2104</v>
      </c>
      <c r="C1" s="373"/>
      <c r="D1" s="373"/>
      <c r="E1" s="373"/>
      <c r="F1" s="373"/>
      <c r="G1" s="373"/>
    </row>
    <row r="2" spans="1:25" x14ac:dyDescent="0.3">
      <c r="A2" t="s">
        <v>170</v>
      </c>
      <c r="B2" s="375" t="str">
        <f>Population!B3</f>
        <v>City of Lemoore</v>
      </c>
      <c r="C2" s="375"/>
      <c r="D2" s="375"/>
      <c r="E2" s="375"/>
      <c r="F2" s="375"/>
      <c r="G2" s="375"/>
      <c r="H2" s="375"/>
      <c r="I2" s="375"/>
      <c r="J2" s="375" t="str">
        <f>Population!B4</f>
        <v>Kings County</v>
      </c>
      <c r="K2" s="375"/>
      <c r="L2" s="375"/>
      <c r="M2" s="375"/>
      <c r="N2" s="375"/>
      <c r="O2" s="375"/>
      <c r="P2" s="375"/>
      <c r="Q2" s="375"/>
      <c r="R2" s="375" t="s">
        <v>171</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2105</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x14ac:dyDescent="0.3">
      <c r="A5" t="s">
        <v>2106</v>
      </c>
      <c r="B5" s="14">
        <v>2782.42090931542</v>
      </c>
      <c r="C5" t="s">
        <v>170</v>
      </c>
      <c r="D5" t="s">
        <v>170</v>
      </c>
      <c r="E5" t="s">
        <v>170</v>
      </c>
      <c r="F5" t="s">
        <v>170</v>
      </c>
      <c r="G5" t="s">
        <v>170</v>
      </c>
      <c r="H5" t="s">
        <v>170</v>
      </c>
      <c r="I5" t="s">
        <v>170</v>
      </c>
      <c r="J5" s="14">
        <v>109.982144819555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3067.5357426693699</v>
      </c>
      <c r="C6" t="s">
        <v>170</v>
      </c>
      <c r="D6" t="s">
        <v>170</v>
      </c>
      <c r="E6" t="s">
        <v>170</v>
      </c>
      <c r="F6" t="s">
        <v>170</v>
      </c>
      <c r="G6" t="s">
        <v>170</v>
      </c>
      <c r="H6" t="s">
        <v>170</v>
      </c>
      <c r="I6" t="s">
        <v>170</v>
      </c>
      <c r="J6" s="14">
        <v>109.625464763846</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285.11483335395803</v>
      </c>
      <c r="C7" t="s">
        <v>170</v>
      </c>
      <c r="D7" t="s">
        <v>170</v>
      </c>
      <c r="E7" t="s">
        <v>170</v>
      </c>
      <c r="F7" t="s">
        <v>170</v>
      </c>
      <c r="G7" t="s">
        <v>170</v>
      </c>
      <c r="H7" t="s">
        <v>170</v>
      </c>
      <c r="I7" t="s">
        <v>170</v>
      </c>
      <c r="J7" s="14">
        <v>-0.35668005570904904</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6">
        <v>0.102470058501719</v>
      </c>
      <c r="C8" t="s">
        <v>170</v>
      </c>
      <c r="D8" t="s">
        <v>170</v>
      </c>
      <c r="E8" t="s">
        <v>170</v>
      </c>
      <c r="F8" t="s">
        <v>170</v>
      </c>
      <c r="G8" t="s">
        <v>170</v>
      </c>
      <c r="H8" t="s">
        <v>170</v>
      </c>
      <c r="I8" t="s">
        <v>170</v>
      </c>
      <c r="J8" s="306">
        <v>-3.2430723759228801E-3</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2110</v>
      </c>
      <c r="B10" s="304"/>
      <c r="C10" s="304"/>
      <c r="D10" s="304"/>
      <c r="E10" s="304"/>
      <c r="F10" s="304"/>
      <c r="G10" s="304"/>
      <c r="H10" s="304"/>
      <c r="I10" s="304"/>
      <c r="J10" s="304"/>
      <c r="K10" s="304"/>
      <c r="L10" s="304"/>
      <c r="M10" s="304"/>
      <c r="N10" s="304"/>
      <c r="O10" s="304"/>
      <c r="P10" s="304"/>
      <c r="Q10" s="304"/>
      <c r="R10" s="212"/>
      <c r="S10" s="212"/>
      <c r="T10" s="212"/>
      <c r="U10" s="212"/>
      <c r="V10" s="212"/>
      <c r="W10" s="212"/>
      <c r="X10" s="212"/>
      <c r="Y10" s="212"/>
    </row>
    <row r="11" spans="1:25" x14ac:dyDescent="0.3">
      <c r="A11" t="s">
        <v>2111</v>
      </c>
      <c r="B11" s="2">
        <v>27038</v>
      </c>
      <c r="C11" t="s">
        <v>170</v>
      </c>
      <c r="D11" t="s">
        <v>170</v>
      </c>
      <c r="E11" t="s">
        <v>170</v>
      </c>
      <c r="F11" t="s">
        <v>170</v>
      </c>
      <c r="G11" t="s">
        <v>170</v>
      </c>
      <c r="H11" t="s">
        <v>170</v>
      </c>
      <c r="I11" t="s">
        <v>170</v>
      </c>
      <c r="J11" s="2">
        <v>152486</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2513.0709178032198</v>
      </c>
      <c r="C12" t="s">
        <v>170</v>
      </c>
      <c r="D12" t="s">
        <v>170</v>
      </c>
      <c r="E12" t="s">
        <v>170</v>
      </c>
      <c r="F12" t="s">
        <v>170</v>
      </c>
      <c r="G12" t="s">
        <v>170</v>
      </c>
      <c r="H12" t="s">
        <v>170</v>
      </c>
      <c r="I12" t="s">
        <v>170</v>
      </c>
      <c r="J12" s="2">
        <v>-496.13212670991203</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6">
        <v>0.102470058501719</v>
      </c>
      <c r="C13" t="s">
        <v>170</v>
      </c>
      <c r="D13" t="s">
        <v>170</v>
      </c>
      <c r="E13" t="s">
        <v>170</v>
      </c>
      <c r="F13" t="s">
        <v>170</v>
      </c>
      <c r="G13" t="s">
        <v>170</v>
      </c>
      <c r="H13" t="s">
        <v>170</v>
      </c>
      <c r="I13" t="s">
        <v>170</v>
      </c>
      <c r="J13" s="306">
        <v>-3.2430723759228498E-3</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2114</v>
      </c>
      <c r="B15" s="304"/>
      <c r="C15" s="304"/>
      <c r="D15" s="304"/>
      <c r="E15" s="304"/>
      <c r="F15" s="304"/>
      <c r="G15" s="304"/>
      <c r="H15" s="304"/>
      <c r="I15" s="304"/>
      <c r="J15" s="304"/>
      <c r="K15" s="304"/>
      <c r="L15" s="304"/>
      <c r="M15" s="304"/>
      <c r="N15" s="304"/>
      <c r="O15" s="304"/>
      <c r="P15" s="304"/>
      <c r="Q15" s="304"/>
      <c r="R15" s="212"/>
      <c r="S15" s="212"/>
      <c r="T15" s="212"/>
      <c r="U15" s="212"/>
      <c r="V15" s="212"/>
      <c r="W15" s="212"/>
      <c r="X15" s="212"/>
      <c r="Y15" s="212"/>
    </row>
    <row r="16" spans="1:25" ht="14.4" customHeight="1" x14ac:dyDescent="0.3">
      <c r="B16" s="305" t="s">
        <v>2111</v>
      </c>
      <c r="C16" s="305"/>
      <c r="D16" s="305" t="s">
        <v>2115</v>
      </c>
      <c r="E16" s="305"/>
      <c r="F16" s="305" t="s">
        <v>4598</v>
      </c>
      <c r="G16" s="305"/>
      <c r="H16" s="305" t="s">
        <v>4599</v>
      </c>
      <c r="I16" s="305"/>
      <c r="J16" s="305" t="s">
        <v>2111</v>
      </c>
      <c r="K16" s="305"/>
      <c r="L16" s="305" t="s">
        <v>2115</v>
      </c>
      <c r="M16" s="305"/>
      <c r="N16" s="305" t="s">
        <v>4598</v>
      </c>
      <c r="O16" s="305"/>
      <c r="P16" s="305" t="s">
        <v>4599</v>
      </c>
      <c r="Q16" s="305"/>
      <c r="R16" s="213" t="s">
        <v>2111</v>
      </c>
      <c r="S16" s="213"/>
      <c r="T16" s="213" t="s">
        <v>2115</v>
      </c>
      <c r="U16" s="213"/>
      <c r="V16" s="213" t="s">
        <v>2116</v>
      </c>
      <c r="W16" s="213"/>
      <c r="X16" s="213" t="s">
        <v>2117</v>
      </c>
      <c r="Y16" s="213"/>
    </row>
    <row r="17" spans="1:25" x14ac:dyDescent="0.3">
      <c r="A17" t="s">
        <v>168</v>
      </c>
      <c r="B17" s="2">
        <v>27038</v>
      </c>
      <c r="C17" t="s">
        <v>170</v>
      </c>
      <c r="D17" s="2">
        <v>24524.929082196781</v>
      </c>
      <c r="E17" t="s">
        <v>170</v>
      </c>
      <c r="F17" s="2">
        <v>2513.0709178032198</v>
      </c>
      <c r="G17" t="s">
        <v>170</v>
      </c>
      <c r="H17" s="306">
        <v>0.102470058501719</v>
      </c>
      <c r="I17" t="s">
        <v>170</v>
      </c>
      <c r="J17" s="2">
        <v>152486</v>
      </c>
      <c r="K17" t="s">
        <v>170</v>
      </c>
      <c r="L17" s="2">
        <v>152982.13212670991</v>
      </c>
      <c r="M17" t="s">
        <v>170</v>
      </c>
      <c r="N17" s="2">
        <v>-496.13212670991203</v>
      </c>
      <c r="O17" t="s">
        <v>170</v>
      </c>
      <c r="P17" s="306">
        <v>-3.2430723759228498E-3</v>
      </c>
      <c r="Q17" t="s">
        <v>170</v>
      </c>
      <c r="R17" s="2">
        <v>39538223</v>
      </c>
      <c r="S17" s="27"/>
      <c r="T17" s="2">
        <v>37253955.52834785</v>
      </c>
      <c r="U17" s="27"/>
      <c r="V17" s="2">
        <v>2284267.4716521502</v>
      </c>
      <c r="W17" s="27"/>
      <c r="X17" s="185">
        <v>6.1316105612301205E-2</v>
      </c>
      <c r="Y17" s="27"/>
    </row>
    <row r="18" spans="1:25" x14ac:dyDescent="0.3">
      <c r="A18" t="s">
        <v>2118</v>
      </c>
      <c r="B18" s="2">
        <v>14067</v>
      </c>
      <c r="C18" t="s">
        <v>170</v>
      </c>
      <c r="D18" s="2">
        <v>14708.816882938101</v>
      </c>
      <c r="E18" t="s">
        <v>170</v>
      </c>
      <c r="F18" s="2">
        <v>-641.81688293814295</v>
      </c>
      <c r="G18" t="s">
        <v>170</v>
      </c>
      <c r="H18" s="306">
        <v>-4.3634840792846796E-2</v>
      </c>
      <c r="I18" t="s">
        <v>170</v>
      </c>
      <c r="J18" s="2">
        <v>65879</v>
      </c>
      <c r="K18" t="s">
        <v>170</v>
      </c>
      <c r="L18" s="2">
        <v>75116.088077138396</v>
      </c>
      <c r="M18" t="s">
        <v>170</v>
      </c>
      <c r="N18" s="2">
        <v>-9237.0880771384091</v>
      </c>
      <c r="O18" t="s">
        <v>170</v>
      </c>
      <c r="P18" s="306">
        <v>-0.122970835058032</v>
      </c>
      <c r="Q18" t="s">
        <v>170</v>
      </c>
      <c r="R18" s="2">
        <v>23958571</v>
      </c>
      <c r="S18" s="27"/>
      <c r="T18" s="2">
        <v>23240235.875387099</v>
      </c>
      <c r="U18" s="27"/>
      <c r="V18" s="2">
        <v>718335.12461294595</v>
      </c>
      <c r="W18" s="27"/>
      <c r="X18" s="185">
        <v>3.0909115056517594E-2</v>
      </c>
      <c r="Y18" s="27"/>
    </row>
    <row r="19" spans="1:25" x14ac:dyDescent="0.3">
      <c r="A19" t="s">
        <v>2119</v>
      </c>
      <c r="B19" s="2">
        <v>8630</v>
      </c>
      <c r="C19" t="s">
        <v>170</v>
      </c>
      <c r="D19" s="2">
        <v>10067.022124184899</v>
      </c>
      <c r="E19" t="s">
        <v>170</v>
      </c>
      <c r="F19" s="2">
        <v>-1437.0221241849099</v>
      </c>
      <c r="G19" t="s">
        <v>170</v>
      </c>
      <c r="H19" s="306">
        <v>-0.14274550174401901</v>
      </c>
      <c r="I19" t="s">
        <v>170</v>
      </c>
      <c r="J19" s="2">
        <v>44361</v>
      </c>
      <c r="K19" t="s">
        <v>170</v>
      </c>
      <c r="L19" s="2">
        <v>53879.088077138396</v>
      </c>
      <c r="M19" t="s">
        <v>170</v>
      </c>
      <c r="N19" s="2">
        <v>-9518.0880771384091</v>
      </c>
      <c r="O19" t="s">
        <v>170</v>
      </c>
      <c r="P19" s="306">
        <v>-0.17665644347044998</v>
      </c>
      <c r="Q19" t="s">
        <v>170</v>
      </c>
      <c r="R19" s="2">
        <v>13714587</v>
      </c>
      <c r="S19" s="27"/>
      <c r="T19" s="2">
        <v>14956251.819628602</v>
      </c>
      <c r="U19" s="27"/>
      <c r="V19" s="2">
        <v>-1241664.8196286201</v>
      </c>
      <c r="W19" s="27"/>
      <c r="X19" s="185">
        <v>-8.3019785612265196E-2</v>
      </c>
      <c r="Y19" s="27"/>
    </row>
    <row r="20" spans="1:25" x14ac:dyDescent="0.3">
      <c r="A20" t="s">
        <v>2120</v>
      </c>
      <c r="B20" s="2">
        <v>1487</v>
      </c>
      <c r="C20" t="s">
        <v>170</v>
      </c>
      <c r="D20" s="2">
        <v>1449.29912288684</v>
      </c>
      <c r="E20" t="s">
        <v>170</v>
      </c>
      <c r="F20" s="2">
        <v>37.700877113161603</v>
      </c>
      <c r="G20" t="s">
        <v>170</v>
      </c>
      <c r="H20" s="306">
        <v>2.6013178727429101E-2</v>
      </c>
      <c r="I20" t="s">
        <v>170</v>
      </c>
      <c r="J20" s="2">
        <v>8300</v>
      </c>
      <c r="K20" t="s">
        <v>170</v>
      </c>
      <c r="L20" s="2">
        <v>10314</v>
      </c>
      <c r="M20" t="s">
        <v>170</v>
      </c>
      <c r="N20" s="2">
        <v>-2014</v>
      </c>
      <c r="O20" t="s">
        <v>170</v>
      </c>
      <c r="P20" s="306">
        <v>-0.19526856699631601</v>
      </c>
      <c r="Q20" t="s">
        <v>170</v>
      </c>
      <c r="R20" s="2">
        <v>2119286</v>
      </c>
      <c r="S20" s="27"/>
      <c r="T20" s="2">
        <v>2163804.0000000298</v>
      </c>
      <c r="U20" s="27"/>
      <c r="V20" s="2">
        <v>-44518.000000027903</v>
      </c>
      <c r="W20" s="27"/>
      <c r="X20" s="185">
        <v>-2.0573952169432804E-2</v>
      </c>
      <c r="Y20" s="27"/>
    </row>
    <row r="21" spans="1:25" x14ac:dyDescent="0.3">
      <c r="A21" t="s">
        <v>2121</v>
      </c>
      <c r="B21" s="2">
        <v>234</v>
      </c>
      <c r="C21" t="s">
        <v>170</v>
      </c>
      <c r="D21" s="2">
        <v>200</v>
      </c>
      <c r="E21" t="s">
        <v>170</v>
      </c>
      <c r="F21" s="2">
        <v>34</v>
      </c>
      <c r="G21" t="s">
        <v>170</v>
      </c>
      <c r="H21" s="306">
        <v>0.17</v>
      </c>
      <c r="I21" t="s">
        <v>170</v>
      </c>
      <c r="J21" s="2">
        <v>1690</v>
      </c>
      <c r="K21" t="s">
        <v>170</v>
      </c>
      <c r="L21" s="2">
        <v>1297</v>
      </c>
      <c r="M21" t="s">
        <v>170</v>
      </c>
      <c r="N21" s="2">
        <v>393</v>
      </c>
      <c r="O21" t="s">
        <v>170</v>
      </c>
      <c r="P21" s="306">
        <v>0.30300693909020798</v>
      </c>
      <c r="Q21" t="s">
        <v>170</v>
      </c>
      <c r="R21" s="2">
        <v>156085</v>
      </c>
      <c r="S21" s="27"/>
      <c r="T21" s="2">
        <v>162250.003938585</v>
      </c>
      <c r="U21" s="27"/>
      <c r="V21" s="2">
        <v>-6165.0039385846994</v>
      </c>
      <c r="W21" s="27"/>
      <c r="X21" s="185">
        <v>-3.79969416883238E-2</v>
      </c>
      <c r="Y21" s="27"/>
    </row>
    <row r="22" spans="1:25" x14ac:dyDescent="0.3">
      <c r="A22" t="s">
        <v>2122</v>
      </c>
      <c r="B22" s="2">
        <v>2202</v>
      </c>
      <c r="C22" t="s">
        <v>170</v>
      </c>
      <c r="D22" s="2">
        <v>1923.5470566199301</v>
      </c>
      <c r="E22" t="s">
        <v>170</v>
      </c>
      <c r="F22" s="2">
        <v>278.45294338007199</v>
      </c>
      <c r="G22" t="s">
        <v>170</v>
      </c>
      <c r="H22" s="306">
        <v>0.14476014112666</v>
      </c>
      <c r="I22" t="s">
        <v>170</v>
      </c>
      <c r="J22" s="2">
        <v>5511</v>
      </c>
      <c r="K22" t="s">
        <v>170</v>
      </c>
      <c r="L22" s="2">
        <v>5339</v>
      </c>
      <c r="M22" t="s">
        <v>170</v>
      </c>
      <c r="N22" s="2">
        <v>172.00000000000099</v>
      </c>
      <c r="O22" t="s">
        <v>170</v>
      </c>
      <c r="P22" s="306">
        <v>3.2215770743585101E-2</v>
      </c>
      <c r="Q22" t="s">
        <v>170</v>
      </c>
      <c r="R22" s="2">
        <v>5978795</v>
      </c>
      <c r="S22" s="27"/>
      <c r="T22" s="2">
        <v>4775069.9999999898</v>
      </c>
      <c r="U22" s="27"/>
      <c r="V22" s="2">
        <v>1203725.00000001</v>
      </c>
      <c r="W22" s="27"/>
      <c r="X22" s="185">
        <v>0.25208530974415394</v>
      </c>
      <c r="Y22" s="27"/>
    </row>
    <row r="23" spans="1:25" x14ac:dyDescent="0.3">
      <c r="A23" t="s">
        <v>2123</v>
      </c>
      <c r="B23" s="2">
        <v>97</v>
      </c>
      <c r="C23" t="s">
        <v>170</v>
      </c>
      <c r="D23" s="2">
        <v>89.501903283173789</v>
      </c>
      <c r="E23" t="s">
        <v>170</v>
      </c>
      <c r="F23" s="2">
        <v>7.4980967168261508</v>
      </c>
      <c r="G23" t="s">
        <v>170</v>
      </c>
      <c r="H23" s="306">
        <v>8.3775835393165091E-2</v>
      </c>
      <c r="I23" t="s">
        <v>170</v>
      </c>
      <c r="J23" s="2">
        <v>331</v>
      </c>
      <c r="K23" t="s">
        <v>170</v>
      </c>
      <c r="L23" s="2">
        <v>228</v>
      </c>
      <c r="M23" t="s">
        <v>170</v>
      </c>
      <c r="N23" s="2">
        <v>103</v>
      </c>
      <c r="O23" t="s">
        <v>170</v>
      </c>
      <c r="P23" s="306">
        <v>0.45175438596491202</v>
      </c>
      <c r="Q23" t="s">
        <v>170</v>
      </c>
      <c r="R23" s="2">
        <v>138167</v>
      </c>
      <c r="S23" s="27"/>
      <c r="T23" s="2">
        <v>128577</v>
      </c>
      <c r="U23" s="27"/>
      <c r="V23" s="2">
        <v>9589.9999999998709</v>
      </c>
      <c r="W23" s="27"/>
      <c r="X23" s="185">
        <v>7.4585656843757897E-2</v>
      </c>
      <c r="Y23" s="27"/>
    </row>
    <row r="24" spans="1:25" x14ac:dyDescent="0.3">
      <c r="A24" t="s">
        <v>2124</v>
      </c>
      <c r="B24" s="2">
        <v>133</v>
      </c>
      <c r="C24" t="s">
        <v>170</v>
      </c>
      <c r="D24" s="2">
        <v>47</v>
      </c>
      <c r="E24" t="s">
        <v>170</v>
      </c>
      <c r="F24" s="2">
        <v>86</v>
      </c>
      <c r="G24" t="s">
        <v>170</v>
      </c>
      <c r="H24" s="306">
        <v>1.8297872340425498</v>
      </c>
      <c r="I24" t="s">
        <v>170</v>
      </c>
      <c r="J24" s="2">
        <v>713</v>
      </c>
      <c r="K24" t="s">
        <v>170</v>
      </c>
      <c r="L24" s="2">
        <v>803</v>
      </c>
      <c r="M24" t="s">
        <v>170</v>
      </c>
      <c r="N24" s="2">
        <v>-90</v>
      </c>
      <c r="O24" t="s">
        <v>170</v>
      </c>
      <c r="P24" s="306">
        <v>-0.112079701120797</v>
      </c>
      <c r="Q24" t="s">
        <v>170</v>
      </c>
      <c r="R24" s="2">
        <v>223929</v>
      </c>
      <c r="S24" s="27"/>
      <c r="T24" s="2">
        <v>85587.000000000102</v>
      </c>
      <c r="U24" s="27"/>
      <c r="V24" s="2">
        <v>138342</v>
      </c>
      <c r="W24" s="27"/>
      <c r="X24" s="185">
        <v>1.6163903396543802</v>
      </c>
      <c r="Y24" s="27"/>
    </row>
    <row r="25" spans="1:25" x14ac:dyDescent="0.3">
      <c r="A25" t="s">
        <v>2125</v>
      </c>
      <c r="B25" s="2">
        <v>1284</v>
      </c>
      <c r="C25" t="s">
        <v>170</v>
      </c>
      <c r="D25" s="2">
        <v>932.44667596329305</v>
      </c>
      <c r="E25" t="s">
        <v>170</v>
      </c>
      <c r="F25" s="2">
        <v>351.55332403670701</v>
      </c>
      <c r="G25" t="s">
        <v>170</v>
      </c>
      <c r="H25" s="306">
        <v>0.37702244331937101</v>
      </c>
      <c r="I25" t="s">
        <v>170</v>
      </c>
      <c r="J25" s="2">
        <v>4973</v>
      </c>
      <c r="K25" t="s">
        <v>170</v>
      </c>
      <c r="L25" s="2">
        <v>3256</v>
      </c>
      <c r="M25" t="s">
        <v>170</v>
      </c>
      <c r="N25" s="2">
        <v>1717</v>
      </c>
      <c r="O25" t="s">
        <v>170</v>
      </c>
      <c r="P25" s="306">
        <v>0.52733415233415304</v>
      </c>
      <c r="Q25" t="s">
        <v>170</v>
      </c>
      <c r="R25" s="2">
        <v>1627722</v>
      </c>
      <c r="S25" s="27"/>
      <c r="T25" s="2">
        <v>968696.05181983497</v>
      </c>
      <c r="U25" s="27"/>
      <c r="V25" s="2">
        <v>659025.94818016503</v>
      </c>
      <c r="W25" s="27"/>
      <c r="X25" s="185">
        <v>0.68032273584896996</v>
      </c>
      <c r="Y25" s="27"/>
    </row>
    <row r="26" spans="1:25" x14ac:dyDescent="0.3">
      <c r="A26" t="s">
        <v>2126</v>
      </c>
      <c r="B26" s="2">
        <v>12971</v>
      </c>
      <c r="C26" t="s">
        <v>170</v>
      </c>
      <c r="D26" s="2">
        <v>9816.1121992586286</v>
      </c>
      <c r="E26" t="s">
        <v>170</v>
      </c>
      <c r="F26" s="2">
        <v>3154.8878007413696</v>
      </c>
      <c r="G26" t="s">
        <v>170</v>
      </c>
      <c r="H26" s="306">
        <v>0.321398914020119</v>
      </c>
      <c r="I26" t="s">
        <v>170</v>
      </c>
      <c r="J26" s="2">
        <v>86607</v>
      </c>
      <c r="K26" t="s">
        <v>170</v>
      </c>
      <c r="L26" s="2">
        <v>77866.044049571501</v>
      </c>
      <c r="M26" t="s">
        <v>170</v>
      </c>
      <c r="N26" s="2">
        <v>8740.9559504284807</v>
      </c>
      <c r="O26" t="s">
        <v>170</v>
      </c>
      <c r="P26" s="306">
        <v>0.11225632504026699</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2127</v>
      </c>
      <c r="B28" s="304"/>
      <c r="C28" s="304"/>
      <c r="D28" s="304"/>
      <c r="E28" s="304"/>
      <c r="F28" s="304"/>
      <c r="G28" s="304"/>
      <c r="H28" s="304"/>
      <c r="I28" s="304"/>
      <c r="J28" s="304"/>
      <c r="K28" s="304"/>
      <c r="L28" s="304"/>
      <c r="M28" s="304"/>
      <c r="N28" s="304"/>
      <c r="O28" s="304"/>
      <c r="P28" s="304"/>
      <c r="Q28" s="304"/>
      <c r="R28" s="212"/>
      <c r="S28" s="212"/>
      <c r="T28" s="212"/>
      <c r="U28" s="212"/>
      <c r="V28" s="212"/>
      <c r="W28" s="212"/>
      <c r="X28" s="212"/>
      <c r="Y28" s="212"/>
    </row>
    <row r="29" spans="1:25" ht="14.4" customHeight="1" x14ac:dyDescent="0.3">
      <c r="B29" s="305" t="s">
        <v>2128</v>
      </c>
      <c r="C29" s="305"/>
      <c r="D29" s="305" t="s">
        <v>2129</v>
      </c>
      <c r="E29" s="305"/>
      <c r="F29" s="305" t="s">
        <v>2130</v>
      </c>
      <c r="G29" s="305"/>
      <c r="H29" s="305" t="s">
        <v>2131</v>
      </c>
      <c r="I29" s="305"/>
      <c r="J29" s="305" t="s">
        <v>2128</v>
      </c>
      <c r="K29" s="305"/>
      <c r="L29" s="305" t="s">
        <v>2129</v>
      </c>
      <c r="M29" s="305"/>
      <c r="N29" s="305" t="s">
        <v>2130</v>
      </c>
      <c r="O29" s="305"/>
      <c r="P29" s="305" t="s">
        <v>2131</v>
      </c>
      <c r="Q29" s="305"/>
      <c r="R29" s="213" t="s">
        <v>2128</v>
      </c>
      <c r="S29" s="213"/>
      <c r="T29" s="213" t="s">
        <v>2129</v>
      </c>
      <c r="U29" s="213"/>
      <c r="V29" s="213" t="s">
        <v>2130</v>
      </c>
      <c r="W29" s="213"/>
      <c r="X29" s="213" t="s">
        <v>2131</v>
      </c>
      <c r="Y29" s="213"/>
    </row>
    <row r="30" spans="1:25" x14ac:dyDescent="0.3">
      <c r="A30" t="s">
        <v>168</v>
      </c>
      <c r="B30" s="2">
        <v>7614</v>
      </c>
      <c r="C30" t="s">
        <v>170</v>
      </c>
      <c r="D30" s="2">
        <v>7545.0467092202498</v>
      </c>
      <c r="E30" t="s">
        <v>170</v>
      </c>
      <c r="F30" s="2">
        <v>68.9532907797511</v>
      </c>
      <c r="G30" t="s">
        <v>170</v>
      </c>
      <c r="H30" s="306">
        <v>9.138881896581021E-3</v>
      </c>
      <c r="I30" t="s">
        <v>170</v>
      </c>
      <c r="J30" s="2">
        <v>40551</v>
      </c>
      <c r="K30" t="s">
        <v>170</v>
      </c>
      <c r="L30" s="2">
        <v>42548.0016288435</v>
      </c>
      <c r="M30" t="s">
        <v>170</v>
      </c>
      <c r="N30" s="2">
        <v>-1997.0016288434601</v>
      </c>
      <c r="O30" t="s">
        <v>170</v>
      </c>
      <c r="P30" s="306">
        <v>-4.6935262583276793E-2</v>
      </c>
      <c r="Q30" t="s">
        <v>170</v>
      </c>
      <c r="R30" s="2">
        <v>8711118</v>
      </c>
      <c r="S30" s="27"/>
      <c r="T30" s="2">
        <v>9295040.6123496909</v>
      </c>
      <c r="U30" s="27"/>
      <c r="V30" s="2">
        <v>-583922.61234968505</v>
      </c>
      <c r="W30" s="27"/>
      <c r="X30" s="185">
        <v>-6.2820878003896699E-2</v>
      </c>
      <c r="Y30" s="27"/>
    </row>
    <row r="31" spans="1:25" x14ac:dyDescent="0.3">
      <c r="A31" t="s">
        <v>2118</v>
      </c>
      <c r="B31" s="2">
        <v>2994</v>
      </c>
      <c r="C31" t="s">
        <v>170</v>
      </c>
      <c r="D31" s="2">
        <v>3603.7169654810796</v>
      </c>
      <c r="E31" t="s">
        <v>170</v>
      </c>
      <c r="F31" s="2">
        <v>-609.71696548108002</v>
      </c>
      <c r="G31" t="s">
        <v>170</v>
      </c>
      <c r="H31" s="306">
        <v>-0.169191135519625</v>
      </c>
      <c r="I31" t="s">
        <v>170</v>
      </c>
      <c r="J31" s="2">
        <v>13119</v>
      </c>
      <c r="K31" t="s">
        <v>170</v>
      </c>
      <c r="L31" s="2">
        <v>15591</v>
      </c>
      <c r="M31" t="s">
        <v>170</v>
      </c>
      <c r="N31" s="2">
        <v>-2472.00000000003</v>
      </c>
      <c r="O31" t="s">
        <v>170</v>
      </c>
      <c r="P31" s="306">
        <v>-0.158553011352705</v>
      </c>
      <c r="Q31" t="s">
        <v>170</v>
      </c>
      <c r="R31" s="2">
        <v>4214760</v>
      </c>
      <c r="S31" s="27"/>
      <c r="T31" s="2">
        <v>4538820.2617395604</v>
      </c>
      <c r="U31" s="27"/>
      <c r="V31" s="2">
        <v>-324060.26173955604</v>
      </c>
      <c r="W31" s="27"/>
      <c r="X31" s="185">
        <v>-7.1397465211666206E-2</v>
      </c>
      <c r="Y31" s="27"/>
    </row>
    <row r="32" spans="1:25" x14ac:dyDescent="0.3">
      <c r="A32" t="s">
        <v>2119</v>
      </c>
      <c r="B32" s="2">
        <v>1725</v>
      </c>
      <c r="C32" t="s">
        <v>170</v>
      </c>
      <c r="D32" s="2">
        <v>2257.28057366849</v>
      </c>
      <c r="E32" t="s">
        <v>170</v>
      </c>
      <c r="F32" s="2">
        <v>-532.28057366849293</v>
      </c>
      <c r="G32" t="s">
        <v>170</v>
      </c>
      <c r="H32" s="306">
        <v>-0.23580611992927397</v>
      </c>
      <c r="I32" t="s">
        <v>170</v>
      </c>
      <c r="J32" s="2">
        <v>8121</v>
      </c>
      <c r="K32" t="s">
        <v>170</v>
      </c>
      <c r="L32" s="2">
        <v>10708</v>
      </c>
      <c r="M32" t="s">
        <v>170</v>
      </c>
      <c r="N32" s="2">
        <v>-2587.00000000003</v>
      </c>
      <c r="O32" t="s">
        <v>170</v>
      </c>
      <c r="P32" s="306">
        <v>-0.24159506910721198</v>
      </c>
      <c r="Q32" t="s">
        <v>170</v>
      </c>
      <c r="R32" s="2">
        <v>2041690</v>
      </c>
      <c r="S32" s="27"/>
      <c r="T32" s="2">
        <v>2546395.2333728699</v>
      </c>
      <c r="U32" s="27"/>
      <c r="V32" s="2">
        <v>-504705.23337287101</v>
      </c>
      <c r="W32" s="27"/>
      <c r="X32" s="185">
        <v>-0.19820380856759401</v>
      </c>
      <c r="Y32" s="27"/>
    </row>
    <row r="33" spans="1:25" x14ac:dyDescent="0.3">
      <c r="A33" t="s">
        <v>2120</v>
      </c>
      <c r="B33" s="2">
        <v>318</v>
      </c>
      <c r="C33" t="s">
        <v>170</v>
      </c>
      <c r="D33" s="2">
        <v>423.63111730886197</v>
      </c>
      <c r="E33" t="s">
        <v>170</v>
      </c>
      <c r="F33" s="2">
        <v>-105.631117308862</v>
      </c>
      <c r="G33" t="s">
        <v>170</v>
      </c>
      <c r="H33" s="306">
        <v>-0.24934692706213199</v>
      </c>
      <c r="I33" t="s">
        <v>170</v>
      </c>
      <c r="J33" s="2">
        <v>1435</v>
      </c>
      <c r="K33" t="s">
        <v>170</v>
      </c>
      <c r="L33" s="2">
        <v>1621</v>
      </c>
      <c r="M33" t="s">
        <v>170</v>
      </c>
      <c r="N33" s="2">
        <v>-186.00000000000199</v>
      </c>
      <c r="O33" t="s">
        <v>170</v>
      </c>
      <c r="P33" s="306">
        <v>-0.11474398519432499</v>
      </c>
      <c r="Q33" t="s">
        <v>170</v>
      </c>
      <c r="R33" s="2">
        <v>424906</v>
      </c>
      <c r="S33" s="27"/>
      <c r="T33" s="2">
        <v>523525.00000002101</v>
      </c>
      <c r="U33" s="27"/>
      <c r="V33" s="2">
        <v>-98619.000000020707</v>
      </c>
      <c r="W33" s="27"/>
      <c r="X33" s="185">
        <v>-0.18837495821597197</v>
      </c>
      <c r="Y33" s="27"/>
    </row>
    <row r="34" spans="1:25" x14ac:dyDescent="0.3">
      <c r="A34" t="s">
        <v>2121</v>
      </c>
      <c r="B34" s="2">
        <v>75</v>
      </c>
      <c r="C34" t="s">
        <v>170</v>
      </c>
      <c r="D34" s="2">
        <v>76</v>
      </c>
      <c r="E34" t="s">
        <v>170</v>
      </c>
      <c r="F34" s="2">
        <v>-0.99999999999998601</v>
      </c>
      <c r="G34" t="s">
        <v>170</v>
      </c>
      <c r="H34" s="306">
        <v>-1.31578947368419E-2</v>
      </c>
      <c r="I34" t="s">
        <v>170</v>
      </c>
      <c r="J34" s="2">
        <v>497</v>
      </c>
      <c r="K34" t="s">
        <v>170</v>
      </c>
      <c r="L34" s="2">
        <v>380</v>
      </c>
      <c r="M34" t="s">
        <v>170</v>
      </c>
      <c r="N34" s="2">
        <v>117</v>
      </c>
      <c r="O34" t="s">
        <v>170</v>
      </c>
      <c r="P34" s="306">
        <v>0.307894736842105</v>
      </c>
      <c r="Q34" t="s">
        <v>170</v>
      </c>
      <c r="R34" s="2">
        <v>33428</v>
      </c>
      <c r="S34" s="27"/>
      <c r="T34" s="2">
        <v>37229.999999999702</v>
      </c>
      <c r="U34" s="27"/>
      <c r="V34" s="2">
        <v>-3801.9999999996703</v>
      </c>
      <c r="W34" s="27"/>
      <c r="X34" s="185">
        <v>-0.10212194466827</v>
      </c>
      <c r="Y34" s="27"/>
    </row>
    <row r="35" spans="1:25" x14ac:dyDescent="0.3">
      <c r="A35" t="s">
        <v>2122</v>
      </c>
      <c r="B35" s="2">
        <v>358</v>
      </c>
      <c r="C35" t="s">
        <v>170</v>
      </c>
      <c r="D35" s="2">
        <v>356.92622346177302</v>
      </c>
      <c r="E35" t="s">
        <v>170</v>
      </c>
      <c r="F35" s="2">
        <v>1.0737765382270898</v>
      </c>
      <c r="G35" t="s">
        <v>170</v>
      </c>
      <c r="H35" s="306">
        <v>3.0083991246501801E-3</v>
      </c>
      <c r="I35" t="s">
        <v>170</v>
      </c>
      <c r="J35" s="2">
        <v>912</v>
      </c>
      <c r="K35" t="s">
        <v>170</v>
      </c>
      <c r="L35" s="2">
        <v>1161</v>
      </c>
      <c r="M35" t="s">
        <v>170</v>
      </c>
      <c r="N35" s="2">
        <v>-248.99999999999901</v>
      </c>
      <c r="O35" t="s">
        <v>170</v>
      </c>
      <c r="P35" s="306">
        <v>-0.21447028423772502</v>
      </c>
      <c r="Q35" t="s">
        <v>170</v>
      </c>
      <c r="R35" s="2">
        <v>1072502</v>
      </c>
      <c r="S35" s="27"/>
      <c r="T35" s="2">
        <v>965987.99999998906</v>
      </c>
      <c r="U35" s="27"/>
      <c r="V35" s="2">
        <v>106514.000000011</v>
      </c>
      <c r="W35" s="27"/>
      <c r="X35" s="185">
        <v>0.11026430970158201</v>
      </c>
      <c r="Y35" s="27"/>
    </row>
    <row r="36" spans="1:25" x14ac:dyDescent="0.3">
      <c r="A36" t="s">
        <v>2123</v>
      </c>
      <c r="B36" s="2">
        <v>22</v>
      </c>
      <c r="C36" t="s">
        <v>170</v>
      </c>
      <c r="D36" s="2">
        <v>28.100380656634801</v>
      </c>
      <c r="E36" t="s">
        <v>170</v>
      </c>
      <c r="F36" s="2">
        <v>-6.1003806566347691</v>
      </c>
      <c r="G36" t="s">
        <v>170</v>
      </c>
      <c r="H36" s="306">
        <v>-0.21709245619042603</v>
      </c>
      <c r="I36" t="s">
        <v>170</v>
      </c>
      <c r="J36" s="2">
        <v>81</v>
      </c>
      <c r="K36" t="s">
        <v>170</v>
      </c>
      <c r="L36" s="2">
        <v>50</v>
      </c>
      <c r="M36" t="s">
        <v>170</v>
      </c>
      <c r="N36" s="2">
        <v>31</v>
      </c>
      <c r="O36" t="s">
        <v>170</v>
      </c>
      <c r="P36" s="306">
        <v>0.61999999999999889</v>
      </c>
      <c r="Q36" t="s">
        <v>170</v>
      </c>
      <c r="R36" s="2">
        <v>28989</v>
      </c>
      <c r="S36" s="27"/>
      <c r="T36" s="2">
        <v>32177.9999999998</v>
      </c>
      <c r="U36" s="27"/>
      <c r="V36" s="2">
        <v>-3188.9999999998304</v>
      </c>
      <c r="W36" s="27"/>
      <c r="X36" s="185">
        <v>-9.9104978556773013E-2</v>
      </c>
      <c r="Y36" s="27"/>
    </row>
    <row r="37" spans="1:25" x14ac:dyDescent="0.3">
      <c r="A37" t="s">
        <v>2124</v>
      </c>
      <c r="B37" s="2">
        <v>36</v>
      </c>
      <c r="C37" t="s">
        <v>170</v>
      </c>
      <c r="D37" s="2">
        <v>17</v>
      </c>
      <c r="E37" t="s">
        <v>170</v>
      </c>
      <c r="F37" s="2">
        <v>19</v>
      </c>
      <c r="G37" t="s">
        <v>170</v>
      </c>
      <c r="H37" s="306">
        <v>1.1176470588235299</v>
      </c>
      <c r="I37" t="s">
        <v>170</v>
      </c>
      <c r="J37" s="2">
        <v>222</v>
      </c>
      <c r="K37" t="s">
        <v>170</v>
      </c>
      <c r="L37" s="2">
        <v>77</v>
      </c>
      <c r="M37" t="s">
        <v>170</v>
      </c>
      <c r="N37" s="2">
        <v>145</v>
      </c>
      <c r="O37" t="s">
        <v>170</v>
      </c>
      <c r="P37" s="306">
        <v>1.8831168831168801</v>
      </c>
      <c r="Q37" t="s">
        <v>170</v>
      </c>
      <c r="R37" s="2">
        <v>61590</v>
      </c>
      <c r="S37" s="27"/>
      <c r="T37" s="2">
        <v>26562.999999999702</v>
      </c>
      <c r="U37" s="27"/>
      <c r="V37" s="2">
        <v>35027.000000000298</v>
      </c>
      <c r="W37" s="27"/>
      <c r="X37" s="185">
        <v>1.3186387079772899</v>
      </c>
      <c r="Y37" s="27"/>
    </row>
    <row r="38" spans="1:25" x14ac:dyDescent="0.3">
      <c r="A38" t="s">
        <v>2125</v>
      </c>
      <c r="B38" s="2">
        <v>460</v>
      </c>
      <c r="C38" t="s">
        <v>170</v>
      </c>
      <c r="D38" s="2">
        <v>444.77867038531701</v>
      </c>
      <c r="E38" t="s">
        <v>170</v>
      </c>
      <c r="F38" s="2">
        <v>15.221329614682801</v>
      </c>
      <c r="G38" t="s">
        <v>170</v>
      </c>
      <c r="H38" s="306">
        <v>3.4222256210029903E-2</v>
      </c>
      <c r="I38" t="s">
        <v>170</v>
      </c>
      <c r="J38" s="2">
        <v>1851</v>
      </c>
      <c r="K38" t="s">
        <v>170</v>
      </c>
      <c r="L38" s="2">
        <v>1594</v>
      </c>
      <c r="M38" t="s">
        <v>170</v>
      </c>
      <c r="N38" s="2">
        <v>257.00000000000097</v>
      </c>
      <c r="O38" t="s">
        <v>170</v>
      </c>
      <c r="P38" s="306">
        <v>0.16122961104140601</v>
      </c>
      <c r="Q38" t="s">
        <v>170</v>
      </c>
      <c r="R38" s="2">
        <v>551655</v>
      </c>
      <c r="S38" s="27"/>
      <c r="T38" s="2">
        <v>406941.02836667298</v>
      </c>
      <c r="U38" s="27"/>
      <c r="V38" s="2">
        <v>144713.97163332699</v>
      </c>
      <c r="W38" s="27"/>
      <c r="X38" s="185">
        <v>0.35561411002021898</v>
      </c>
      <c r="Y38" s="27"/>
    </row>
    <row r="39" spans="1:25" x14ac:dyDescent="0.3">
      <c r="A39" t="s">
        <v>2126</v>
      </c>
      <c r="B39" s="2">
        <v>4620</v>
      </c>
      <c r="C39" t="s">
        <v>170</v>
      </c>
      <c r="D39" s="2">
        <v>3941.3297437391707</v>
      </c>
      <c r="E39" t="s">
        <v>170</v>
      </c>
      <c r="F39" s="2">
        <v>678.67025626082705</v>
      </c>
      <c r="G39" t="s">
        <v>170</v>
      </c>
      <c r="H39" s="306">
        <v>0.17219321913851499</v>
      </c>
      <c r="I39" t="s">
        <v>170</v>
      </c>
      <c r="J39" s="2">
        <v>27432</v>
      </c>
      <c r="K39" t="s">
        <v>170</v>
      </c>
      <c r="L39" s="2">
        <v>26957.001628843398</v>
      </c>
      <c r="M39" t="s">
        <v>170</v>
      </c>
      <c r="N39" s="2">
        <v>474.998371156551</v>
      </c>
      <c r="O39" t="s">
        <v>170</v>
      </c>
      <c r="P39" s="306">
        <v>1.7620593628941E-2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2132</v>
      </c>
      <c r="B41" s="304"/>
      <c r="C41" s="304"/>
      <c r="D41" s="304"/>
      <c r="E41" s="304"/>
      <c r="F41" s="304"/>
      <c r="G41" s="304"/>
      <c r="H41" s="304"/>
      <c r="I41" s="304"/>
      <c r="J41" s="304"/>
      <c r="K41" s="304"/>
      <c r="L41" s="304"/>
      <c r="M41" s="304"/>
      <c r="N41" s="304"/>
      <c r="O41" s="304"/>
      <c r="P41" s="304"/>
      <c r="Q41" s="304"/>
      <c r="R41" s="212"/>
      <c r="S41" s="212"/>
      <c r="T41" s="212"/>
      <c r="U41" s="212"/>
      <c r="V41" s="212"/>
      <c r="W41" s="212"/>
      <c r="X41" s="212"/>
      <c r="Y41" s="212"/>
    </row>
    <row r="42" spans="1:25" ht="14.4" customHeight="1" x14ac:dyDescent="0.3">
      <c r="B42" s="305" t="s">
        <v>2133</v>
      </c>
      <c r="C42" s="305"/>
      <c r="D42" s="305" t="s">
        <v>2134</v>
      </c>
      <c r="E42" s="305"/>
      <c r="F42" s="305" t="s">
        <v>4600</v>
      </c>
      <c r="G42" s="305"/>
      <c r="H42" s="305" t="s">
        <v>4601</v>
      </c>
      <c r="I42" s="305"/>
      <c r="J42" s="305" t="s">
        <v>2133</v>
      </c>
      <c r="K42" s="305"/>
      <c r="L42" s="305" t="s">
        <v>2134</v>
      </c>
      <c r="M42" s="305"/>
      <c r="N42" s="305" t="s">
        <v>4600</v>
      </c>
      <c r="O42" s="305"/>
      <c r="P42" s="305" t="s">
        <v>4601</v>
      </c>
      <c r="Q42" s="305"/>
      <c r="R42" s="213" t="s">
        <v>2133</v>
      </c>
      <c r="S42" s="213"/>
      <c r="T42" s="213" t="s">
        <v>2134</v>
      </c>
      <c r="U42" s="213"/>
      <c r="V42" s="213" t="s">
        <v>2135</v>
      </c>
      <c r="W42" s="213"/>
      <c r="X42" s="213" t="s">
        <v>2136</v>
      </c>
      <c r="Y42" s="213"/>
    </row>
    <row r="43" spans="1:25" x14ac:dyDescent="0.3">
      <c r="A43" t="s">
        <v>168</v>
      </c>
      <c r="B43" s="2">
        <v>19424</v>
      </c>
      <c r="C43" t="s">
        <v>170</v>
      </c>
      <c r="D43" s="2">
        <v>16979.882372976499</v>
      </c>
      <c r="E43" t="s">
        <v>170</v>
      </c>
      <c r="F43" s="2">
        <v>2444.117627023501</v>
      </c>
      <c r="G43" t="s">
        <v>170</v>
      </c>
      <c r="H43" s="306">
        <v>0.14394196457528569</v>
      </c>
      <c r="I43" t="s">
        <v>170</v>
      </c>
      <c r="J43" s="2">
        <v>111935</v>
      </c>
      <c r="K43" t="s">
        <v>170</v>
      </c>
      <c r="L43" s="2">
        <v>110434.13049786599</v>
      </c>
      <c r="M43" t="s">
        <v>170</v>
      </c>
      <c r="N43" s="2">
        <v>1500.86950213401</v>
      </c>
      <c r="O43" t="s">
        <v>170</v>
      </c>
      <c r="P43" s="306">
        <v>1.3590630861742625E-2</v>
      </c>
      <c r="Q43" t="s">
        <v>170</v>
      </c>
      <c r="R43" s="2">
        <v>30827105</v>
      </c>
      <c r="S43" s="27"/>
      <c r="T43" s="2">
        <v>27958914.915998198</v>
      </c>
      <c r="U43" s="27"/>
      <c r="V43" s="2">
        <v>2868190.0840018019</v>
      </c>
      <c r="W43" s="27"/>
      <c r="X43" s="185">
        <v>9.3041175420196021E-2</v>
      </c>
      <c r="Y43" s="27"/>
    </row>
    <row r="44" spans="1:25" x14ac:dyDescent="0.3">
      <c r="A44" t="s">
        <v>2118</v>
      </c>
      <c r="B44" s="2">
        <v>11073</v>
      </c>
      <c r="C44" t="s">
        <v>170</v>
      </c>
      <c r="D44" s="2">
        <v>11105.099917457099</v>
      </c>
      <c r="E44" t="s">
        <v>170</v>
      </c>
      <c r="F44" s="2">
        <v>-32.099917457098854</v>
      </c>
      <c r="G44" t="s">
        <v>170</v>
      </c>
      <c r="H44" s="306">
        <v>-2.8905563836159752E-3</v>
      </c>
      <c r="I44" t="s">
        <v>170</v>
      </c>
      <c r="J44" s="2">
        <v>52760</v>
      </c>
      <c r="K44" t="s">
        <v>170</v>
      </c>
      <c r="L44" s="2">
        <v>59525.088077138396</v>
      </c>
      <c r="M44" t="s">
        <v>170</v>
      </c>
      <c r="N44" s="2">
        <v>-6765.0880771383963</v>
      </c>
      <c r="O44" t="s">
        <v>170</v>
      </c>
      <c r="P44" s="306">
        <v>-0.11365103850617637</v>
      </c>
      <c r="Q44" t="s">
        <v>170</v>
      </c>
      <c r="R44" s="2">
        <v>19743811</v>
      </c>
      <c r="S44" s="27"/>
      <c r="T44" s="2">
        <v>18701415.613647502</v>
      </c>
      <c r="U44" s="27"/>
      <c r="V44" s="2">
        <v>1042395.3863524981</v>
      </c>
      <c r="W44" s="27"/>
      <c r="X44" s="185">
        <v>5.2796057779954338E-2</v>
      </c>
      <c r="Y44" s="27"/>
    </row>
    <row r="45" spans="1:25" x14ac:dyDescent="0.3">
      <c r="A45" t="s">
        <v>2119</v>
      </c>
      <c r="B45" s="2">
        <v>6905</v>
      </c>
      <c r="C45" t="s">
        <v>170</v>
      </c>
      <c r="D45" s="2">
        <v>7809.7415505164208</v>
      </c>
      <c r="E45" t="s">
        <v>170</v>
      </c>
      <c r="F45" s="2">
        <v>-904.74155051642083</v>
      </c>
      <c r="G45" t="s">
        <v>170</v>
      </c>
      <c r="H45" s="306">
        <v>-0.11584782219286048</v>
      </c>
      <c r="I45" t="s">
        <v>170</v>
      </c>
      <c r="J45" s="2">
        <v>36240</v>
      </c>
      <c r="K45" t="s">
        <v>170</v>
      </c>
      <c r="L45" s="2">
        <v>43171.088077138396</v>
      </c>
      <c r="M45" t="s">
        <v>170</v>
      </c>
      <c r="N45" s="2">
        <v>-6931.0880771383963</v>
      </c>
      <c r="O45" t="s">
        <v>170</v>
      </c>
      <c r="P45" s="306">
        <v>-0.16054930245802193</v>
      </c>
      <c r="Q45" t="s">
        <v>170</v>
      </c>
      <c r="R45" s="2">
        <v>11672897</v>
      </c>
      <c r="S45" s="27"/>
      <c r="T45" s="2">
        <v>12409856.586255699</v>
      </c>
      <c r="U45" s="27"/>
      <c r="V45" s="2">
        <v>-736959.5862556994</v>
      </c>
      <c r="W45" s="27"/>
      <c r="X45" s="185">
        <v>-6.3134249043377957E-2</v>
      </c>
      <c r="Y45" s="27"/>
    </row>
    <row r="46" spans="1:25" x14ac:dyDescent="0.3">
      <c r="A46" t="s">
        <v>2120</v>
      </c>
      <c r="B46" s="2">
        <v>1169</v>
      </c>
      <c r="C46" t="s">
        <v>170</v>
      </c>
      <c r="D46" s="2">
        <v>1025.66800557798</v>
      </c>
      <c r="E46" t="s">
        <v>170</v>
      </c>
      <c r="F46" s="2">
        <v>143.33199442201999</v>
      </c>
      <c r="G46" t="s">
        <v>170</v>
      </c>
      <c r="H46" s="306">
        <v>0.1397450185074752</v>
      </c>
      <c r="I46" t="s">
        <v>170</v>
      </c>
      <c r="J46" s="2">
        <v>6865</v>
      </c>
      <c r="K46" t="s">
        <v>170</v>
      </c>
      <c r="L46" s="2">
        <v>8693</v>
      </c>
      <c r="M46" t="s">
        <v>170</v>
      </c>
      <c r="N46" s="2">
        <v>-1828</v>
      </c>
      <c r="O46" t="s">
        <v>170</v>
      </c>
      <c r="P46" s="306">
        <v>-0.2102841366616818</v>
      </c>
      <c r="Q46" t="s">
        <v>170</v>
      </c>
      <c r="R46" s="2">
        <v>1694380</v>
      </c>
      <c r="S46" s="27"/>
      <c r="T46" s="2">
        <v>1640279.00000001</v>
      </c>
      <c r="U46" s="27"/>
      <c r="V46" s="2">
        <v>54100.999999989988</v>
      </c>
      <c r="W46" s="27"/>
      <c r="X46" s="185">
        <v>3.1929673390850927E-2</v>
      </c>
      <c r="Y46" s="27"/>
    </row>
    <row r="47" spans="1:25" x14ac:dyDescent="0.3">
      <c r="A47" t="s">
        <v>2121</v>
      </c>
      <c r="B47" s="2">
        <v>159</v>
      </c>
      <c r="C47" t="s">
        <v>170</v>
      </c>
      <c r="D47" s="2">
        <v>124</v>
      </c>
      <c r="E47" t="s">
        <v>170</v>
      </c>
      <c r="F47" s="2">
        <v>35</v>
      </c>
      <c r="G47" t="s">
        <v>170</v>
      </c>
      <c r="H47" s="306">
        <v>0.28225806451612906</v>
      </c>
      <c r="I47" t="s">
        <v>170</v>
      </c>
      <c r="J47" s="2">
        <v>1193</v>
      </c>
      <c r="K47" t="s">
        <v>170</v>
      </c>
      <c r="L47" s="2">
        <v>917</v>
      </c>
      <c r="M47" t="s">
        <v>170</v>
      </c>
      <c r="N47" s="2">
        <v>276</v>
      </c>
      <c r="O47" t="s">
        <v>170</v>
      </c>
      <c r="P47" s="306">
        <v>0.30098146128680481</v>
      </c>
      <c r="Q47" t="s">
        <v>170</v>
      </c>
      <c r="R47" s="2">
        <v>122657</v>
      </c>
      <c r="S47" s="27"/>
      <c r="T47" s="2">
        <v>125020.003938585</v>
      </c>
      <c r="U47" s="27"/>
      <c r="V47" s="2">
        <v>-2363.0039385849959</v>
      </c>
      <c r="W47" s="27"/>
      <c r="X47" s="185">
        <v>-1.9265137241127665E-2</v>
      </c>
      <c r="Y47" s="27"/>
    </row>
    <row r="48" spans="1:25" x14ac:dyDescent="0.3">
      <c r="A48" t="s">
        <v>2122</v>
      </c>
      <c r="B48" s="2">
        <v>1844</v>
      </c>
      <c r="C48" t="s">
        <v>170</v>
      </c>
      <c r="D48" s="2">
        <v>1566.6208331581602</v>
      </c>
      <c r="E48" t="s">
        <v>170</v>
      </c>
      <c r="F48" s="2">
        <v>277.37916684183983</v>
      </c>
      <c r="G48" t="s">
        <v>170</v>
      </c>
      <c r="H48" s="306">
        <v>0.17705571186786118</v>
      </c>
      <c r="I48" t="s">
        <v>170</v>
      </c>
      <c r="J48" s="2">
        <v>4599</v>
      </c>
      <c r="K48" t="s">
        <v>170</v>
      </c>
      <c r="L48" s="2">
        <v>4178</v>
      </c>
      <c r="M48" t="s">
        <v>170</v>
      </c>
      <c r="N48" s="2">
        <v>421</v>
      </c>
      <c r="O48" t="s">
        <v>170</v>
      </c>
      <c r="P48" s="306">
        <v>0.10076591670655816</v>
      </c>
      <c r="Q48" t="s">
        <v>170</v>
      </c>
      <c r="R48" s="2">
        <v>4906293</v>
      </c>
      <c r="S48" s="27"/>
      <c r="T48" s="2">
        <v>3809082</v>
      </c>
      <c r="U48" s="27"/>
      <c r="V48" s="2">
        <v>1097211</v>
      </c>
      <c r="W48" s="27"/>
      <c r="X48" s="185">
        <v>0.22363340306011076</v>
      </c>
      <c r="Y48" s="27"/>
    </row>
    <row r="49" spans="1:25" x14ac:dyDescent="0.3">
      <c r="A49" t="s">
        <v>2123</v>
      </c>
      <c r="B49" s="2">
        <v>75</v>
      </c>
      <c r="C49" t="s">
        <v>170</v>
      </c>
      <c r="D49" s="2">
        <v>61.401522626539098</v>
      </c>
      <c r="E49" t="s">
        <v>170</v>
      </c>
      <c r="F49" s="2">
        <v>13.598477373460902</v>
      </c>
      <c r="G49" t="s">
        <v>170</v>
      </c>
      <c r="H49" s="306">
        <v>0.22146808078637681</v>
      </c>
      <c r="I49" t="s">
        <v>170</v>
      </c>
      <c r="J49" s="2">
        <v>250</v>
      </c>
      <c r="K49" t="s">
        <v>170</v>
      </c>
      <c r="L49" s="2">
        <v>178</v>
      </c>
      <c r="M49" t="s">
        <v>170</v>
      </c>
      <c r="N49" s="2">
        <v>72</v>
      </c>
      <c r="O49" t="s">
        <v>170</v>
      </c>
      <c r="P49" s="306">
        <v>0.40449438202247184</v>
      </c>
      <c r="Q49" t="s">
        <v>170</v>
      </c>
      <c r="R49" s="2">
        <v>109178</v>
      </c>
      <c r="S49" s="27"/>
      <c r="T49" s="2">
        <v>96399.000000000291</v>
      </c>
      <c r="U49" s="27"/>
      <c r="V49" s="2">
        <v>12778.999999999709</v>
      </c>
      <c r="W49" s="27"/>
      <c r="X49" s="185">
        <v>0.1170473904999149</v>
      </c>
      <c r="Y49" s="27"/>
    </row>
    <row r="50" spans="1:25" x14ac:dyDescent="0.3">
      <c r="A50" t="s">
        <v>2124</v>
      </c>
      <c r="B50" s="2">
        <v>97</v>
      </c>
      <c r="C50" t="s">
        <v>170</v>
      </c>
      <c r="D50" s="2">
        <v>30</v>
      </c>
      <c r="E50" t="s">
        <v>170</v>
      </c>
      <c r="F50" s="2">
        <v>67</v>
      </c>
      <c r="G50" t="s">
        <v>170</v>
      </c>
      <c r="H50" s="306">
        <v>2.2333333333333334</v>
      </c>
      <c r="I50" t="s">
        <v>170</v>
      </c>
      <c r="J50" s="2">
        <v>491</v>
      </c>
      <c r="K50" t="s">
        <v>170</v>
      </c>
      <c r="L50" s="2">
        <v>726</v>
      </c>
      <c r="M50" t="s">
        <v>170</v>
      </c>
      <c r="N50" s="2">
        <v>-235</v>
      </c>
      <c r="O50" t="s">
        <v>170</v>
      </c>
      <c r="P50" s="306">
        <v>-0.32369146005509641</v>
      </c>
      <c r="Q50" t="s">
        <v>170</v>
      </c>
      <c r="R50" s="2">
        <v>162339</v>
      </c>
      <c r="S50" s="27"/>
      <c r="T50" s="2">
        <v>59024.0000000004</v>
      </c>
      <c r="U50" s="27"/>
      <c r="V50" s="2">
        <v>103314.99999999959</v>
      </c>
      <c r="W50" s="27"/>
      <c r="X50" s="185">
        <v>0.63641515593911258</v>
      </c>
      <c r="Y50" s="27"/>
    </row>
    <row r="51" spans="1:25" x14ac:dyDescent="0.3">
      <c r="A51" t="s">
        <v>2125</v>
      </c>
      <c r="B51" s="2">
        <v>824</v>
      </c>
      <c r="C51" t="s">
        <v>170</v>
      </c>
      <c r="D51" s="2">
        <v>487.66800557797598</v>
      </c>
      <c r="E51" t="s">
        <v>170</v>
      </c>
      <c r="F51" s="2">
        <v>336.33199442202402</v>
      </c>
      <c r="G51" t="s">
        <v>170</v>
      </c>
      <c r="H51" s="306">
        <v>0.6896741032321958</v>
      </c>
      <c r="I51" t="s">
        <v>170</v>
      </c>
      <c r="J51" s="2">
        <v>3122</v>
      </c>
      <c r="K51" t="s">
        <v>170</v>
      </c>
      <c r="L51" s="2">
        <v>1662</v>
      </c>
      <c r="M51" t="s">
        <v>170</v>
      </c>
      <c r="N51" s="2">
        <v>1460</v>
      </c>
      <c r="O51" t="s">
        <v>170</v>
      </c>
      <c r="P51" s="306">
        <v>0.87845968712394706</v>
      </c>
      <c r="Q51" t="s">
        <v>170</v>
      </c>
      <c r="R51" s="2">
        <v>1076067</v>
      </c>
      <c r="S51" s="27"/>
      <c r="T51" s="2">
        <v>561755.02345316205</v>
      </c>
      <c r="U51" s="27"/>
      <c r="V51" s="2">
        <v>514311.97654683795</v>
      </c>
      <c r="W51" s="27"/>
      <c r="X51" s="185">
        <v>0.4779553471548128</v>
      </c>
      <c r="Y51" s="27"/>
    </row>
    <row r="52" spans="1:25" x14ac:dyDescent="0.3">
      <c r="A52" t="s">
        <v>2126</v>
      </c>
      <c r="B52" s="2">
        <v>8351</v>
      </c>
      <c r="C52" t="s">
        <v>170</v>
      </c>
      <c r="D52" s="2">
        <v>5874.7824555194602</v>
      </c>
      <c r="E52" t="s">
        <v>170</v>
      </c>
      <c r="F52" s="2">
        <v>2476.2175444805398</v>
      </c>
      <c r="G52" t="s">
        <v>170</v>
      </c>
      <c r="H52" s="306">
        <v>0.42149944499716585</v>
      </c>
      <c r="I52" t="s">
        <v>170</v>
      </c>
      <c r="J52" s="2">
        <v>59175</v>
      </c>
      <c r="K52" t="s">
        <v>170</v>
      </c>
      <c r="L52" s="2">
        <v>50909.042420728096</v>
      </c>
      <c r="M52" t="s">
        <v>170</v>
      </c>
      <c r="N52" s="2">
        <v>8265.9575792719043</v>
      </c>
      <c r="O52" t="s">
        <v>170</v>
      </c>
      <c r="P52" s="306">
        <v>0.1623671785251718</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2137</v>
      </c>
      <c r="C1" s="370"/>
      <c r="D1" s="370"/>
      <c r="E1" s="370"/>
      <c r="F1" s="370"/>
      <c r="G1" s="370"/>
    </row>
    <row r="2" spans="1:7" ht="14.4" customHeight="1" x14ac:dyDescent="0.3">
      <c r="A2" t="s">
        <v>170</v>
      </c>
      <c r="B2" s="371" t="str">
        <f>Population!B3</f>
        <v>City of Lemoore</v>
      </c>
      <c r="C2" s="371"/>
      <c r="D2" s="371" t="str">
        <f>Population!B4</f>
        <v>Kings County</v>
      </c>
      <c r="E2" s="371"/>
      <c r="F2" s="371" t="s">
        <v>171</v>
      </c>
      <c r="G2" s="371"/>
    </row>
    <row r="3" spans="1:7" x14ac:dyDescent="0.3">
      <c r="A3" s="18"/>
      <c r="B3" s="18"/>
      <c r="C3" s="18"/>
      <c r="D3" s="18"/>
      <c r="E3" s="18"/>
      <c r="F3" s="18"/>
      <c r="G3" s="18"/>
    </row>
    <row r="4" spans="1:7" x14ac:dyDescent="0.3">
      <c r="A4" s="304" t="s">
        <v>2138</v>
      </c>
      <c r="B4" s="304"/>
      <c r="C4" s="304"/>
      <c r="D4" s="304"/>
      <c r="E4" s="304"/>
      <c r="F4" s="122"/>
      <c r="G4" s="122"/>
    </row>
    <row r="5" spans="1:7" x14ac:dyDescent="0.3">
      <c r="A5" t="s">
        <v>172</v>
      </c>
      <c r="B5" s="2">
        <v>24531</v>
      </c>
      <c r="C5" t="s">
        <v>170</v>
      </c>
      <c r="D5" s="2">
        <v>152982</v>
      </c>
      <c r="E5" t="s">
        <v>170</v>
      </c>
      <c r="F5" s="2">
        <v>37253956</v>
      </c>
      <c r="G5" s="27"/>
    </row>
    <row r="6" spans="1:7" x14ac:dyDescent="0.3">
      <c r="A6" s="18"/>
      <c r="B6" s="18"/>
      <c r="C6" s="18"/>
      <c r="D6" s="18"/>
      <c r="E6" s="18"/>
      <c r="F6" s="123"/>
      <c r="G6" s="123"/>
    </row>
    <row r="7" spans="1:7" x14ac:dyDescent="0.3">
      <c r="A7" s="304" t="s">
        <v>2139</v>
      </c>
      <c r="B7" s="304"/>
      <c r="C7" s="304"/>
      <c r="D7" s="304"/>
      <c r="E7" s="304"/>
      <c r="F7" s="122"/>
      <c r="G7" s="122"/>
    </row>
    <row r="8" spans="1:7" x14ac:dyDescent="0.3">
      <c r="A8" t="s">
        <v>2140</v>
      </c>
      <c r="B8" s="2">
        <v>24531</v>
      </c>
      <c r="C8" t="s">
        <v>170</v>
      </c>
      <c r="D8" s="2">
        <v>152982</v>
      </c>
      <c r="E8" t="s">
        <v>170</v>
      </c>
      <c r="F8" s="2">
        <v>37253956</v>
      </c>
      <c r="G8" s="27"/>
    </row>
    <row r="9" spans="1:7" x14ac:dyDescent="0.3">
      <c r="A9" t="s">
        <v>2141</v>
      </c>
      <c r="B9" s="2">
        <v>13925</v>
      </c>
      <c r="C9" s="302">
        <v>0.56764909706086175</v>
      </c>
      <c r="D9" s="2">
        <v>83027</v>
      </c>
      <c r="E9" s="302">
        <v>0.54272398059902471</v>
      </c>
      <c r="F9" s="2">
        <v>21453934</v>
      </c>
      <c r="G9" s="27">
        <v>0.57599999999999996</v>
      </c>
    </row>
    <row r="10" spans="1:7" x14ac:dyDescent="0.3">
      <c r="A10" t="s">
        <v>2142</v>
      </c>
      <c r="B10" s="2">
        <v>1566</v>
      </c>
      <c r="C10" s="302">
        <v>6.3837593249357949E-2</v>
      </c>
      <c r="D10" s="2">
        <v>11014</v>
      </c>
      <c r="E10" s="302">
        <v>7.1995398151416506E-2</v>
      </c>
      <c r="F10" s="2">
        <v>2299072</v>
      </c>
      <c r="G10" s="27">
        <v>6.2E-2</v>
      </c>
    </row>
    <row r="11" spans="1:7" x14ac:dyDescent="0.3">
      <c r="A11" t="s">
        <v>2143</v>
      </c>
      <c r="B11" s="2">
        <v>333</v>
      </c>
      <c r="C11" s="302">
        <v>1.3574660633484163E-2</v>
      </c>
      <c r="D11" s="2">
        <v>2562</v>
      </c>
      <c r="E11" s="302">
        <v>1.6747068282543045E-2</v>
      </c>
      <c r="F11" s="2">
        <v>362801</v>
      </c>
      <c r="G11" s="27">
        <v>0.01</v>
      </c>
    </row>
    <row r="12" spans="1:7" x14ac:dyDescent="0.3">
      <c r="A12" t="s">
        <v>2144</v>
      </c>
      <c r="B12" s="2">
        <v>2010</v>
      </c>
      <c r="C12" s="302">
        <v>8.1937140760670171E-2</v>
      </c>
      <c r="D12" s="2">
        <v>5620</v>
      </c>
      <c r="E12" s="302">
        <v>3.6736348067092861E-2</v>
      </c>
      <c r="F12" s="2">
        <v>4861007</v>
      </c>
      <c r="G12" s="27">
        <v>0.13</v>
      </c>
    </row>
    <row r="13" spans="1:7" x14ac:dyDescent="0.3">
      <c r="A13" t="s">
        <v>2145</v>
      </c>
      <c r="B13" s="2">
        <v>102</v>
      </c>
      <c r="C13" s="302">
        <v>4.1580041580041582E-3</v>
      </c>
      <c r="D13" s="2">
        <v>271</v>
      </c>
      <c r="E13" s="302">
        <v>1.7714502359754743E-3</v>
      </c>
      <c r="F13" s="2">
        <v>144386</v>
      </c>
      <c r="G13" s="27">
        <v>4.0000000000000001E-3</v>
      </c>
    </row>
    <row r="14" spans="1:7" x14ac:dyDescent="0.3">
      <c r="A14" t="s">
        <v>2146</v>
      </c>
      <c r="B14" s="2">
        <v>4935</v>
      </c>
      <c r="C14" s="302">
        <v>0.20117402470343645</v>
      </c>
      <c r="D14" s="2">
        <v>42996</v>
      </c>
      <c r="E14" s="302">
        <v>0.28105267286347413</v>
      </c>
      <c r="F14" s="2">
        <v>6317372</v>
      </c>
      <c r="G14" s="27">
        <v>0.17</v>
      </c>
    </row>
    <row r="15" spans="1:7" x14ac:dyDescent="0.3">
      <c r="A15" t="s">
        <v>1731</v>
      </c>
      <c r="B15" s="2">
        <v>1660</v>
      </c>
      <c r="C15" s="302">
        <v>6.7669479434185317E-2</v>
      </c>
      <c r="D15" s="2">
        <v>7492</v>
      </c>
      <c r="E15" s="302">
        <v>4.8973081800473259E-2</v>
      </c>
      <c r="F15" s="2">
        <v>1815384</v>
      </c>
      <c r="G15" s="27">
        <v>4.9000000000000002E-2</v>
      </c>
    </row>
    <row r="16" spans="1:7" x14ac:dyDescent="0.3">
      <c r="A16" s="18"/>
      <c r="B16" s="18"/>
      <c r="C16" s="18"/>
      <c r="D16" s="18"/>
      <c r="E16" s="18"/>
      <c r="F16" s="123"/>
      <c r="G16" s="123"/>
    </row>
    <row r="17" spans="1:9" x14ac:dyDescent="0.3">
      <c r="A17" s="304" t="s">
        <v>2147</v>
      </c>
      <c r="B17" s="304"/>
      <c r="C17" s="304"/>
      <c r="D17" s="304"/>
      <c r="E17" s="304"/>
      <c r="F17" s="122"/>
      <c r="G17" s="122"/>
    </row>
    <row r="18" spans="1:9" x14ac:dyDescent="0.3">
      <c r="A18" t="s">
        <v>2140</v>
      </c>
      <c r="B18" s="2">
        <v>24531</v>
      </c>
      <c r="C18" t="s">
        <v>170</v>
      </c>
      <c r="D18" s="2">
        <v>152982</v>
      </c>
      <c r="E18" t="s">
        <v>170</v>
      </c>
      <c r="F18" s="2">
        <v>37253956</v>
      </c>
      <c r="G18" s="27"/>
    </row>
    <row r="19" spans="1:9" x14ac:dyDescent="0.3">
      <c r="A19" t="s">
        <v>2148</v>
      </c>
      <c r="B19" s="2">
        <v>14711</v>
      </c>
      <c r="C19" s="302">
        <v>0.59969018792548201</v>
      </c>
      <c r="D19" s="2">
        <v>75116</v>
      </c>
      <c r="E19" s="302">
        <v>0.4910120144853643</v>
      </c>
      <c r="F19" s="2">
        <v>23240237</v>
      </c>
      <c r="G19" s="27">
        <v>0.624</v>
      </c>
    </row>
    <row r="20" spans="1:9" x14ac:dyDescent="0.3">
      <c r="A20" t="s">
        <v>2149</v>
      </c>
      <c r="B20" s="2">
        <v>10068</v>
      </c>
      <c r="C20" s="302">
        <v>0.41041946924299866</v>
      </c>
      <c r="D20" s="2">
        <v>53879</v>
      </c>
      <c r="E20" s="302">
        <v>0.35219176112222356</v>
      </c>
      <c r="F20" s="2">
        <v>14956253</v>
      </c>
      <c r="G20" s="27">
        <v>0.40100000000000002</v>
      </c>
    </row>
    <row r="21" spans="1:9" x14ac:dyDescent="0.3">
      <c r="A21" t="s">
        <v>2150</v>
      </c>
      <c r="B21" s="2">
        <v>1450</v>
      </c>
      <c r="C21" s="302">
        <v>5.9108882638294405E-2</v>
      </c>
      <c r="D21" s="2">
        <v>10314</v>
      </c>
      <c r="E21" s="302">
        <v>6.7419696434874693E-2</v>
      </c>
      <c r="F21" s="2">
        <v>2163804</v>
      </c>
      <c r="G21" s="27">
        <v>5.8000000000000003E-2</v>
      </c>
      <c r="I21" s="2"/>
    </row>
    <row r="22" spans="1:9" x14ac:dyDescent="0.3">
      <c r="A22" t="s">
        <v>2151</v>
      </c>
      <c r="B22" s="2">
        <v>200</v>
      </c>
      <c r="C22" s="302">
        <v>8.152949329419918E-3</v>
      </c>
      <c r="D22" s="2">
        <v>1297</v>
      </c>
      <c r="E22" s="302">
        <v>8.4781216090781923E-3</v>
      </c>
      <c r="F22" s="2">
        <v>162250</v>
      </c>
      <c r="G22" s="27">
        <v>4.0000000000000001E-3</v>
      </c>
    </row>
    <row r="23" spans="1:9" x14ac:dyDescent="0.3">
      <c r="A23" t="s">
        <v>2152</v>
      </c>
      <c r="B23" s="2">
        <v>1924</v>
      </c>
      <c r="C23" s="302">
        <v>7.8431372549019607E-2</v>
      </c>
      <c r="D23" s="2">
        <v>5339</v>
      </c>
      <c r="E23" s="302">
        <v>3.4899530663738215E-2</v>
      </c>
      <c r="F23" s="2">
        <v>4775070</v>
      </c>
      <c r="G23" s="27">
        <v>0.128</v>
      </c>
    </row>
    <row r="24" spans="1:9" x14ac:dyDescent="0.3">
      <c r="A24" t="s">
        <v>2153</v>
      </c>
      <c r="B24" s="2">
        <v>89</v>
      </c>
      <c r="C24" s="302">
        <v>3.6280624515918633E-3</v>
      </c>
      <c r="D24" s="2">
        <v>228</v>
      </c>
      <c r="E24" s="302">
        <v>1.4903714162450485E-3</v>
      </c>
      <c r="F24" s="2">
        <v>128577</v>
      </c>
      <c r="G24" s="27">
        <v>3.0000000000000001E-3</v>
      </c>
    </row>
    <row r="25" spans="1:9" x14ac:dyDescent="0.3">
      <c r="A25" t="s">
        <v>2154</v>
      </c>
      <c r="B25" s="2">
        <v>47</v>
      </c>
      <c r="C25" s="302">
        <v>1.9159430924136807E-3</v>
      </c>
      <c r="D25" s="2">
        <v>803</v>
      </c>
      <c r="E25" s="302">
        <v>5.2489835405472541E-3</v>
      </c>
      <c r="F25" s="2">
        <v>85587</v>
      </c>
      <c r="G25" s="27">
        <v>2E-3</v>
      </c>
    </row>
    <row r="26" spans="1:9" x14ac:dyDescent="0.3">
      <c r="A26" t="s">
        <v>1738</v>
      </c>
      <c r="B26" s="2">
        <v>933</v>
      </c>
      <c r="C26" s="302">
        <v>3.8033508621743914E-2</v>
      </c>
      <c r="D26" s="2">
        <v>3256</v>
      </c>
      <c r="E26" s="302">
        <v>2.128354969865736E-2</v>
      </c>
      <c r="F26" s="2">
        <v>968696</v>
      </c>
      <c r="G26" s="27">
        <v>2.5999999999999999E-2</v>
      </c>
    </row>
    <row r="27" spans="1:9" x14ac:dyDescent="0.3">
      <c r="A27" t="s">
        <v>2155</v>
      </c>
      <c r="B27" s="2">
        <v>9820</v>
      </c>
      <c r="C27" s="302">
        <v>0.40030981207451793</v>
      </c>
      <c r="D27" s="2">
        <v>77866</v>
      </c>
      <c r="E27" s="302">
        <v>0.50898798551463575</v>
      </c>
      <c r="F27" s="2">
        <v>14013719</v>
      </c>
      <c r="G27" s="27">
        <v>0.376</v>
      </c>
    </row>
    <row r="28" spans="1:9" x14ac:dyDescent="0.3">
      <c r="A28" t="s">
        <v>2149</v>
      </c>
      <c r="B28" s="2">
        <v>3857</v>
      </c>
      <c r="C28" s="302">
        <v>0.15722962781786312</v>
      </c>
      <c r="D28" s="2">
        <v>29148</v>
      </c>
      <c r="E28" s="302">
        <v>0.19053221947680118</v>
      </c>
      <c r="F28" s="2">
        <v>6497681</v>
      </c>
      <c r="G28" s="27">
        <v>0.17399999999999999</v>
      </c>
    </row>
    <row r="29" spans="1:9" x14ac:dyDescent="0.3">
      <c r="A29" t="s">
        <v>2150</v>
      </c>
      <c r="B29" s="2">
        <v>116</v>
      </c>
      <c r="C29" s="302">
        <v>4.7287106110635519E-3</v>
      </c>
      <c r="D29" s="2">
        <v>700</v>
      </c>
      <c r="E29" s="302">
        <v>4.5757017165418152E-3</v>
      </c>
      <c r="F29" s="2">
        <v>135268</v>
      </c>
      <c r="G29" s="27">
        <v>4.0000000000000001E-3</v>
      </c>
    </row>
    <row r="30" spans="1:9" x14ac:dyDescent="0.3">
      <c r="A30" t="s">
        <v>2151</v>
      </c>
      <c r="B30" s="2">
        <v>133</v>
      </c>
      <c r="C30" s="302">
        <v>5.4217113040642452E-3</v>
      </c>
      <c r="D30" s="2">
        <v>1265</v>
      </c>
      <c r="E30" s="302">
        <v>8.2689466734648526E-3</v>
      </c>
      <c r="F30" s="2">
        <v>200551</v>
      </c>
      <c r="G30" s="27">
        <v>5.0000000000000001E-3</v>
      </c>
    </row>
    <row r="31" spans="1:9" x14ac:dyDescent="0.3">
      <c r="A31" t="s">
        <v>2152</v>
      </c>
      <c r="B31" s="2">
        <v>86</v>
      </c>
      <c r="C31" s="302">
        <v>3.5057682116505645E-3</v>
      </c>
      <c r="D31" s="2">
        <v>281</v>
      </c>
      <c r="E31" s="302">
        <v>1.836817403354643E-3</v>
      </c>
      <c r="F31" s="2">
        <v>85937</v>
      </c>
      <c r="G31" s="27">
        <v>2E-3</v>
      </c>
    </row>
    <row r="32" spans="1:9" x14ac:dyDescent="0.3">
      <c r="A32" t="s">
        <v>2153</v>
      </c>
      <c r="B32" s="2">
        <v>13</v>
      </c>
      <c r="C32" s="302">
        <v>5.2994170641229468E-4</v>
      </c>
      <c r="D32" s="2">
        <v>43</v>
      </c>
      <c r="E32" s="302">
        <v>2.8107881973042583E-4</v>
      </c>
      <c r="F32" s="2">
        <v>15809</v>
      </c>
      <c r="G32" s="27">
        <v>0</v>
      </c>
    </row>
    <row r="33" spans="1:7" x14ac:dyDescent="0.3">
      <c r="A33" t="s">
        <v>2154</v>
      </c>
      <c r="B33" s="2">
        <v>4888</v>
      </c>
      <c r="C33" s="302">
        <v>0.19925808161102279</v>
      </c>
      <c r="D33" s="2">
        <v>42193</v>
      </c>
      <c r="E33" s="302">
        <v>0.27580368932292687</v>
      </c>
      <c r="F33" s="2">
        <v>6231785</v>
      </c>
      <c r="G33" s="27">
        <v>0.16700000000000001</v>
      </c>
    </row>
    <row r="34" spans="1:7" x14ac:dyDescent="0.3">
      <c r="A34" t="s">
        <v>1738</v>
      </c>
      <c r="B34" s="2">
        <v>727</v>
      </c>
      <c r="C34" s="302">
        <v>2.96359708124414E-2</v>
      </c>
      <c r="D34" s="2">
        <v>4236</v>
      </c>
      <c r="E34" s="302">
        <v>2.7689532101815899E-2</v>
      </c>
      <c r="F34" s="2">
        <v>846688</v>
      </c>
      <c r="G34" s="27">
        <v>2.3E-2</v>
      </c>
    </row>
    <row r="35" spans="1:7" x14ac:dyDescent="0.3">
      <c r="A35" s="18"/>
      <c r="B35" s="18"/>
      <c r="C35" s="18"/>
      <c r="D35" s="18"/>
      <c r="E35" s="18"/>
      <c r="F35" s="123"/>
      <c r="G35" s="123"/>
    </row>
    <row r="36" spans="1:7" x14ac:dyDescent="0.3">
      <c r="A36" s="304" t="s">
        <v>2156</v>
      </c>
      <c r="B36" s="304"/>
      <c r="C36" s="304"/>
      <c r="D36" s="304"/>
      <c r="E36" s="304"/>
      <c r="F36" s="122"/>
      <c r="G36" s="122"/>
    </row>
    <row r="37" spans="1:7" x14ac:dyDescent="0.3">
      <c r="A37" t="s">
        <v>2157</v>
      </c>
      <c r="B37" s="2">
        <v>8196</v>
      </c>
      <c r="C37" t="s">
        <v>170</v>
      </c>
      <c r="D37" s="2">
        <v>41233</v>
      </c>
      <c r="E37" t="s">
        <v>170</v>
      </c>
      <c r="F37" s="2">
        <v>12577498</v>
      </c>
      <c r="G37" s="27"/>
    </row>
    <row r="38" spans="1:7" x14ac:dyDescent="0.3">
      <c r="A38" t="s">
        <v>2158</v>
      </c>
      <c r="B38" s="2">
        <v>6070</v>
      </c>
      <c r="C38" s="302">
        <v>0.74060517325524644</v>
      </c>
      <c r="D38" s="2">
        <v>31939</v>
      </c>
      <c r="E38" s="302">
        <v>0.77459801615211121</v>
      </c>
      <c r="F38" s="2">
        <v>8642473</v>
      </c>
      <c r="G38" s="27">
        <v>0.68700000000000006</v>
      </c>
    </row>
    <row r="39" spans="1:7" x14ac:dyDescent="0.3">
      <c r="A39" t="s">
        <v>2159</v>
      </c>
      <c r="B39" s="2">
        <v>4076</v>
      </c>
      <c r="C39" s="302">
        <v>0.49731576378721326</v>
      </c>
      <c r="D39" s="2">
        <v>22292</v>
      </c>
      <c r="E39" s="302">
        <v>0.54063492833410132</v>
      </c>
      <c r="F39" s="2">
        <v>6213310</v>
      </c>
      <c r="G39" s="27">
        <v>0.49399999999999999</v>
      </c>
    </row>
    <row r="40" spans="1:7" x14ac:dyDescent="0.3">
      <c r="A40" t="s">
        <v>2160</v>
      </c>
      <c r="B40" s="2">
        <v>1994</v>
      </c>
      <c r="C40" s="302">
        <v>0.24328940946803318</v>
      </c>
      <c r="D40" s="2">
        <v>9647</v>
      </c>
      <c r="E40" s="302">
        <v>0.23396308781800984</v>
      </c>
      <c r="F40" s="2">
        <v>2429163</v>
      </c>
      <c r="G40" s="27">
        <v>0.193</v>
      </c>
    </row>
    <row r="41" spans="1:7" x14ac:dyDescent="0.3">
      <c r="A41" t="s">
        <v>2161</v>
      </c>
      <c r="B41" s="2">
        <v>607</v>
      </c>
      <c r="C41" s="302">
        <v>7.4060517325524641E-2</v>
      </c>
      <c r="D41" s="2">
        <v>3087</v>
      </c>
      <c r="E41" s="302">
        <v>7.4867218004996003E-2</v>
      </c>
      <c r="F41" s="2">
        <v>752347</v>
      </c>
      <c r="G41" s="27">
        <v>0.06</v>
      </c>
    </row>
    <row r="42" spans="1:7" x14ac:dyDescent="0.3">
      <c r="A42" t="s">
        <v>2162</v>
      </c>
      <c r="B42" s="2">
        <v>1387</v>
      </c>
      <c r="C42" s="302">
        <v>0.16922889214250855</v>
      </c>
      <c r="D42" s="2">
        <v>6560</v>
      </c>
      <c r="E42" s="302">
        <v>0.15909586981301385</v>
      </c>
      <c r="F42" s="2">
        <v>1676816</v>
      </c>
      <c r="G42" s="27">
        <v>0.13300000000000001</v>
      </c>
    </row>
    <row r="43" spans="1:7" x14ac:dyDescent="0.3">
      <c r="A43" t="s">
        <v>2163</v>
      </c>
      <c r="B43" s="2">
        <v>2126</v>
      </c>
      <c r="C43" s="302">
        <v>0.25939482674475356</v>
      </c>
      <c r="D43" s="2">
        <v>9294</v>
      </c>
      <c r="E43" s="302">
        <v>0.22540198384788881</v>
      </c>
      <c r="F43" s="2">
        <v>3935025</v>
      </c>
      <c r="G43" s="27">
        <v>0.313</v>
      </c>
    </row>
    <row r="44" spans="1:7" x14ac:dyDescent="0.3">
      <c r="A44" t="s">
        <v>2164</v>
      </c>
      <c r="B44" s="2">
        <v>1532</v>
      </c>
      <c r="C44" s="302">
        <v>0.18692044899951196</v>
      </c>
      <c r="D44" s="2">
        <v>7197</v>
      </c>
      <c r="E44" s="302">
        <v>0.17454466082991779</v>
      </c>
      <c r="F44" s="2">
        <v>2929442</v>
      </c>
      <c r="G44" s="27">
        <v>0.23300000000000001</v>
      </c>
    </row>
    <row r="45" spans="1:7" x14ac:dyDescent="0.3">
      <c r="A45" t="s">
        <v>2165</v>
      </c>
      <c r="B45" s="2">
        <v>594</v>
      </c>
      <c r="C45" s="302">
        <v>7.2474377745241583E-2</v>
      </c>
      <c r="D45" s="2">
        <v>2097</v>
      </c>
      <c r="E45" s="302">
        <v>5.0857323017971044E-2</v>
      </c>
      <c r="F45" s="2">
        <v>1005583</v>
      </c>
      <c r="G45" s="27">
        <v>0.08</v>
      </c>
    </row>
    <row r="46" spans="1:7" x14ac:dyDescent="0.3">
      <c r="A46" s="18"/>
      <c r="B46" s="18"/>
      <c r="C46" s="18"/>
      <c r="D46" s="18"/>
      <c r="E46" s="18"/>
      <c r="F46" s="123"/>
      <c r="G46" s="123"/>
    </row>
    <row r="47" spans="1:7" x14ac:dyDescent="0.3">
      <c r="A47" s="304" t="s">
        <v>2166</v>
      </c>
      <c r="B47" s="304"/>
      <c r="C47" s="304"/>
      <c r="D47" s="304"/>
      <c r="E47" s="304"/>
      <c r="F47" s="122"/>
      <c r="G47" s="122"/>
    </row>
    <row r="48" spans="1:7" x14ac:dyDescent="0.3">
      <c r="A48" t="s">
        <v>172</v>
      </c>
      <c r="B48" s="2">
        <v>8632</v>
      </c>
      <c r="C48" t="s">
        <v>170</v>
      </c>
      <c r="D48" s="2">
        <v>43867</v>
      </c>
      <c r="E48" t="s">
        <v>170</v>
      </c>
      <c r="F48" s="2">
        <v>13680081</v>
      </c>
      <c r="G48" s="27"/>
    </row>
    <row r="49" spans="1:7" x14ac:dyDescent="0.3">
      <c r="A49" s="18"/>
      <c r="B49" s="18"/>
      <c r="C49" s="18"/>
      <c r="D49" s="18"/>
      <c r="E49" s="18"/>
      <c r="F49" s="123"/>
      <c r="G49" s="123"/>
    </row>
    <row r="50" spans="1:7" x14ac:dyDescent="0.3">
      <c r="A50" s="304" t="s">
        <v>2167</v>
      </c>
      <c r="B50" s="304"/>
      <c r="C50" s="304"/>
      <c r="D50" s="304"/>
      <c r="E50" s="304"/>
      <c r="F50" s="122"/>
      <c r="G50" s="122"/>
    </row>
    <row r="51" spans="1:7" x14ac:dyDescent="0.3">
      <c r="A51" t="s">
        <v>2168</v>
      </c>
      <c r="B51" s="2">
        <v>8196</v>
      </c>
      <c r="C51" t="s">
        <v>170</v>
      </c>
      <c r="D51" s="2">
        <v>41233</v>
      </c>
      <c r="E51" t="s">
        <v>170</v>
      </c>
      <c r="F51" s="2">
        <v>12577498</v>
      </c>
      <c r="G51" s="27"/>
    </row>
    <row r="52" spans="1:7" x14ac:dyDescent="0.3">
      <c r="A52" t="s">
        <v>2169</v>
      </c>
      <c r="B52" s="2">
        <v>3625</v>
      </c>
      <c r="C52" s="302">
        <v>0.44228892142508541</v>
      </c>
      <c r="D52" s="2">
        <v>16973</v>
      </c>
      <c r="E52" s="302">
        <v>0.41163631072199452</v>
      </c>
      <c r="F52" s="2">
        <v>5465345</v>
      </c>
      <c r="G52" s="27">
        <v>0.435</v>
      </c>
    </row>
    <row r="53" spans="1:7" x14ac:dyDescent="0.3">
      <c r="A53" t="s">
        <v>2170</v>
      </c>
      <c r="B53" s="2">
        <v>698</v>
      </c>
      <c r="C53" s="302">
        <v>8.5163494387506103E-2</v>
      </c>
      <c r="D53" s="2">
        <v>5356</v>
      </c>
      <c r="E53" s="302">
        <v>0.12989595712172289</v>
      </c>
      <c r="F53" s="2">
        <v>1570026</v>
      </c>
      <c r="G53" s="27">
        <v>0.125</v>
      </c>
    </row>
    <row r="54" spans="1:7" x14ac:dyDescent="0.3">
      <c r="A54" t="s">
        <v>2171</v>
      </c>
      <c r="B54" s="2">
        <v>3873</v>
      </c>
      <c r="C54" s="302">
        <v>0.4725475841874085</v>
      </c>
      <c r="D54" s="2">
        <v>18904</v>
      </c>
      <c r="E54" s="302">
        <v>0.45846773215628261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2172</v>
      </c>
      <c r="C1" s="370"/>
      <c r="D1" s="370"/>
      <c r="E1" s="370"/>
      <c r="F1" s="370"/>
      <c r="G1" s="370"/>
    </row>
    <row r="2" spans="1:7" x14ac:dyDescent="0.3">
      <c r="A2" t="s">
        <v>170</v>
      </c>
      <c r="B2" s="371" t="str">
        <f>Population!B3</f>
        <v>City of Lemoore</v>
      </c>
      <c r="C2" s="371"/>
      <c r="D2" s="371" t="str">
        <f>Population!B4</f>
        <v>Kings County</v>
      </c>
      <c r="E2" s="371"/>
      <c r="F2" s="371" t="s">
        <v>171</v>
      </c>
      <c r="G2" s="371"/>
    </row>
    <row r="3" spans="1:7" x14ac:dyDescent="0.3">
      <c r="A3" s="18"/>
      <c r="B3" s="18"/>
      <c r="C3" s="18"/>
      <c r="D3" s="18"/>
      <c r="E3" s="18"/>
      <c r="F3" s="18"/>
      <c r="G3" s="18"/>
    </row>
    <row r="4" spans="1:7" x14ac:dyDescent="0.3">
      <c r="A4" s="304" t="s">
        <v>2138</v>
      </c>
      <c r="B4" s="304"/>
      <c r="C4" s="304"/>
      <c r="D4" s="304"/>
      <c r="E4" s="304"/>
      <c r="F4" s="122"/>
      <c r="G4" s="122"/>
    </row>
    <row r="5" spans="1:7" x14ac:dyDescent="0.3">
      <c r="A5" t="s">
        <v>172</v>
      </c>
      <c r="B5" s="2">
        <v>19712</v>
      </c>
      <c r="C5" t="s">
        <v>170</v>
      </c>
      <c r="D5" s="2">
        <v>129461</v>
      </c>
      <c r="E5" t="s">
        <v>170</v>
      </c>
      <c r="F5" s="2">
        <v>33871648</v>
      </c>
      <c r="G5" s="27"/>
    </row>
    <row r="6" spans="1:7" x14ac:dyDescent="0.3">
      <c r="A6" s="18"/>
      <c r="B6" s="18"/>
      <c r="C6" s="18"/>
      <c r="D6" s="18"/>
      <c r="E6" s="18"/>
      <c r="F6" s="18"/>
      <c r="G6" s="18"/>
    </row>
    <row r="7" spans="1:7" x14ac:dyDescent="0.3">
      <c r="A7" s="304" t="s">
        <v>2173</v>
      </c>
      <c r="B7" s="304"/>
      <c r="C7" s="304"/>
      <c r="D7" s="304"/>
      <c r="E7" s="304"/>
      <c r="F7" s="122"/>
      <c r="G7" s="122"/>
    </row>
    <row r="8" spans="1:7" x14ac:dyDescent="0.3">
      <c r="A8" t="s">
        <v>172</v>
      </c>
      <c r="B8" s="2">
        <v>19712</v>
      </c>
      <c r="C8" t="s">
        <v>170</v>
      </c>
      <c r="D8" s="2">
        <v>129461</v>
      </c>
      <c r="E8" t="s">
        <v>170</v>
      </c>
      <c r="F8" s="2">
        <v>33871648</v>
      </c>
      <c r="G8" s="27"/>
    </row>
    <row r="9" spans="1:7" x14ac:dyDescent="0.3">
      <c r="A9" t="s">
        <v>2141</v>
      </c>
      <c r="B9" s="2">
        <v>11687</v>
      </c>
      <c r="C9" s="302">
        <v>0.59288758116883122</v>
      </c>
      <c r="D9" s="2">
        <v>69492</v>
      </c>
      <c r="E9" s="302">
        <v>0.5367794161948386</v>
      </c>
      <c r="F9" s="2">
        <v>20170059</v>
      </c>
      <c r="G9" s="27">
        <v>0.59499999999999997</v>
      </c>
    </row>
    <row r="10" spans="1:7" x14ac:dyDescent="0.3">
      <c r="A10" t="s">
        <v>2142</v>
      </c>
      <c r="B10" s="2">
        <v>1435</v>
      </c>
      <c r="C10" s="302">
        <v>7.2798295454545456E-2</v>
      </c>
      <c r="D10" s="2">
        <v>10747</v>
      </c>
      <c r="E10" s="302">
        <v>8.3013417168104675E-2</v>
      </c>
      <c r="F10" s="2">
        <v>2263882</v>
      </c>
      <c r="G10" s="27">
        <v>6.7000000000000004E-2</v>
      </c>
    </row>
    <row r="11" spans="1:7" x14ac:dyDescent="0.3">
      <c r="A11" t="s">
        <v>2143</v>
      </c>
      <c r="B11" s="2">
        <v>313</v>
      </c>
      <c r="C11" s="302">
        <v>1.5878652597402596E-2</v>
      </c>
      <c r="D11" s="2">
        <v>2178</v>
      </c>
      <c r="E11" s="302">
        <v>1.6823599385143016E-2</v>
      </c>
      <c r="F11" s="2">
        <v>333346</v>
      </c>
      <c r="G11" s="27">
        <v>0.01</v>
      </c>
    </row>
    <row r="12" spans="1:7" x14ac:dyDescent="0.3">
      <c r="A12" t="s">
        <v>2144</v>
      </c>
      <c r="B12" s="2">
        <v>1649</v>
      </c>
      <c r="C12" s="302">
        <v>8.3654626623376624E-2</v>
      </c>
      <c r="D12" s="2">
        <v>3980</v>
      </c>
      <c r="E12" s="302">
        <v>3.0742849197827916E-2</v>
      </c>
      <c r="F12" s="2">
        <v>3697513</v>
      </c>
      <c r="G12" s="27">
        <v>0.109</v>
      </c>
    </row>
    <row r="13" spans="1:7" x14ac:dyDescent="0.3">
      <c r="A13" t="s">
        <v>2145</v>
      </c>
      <c r="B13" s="2">
        <v>65</v>
      </c>
      <c r="C13" s="302">
        <v>3.297483766233766E-3</v>
      </c>
      <c r="D13" s="2">
        <v>250</v>
      </c>
      <c r="E13" s="302">
        <v>1.9310834923258742E-3</v>
      </c>
      <c r="F13" s="2">
        <v>116961</v>
      </c>
      <c r="G13" s="27">
        <v>3.0000000000000001E-3</v>
      </c>
    </row>
    <row r="14" spans="1:7" x14ac:dyDescent="0.3">
      <c r="A14" t="s">
        <v>2174</v>
      </c>
      <c r="B14" s="2">
        <v>3420</v>
      </c>
      <c r="C14" s="302">
        <v>0.17349837662337661</v>
      </c>
      <c r="D14" s="2">
        <v>36611</v>
      </c>
      <c r="E14" s="302">
        <v>0.28279559095017032</v>
      </c>
      <c r="F14" s="2">
        <v>5682241</v>
      </c>
      <c r="G14" s="27">
        <v>0.16800000000000001</v>
      </c>
    </row>
    <row r="15" spans="1:7" x14ac:dyDescent="0.3">
      <c r="A15" t="s">
        <v>2175</v>
      </c>
      <c r="B15" s="2">
        <v>1143</v>
      </c>
      <c r="C15" s="302">
        <v>5.7984983766233768E-2</v>
      </c>
      <c r="D15" s="2">
        <v>6203</v>
      </c>
      <c r="E15" s="302">
        <v>4.7914043611589588E-2</v>
      </c>
      <c r="F15" s="2">
        <v>1607646</v>
      </c>
      <c r="G15" s="27">
        <v>4.7E-2</v>
      </c>
    </row>
    <row r="16" spans="1:7" x14ac:dyDescent="0.3">
      <c r="A16" s="18"/>
      <c r="B16" s="18"/>
      <c r="C16" s="18"/>
      <c r="D16" s="18"/>
      <c r="E16" s="18"/>
      <c r="F16" s="18"/>
      <c r="G16" s="18"/>
    </row>
    <row r="17" spans="1:7" x14ac:dyDescent="0.3">
      <c r="A17" s="304" t="s">
        <v>2176</v>
      </c>
      <c r="B17" s="304"/>
      <c r="C17" s="304"/>
      <c r="D17" s="304"/>
      <c r="E17" s="304"/>
      <c r="F17" s="122"/>
      <c r="G17" s="122"/>
    </row>
    <row r="18" spans="1:7" x14ac:dyDescent="0.3">
      <c r="A18" t="s">
        <v>172</v>
      </c>
      <c r="B18" s="2">
        <v>19712</v>
      </c>
      <c r="C18" t="s">
        <v>170</v>
      </c>
      <c r="D18" s="2">
        <v>129461</v>
      </c>
      <c r="E18" t="s">
        <v>170</v>
      </c>
      <c r="F18" s="2">
        <v>33871648</v>
      </c>
      <c r="G18" s="27"/>
    </row>
    <row r="19" spans="1:7" x14ac:dyDescent="0.3">
      <c r="A19" t="s">
        <v>1734</v>
      </c>
      <c r="B19" s="2">
        <v>13699</v>
      </c>
      <c r="C19" s="302">
        <v>0.69495738636363635</v>
      </c>
      <c r="D19" s="2">
        <v>73000</v>
      </c>
      <c r="E19" s="302">
        <v>0.56387637975915528</v>
      </c>
      <c r="F19" s="2">
        <v>22905092</v>
      </c>
      <c r="G19" s="27">
        <v>0.67600000000000005</v>
      </c>
    </row>
    <row r="20" spans="1:7" x14ac:dyDescent="0.3">
      <c r="A20" t="s">
        <v>2149</v>
      </c>
      <c r="B20" s="2">
        <v>9674</v>
      </c>
      <c r="C20" s="302">
        <v>0.49076704545454547</v>
      </c>
      <c r="D20" s="2">
        <v>53817</v>
      </c>
      <c r="E20" s="302">
        <v>0.41570048122600628</v>
      </c>
      <c r="F20" s="2">
        <v>15816790</v>
      </c>
      <c r="G20" s="27">
        <v>0.46700000000000003</v>
      </c>
    </row>
    <row r="21" spans="1:7" x14ac:dyDescent="0.3">
      <c r="A21" t="s">
        <v>2150</v>
      </c>
      <c r="B21" s="2">
        <v>1373</v>
      </c>
      <c r="C21" s="302">
        <v>6.9653003246753248E-2</v>
      </c>
      <c r="D21" s="2">
        <v>10418</v>
      </c>
      <c r="E21" s="302">
        <v>8.047211129220383E-2</v>
      </c>
      <c r="F21" s="2">
        <v>2181926</v>
      </c>
      <c r="G21" s="27">
        <v>6.4000000000000001E-2</v>
      </c>
    </row>
    <row r="22" spans="1:7" x14ac:dyDescent="0.3">
      <c r="A22" t="s">
        <v>2151</v>
      </c>
      <c r="B22" s="2">
        <v>217</v>
      </c>
      <c r="C22" s="302">
        <v>1.1008522727272728E-2</v>
      </c>
      <c r="D22" s="2">
        <v>1304</v>
      </c>
      <c r="E22" s="302">
        <v>1.0072531495971759E-2</v>
      </c>
      <c r="F22" s="2">
        <v>178984</v>
      </c>
      <c r="G22" s="27">
        <v>5.0000000000000001E-3</v>
      </c>
    </row>
    <row r="23" spans="1:7" x14ac:dyDescent="0.3">
      <c r="A23" t="s">
        <v>2152</v>
      </c>
      <c r="B23" s="2">
        <v>1607</v>
      </c>
      <c r="C23" s="302">
        <v>8.1523944805194801E-2</v>
      </c>
      <c r="D23" s="2">
        <v>3884</v>
      </c>
      <c r="E23" s="302">
        <v>3.0001313136774781E-2</v>
      </c>
      <c r="F23" s="2">
        <v>3648860</v>
      </c>
      <c r="G23" s="27">
        <v>0.108</v>
      </c>
    </row>
    <row r="24" spans="1:7" x14ac:dyDescent="0.3">
      <c r="A24" t="s">
        <v>2153</v>
      </c>
      <c r="B24" s="2">
        <v>62</v>
      </c>
      <c r="C24" s="302">
        <v>3.145292207792208E-3</v>
      </c>
      <c r="D24" s="2">
        <v>192</v>
      </c>
      <c r="E24" s="302">
        <v>1.4830721221062715E-3</v>
      </c>
      <c r="F24" s="2">
        <v>103736</v>
      </c>
      <c r="G24" s="27">
        <v>3.0000000000000001E-3</v>
      </c>
    </row>
    <row r="25" spans="1:7" x14ac:dyDescent="0.3">
      <c r="A25" t="s">
        <v>2177</v>
      </c>
      <c r="B25" s="2">
        <v>35</v>
      </c>
      <c r="C25" s="302">
        <v>1.7755681818181818E-3</v>
      </c>
      <c r="D25" s="2">
        <v>229</v>
      </c>
      <c r="E25" s="302">
        <v>1.7688724789705007E-3</v>
      </c>
      <c r="F25" s="2">
        <v>71681</v>
      </c>
      <c r="G25" s="27">
        <v>2E-3</v>
      </c>
    </row>
    <row r="26" spans="1:7" x14ac:dyDescent="0.3">
      <c r="A26" t="s">
        <v>2178</v>
      </c>
      <c r="B26" s="2">
        <v>731</v>
      </c>
      <c r="C26" s="302">
        <v>3.7084009740259744E-2</v>
      </c>
      <c r="D26" s="2">
        <v>3156</v>
      </c>
      <c r="E26" s="302">
        <v>2.4377998007121836E-2</v>
      </c>
      <c r="F26" s="2">
        <v>903115</v>
      </c>
      <c r="G26" s="27">
        <v>2.7E-2</v>
      </c>
    </row>
    <row r="27" spans="1:7" x14ac:dyDescent="0.3">
      <c r="A27" t="s">
        <v>244</v>
      </c>
      <c r="B27" s="2">
        <v>6013</v>
      </c>
      <c r="C27" s="302">
        <v>0.30504261363636365</v>
      </c>
      <c r="D27" s="2">
        <v>56461</v>
      </c>
      <c r="E27" s="302">
        <v>0.43612362024084472</v>
      </c>
      <c r="F27" s="2">
        <v>10966556</v>
      </c>
      <c r="G27" s="27">
        <v>0.32400000000000001</v>
      </c>
    </row>
    <row r="28" spans="1:7" x14ac:dyDescent="0.3">
      <c r="A28" t="s">
        <v>2149</v>
      </c>
      <c r="B28" s="2">
        <v>2013</v>
      </c>
      <c r="C28" s="302">
        <v>0.10212053571428571</v>
      </c>
      <c r="D28" s="2">
        <v>15675</v>
      </c>
      <c r="E28" s="302">
        <v>0.12107893496883232</v>
      </c>
      <c r="F28" s="2">
        <v>4353269</v>
      </c>
      <c r="G28" s="27">
        <v>0.129</v>
      </c>
    </row>
    <row r="29" spans="1:7" x14ac:dyDescent="0.3">
      <c r="A29" t="s">
        <v>2150</v>
      </c>
      <c r="B29" s="2">
        <v>62</v>
      </c>
      <c r="C29" s="302">
        <v>3.145292207792208E-3</v>
      </c>
      <c r="D29" s="2">
        <v>329</v>
      </c>
      <c r="E29" s="302">
        <v>2.5413058759008503E-3</v>
      </c>
      <c r="F29" s="2">
        <v>81956</v>
      </c>
      <c r="G29" s="27">
        <v>2E-3</v>
      </c>
    </row>
    <row r="30" spans="1:7" x14ac:dyDescent="0.3">
      <c r="A30" t="s">
        <v>2151</v>
      </c>
      <c r="B30" s="2">
        <v>96</v>
      </c>
      <c r="C30" s="302">
        <v>4.87012987012987E-3</v>
      </c>
      <c r="D30" s="2">
        <v>874</v>
      </c>
      <c r="E30" s="302">
        <v>6.7510678891712561E-3</v>
      </c>
      <c r="F30" s="2">
        <v>154362</v>
      </c>
      <c r="G30" s="27">
        <v>5.0000000000000001E-3</v>
      </c>
    </row>
    <row r="31" spans="1:7" x14ac:dyDescent="0.3">
      <c r="A31" t="s">
        <v>2152</v>
      </c>
      <c r="B31" s="2">
        <v>42</v>
      </c>
      <c r="C31" s="302">
        <v>2.130681818181818E-3</v>
      </c>
      <c r="D31" s="2">
        <v>96</v>
      </c>
      <c r="E31" s="302">
        <v>7.4153606105313574E-4</v>
      </c>
      <c r="F31" s="2">
        <v>48653</v>
      </c>
      <c r="G31" s="27">
        <v>1E-3</v>
      </c>
    </row>
    <row r="32" spans="1:7" x14ac:dyDescent="0.3">
      <c r="A32" t="s">
        <v>2153</v>
      </c>
      <c r="B32" s="2">
        <v>3</v>
      </c>
      <c r="C32" s="302">
        <v>1.5219155844155844E-4</v>
      </c>
      <c r="D32" s="2">
        <v>58</v>
      </c>
      <c r="E32" s="302">
        <v>4.4801137021960281E-4</v>
      </c>
      <c r="F32" s="2">
        <v>13225</v>
      </c>
      <c r="G32" s="27">
        <v>0</v>
      </c>
    </row>
    <row r="33" spans="1:7" x14ac:dyDescent="0.3">
      <c r="A33" t="s">
        <v>2177</v>
      </c>
      <c r="B33" s="2">
        <v>3385</v>
      </c>
      <c r="C33" s="302">
        <v>0.17172280844155843</v>
      </c>
      <c r="D33" s="2">
        <v>36382</v>
      </c>
      <c r="E33" s="302">
        <v>0.28102671847119981</v>
      </c>
      <c r="F33" s="2">
        <v>5610560</v>
      </c>
      <c r="G33" s="27">
        <v>0.16600000000000001</v>
      </c>
    </row>
    <row r="34" spans="1:7" x14ac:dyDescent="0.3">
      <c r="A34" t="s">
        <v>2178</v>
      </c>
      <c r="B34" s="2">
        <v>412</v>
      </c>
      <c r="C34" s="302">
        <v>2.0900974025974024E-2</v>
      </c>
      <c r="D34" s="2">
        <v>3047</v>
      </c>
      <c r="E34" s="302">
        <v>2.3536045604467756E-2</v>
      </c>
      <c r="F34" s="2">
        <v>704531</v>
      </c>
      <c r="G34" s="27">
        <v>2.1000000000000001E-2</v>
      </c>
    </row>
    <row r="35" spans="1:7" x14ac:dyDescent="0.3">
      <c r="A35" s="18"/>
      <c r="B35" s="18"/>
      <c r="C35" s="18"/>
      <c r="D35" s="18"/>
      <c r="E35" s="18"/>
      <c r="F35" s="18"/>
      <c r="G35" s="18"/>
    </row>
    <row r="36" spans="1:7" x14ac:dyDescent="0.3">
      <c r="A36" s="304" t="s">
        <v>2179</v>
      </c>
      <c r="B36" s="304"/>
      <c r="C36" s="304"/>
      <c r="D36" s="304"/>
      <c r="E36" s="304"/>
      <c r="F36" s="122"/>
      <c r="G36" s="122"/>
    </row>
    <row r="37" spans="1:7" x14ac:dyDescent="0.3">
      <c r="A37" t="s">
        <v>172</v>
      </c>
      <c r="B37" s="2">
        <v>6450</v>
      </c>
      <c r="C37" t="s">
        <v>170</v>
      </c>
      <c r="D37" s="2">
        <v>34418</v>
      </c>
      <c r="E37" t="s">
        <v>170</v>
      </c>
      <c r="F37" s="2">
        <v>11502870</v>
      </c>
      <c r="G37" s="27"/>
    </row>
    <row r="38" spans="1:7" x14ac:dyDescent="0.3">
      <c r="A38" s="18"/>
      <c r="B38" s="18"/>
      <c r="C38" s="18"/>
      <c r="D38" s="18"/>
      <c r="E38" s="18"/>
      <c r="F38" s="18"/>
      <c r="G38" s="18"/>
    </row>
    <row r="39" spans="1:7" x14ac:dyDescent="0.3">
      <c r="A39" s="304" t="s">
        <v>2166</v>
      </c>
      <c r="B39" s="304"/>
      <c r="C39" s="304"/>
      <c r="D39" s="304"/>
      <c r="E39" s="304"/>
      <c r="F39" s="122"/>
      <c r="G39" s="122"/>
    </row>
    <row r="40" spans="1:7" x14ac:dyDescent="0.3">
      <c r="A40" t="s">
        <v>172</v>
      </c>
      <c r="B40" s="2">
        <v>6823</v>
      </c>
      <c r="C40" t="s">
        <v>170</v>
      </c>
      <c r="D40" s="2">
        <v>36563</v>
      </c>
      <c r="E40" t="s">
        <v>170</v>
      </c>
      <c r="F40" s="2">
        <v>12214549</v>
      </c>
      <c r="G40" s="27"/>
    </row>
    <row r="41" spans="1:7" x14ac:dyDescent="0.3">
      <c r="A41" s="18"/>
      <c r="B41" s="18"/>
      <c r="C41" s="18"/>
      <c r="D41" s="18"/>
      <c r="E41" s="18"/>
      <c r="F41" s="18"/>
      <c r="G41" s="18"/>
    </row>
    <row r="42" spans="1:7" x14ac:dyDescent="0.3">
      <c r="A42" s="304" t="s">
        <v>2167</v>
      </c>
      <c r="B42" s="304"/>
      <c r="C42" s="304"/>
      <c r="D42" s="304"/>
      <c r="E42" s="304"/>
      <c r="F42" s="122"/>
      <c r="G42" s="122"/>
    </row>
    <row r="43" spans="1:7" x14ac:dyDescent="0.3">
      <c r="A43" t="s">
        <v>172</v>
      </c>
      <c r="B43" s="2">
        <v>6450</v>
      </c>
      <c r="C43" t="s">
        <v>170</v>
      </c>
      <c r="D43" s="2">
        <v>34418</v>
      </c>
      <c r="E43" t="s">
        <v>170</v>
      </c>
      <c r="F43" s="2">
        <v>11502870</v>
      </c>
      <c r="G43" s="27"/>
    </row>
    <row r="44" spans="1:7" x14ac:dyDescent="0.3">
      <c r="A44" t="s">
        <v>2180</v>
      </c>
      <c r="B44" s="2">
        <v>3522</v>
      </c>
      <c r="C44" s="302">
        <v>0.54604651162790696</v>
      </c>
      <c r="D44" s="2">
        <v>19253</v>
      </c>
      <c r="E44" s="302">
        <v>0.55938752978092854</v>
      </c>
      <c r="F44" s="2">
        <v>6546334</v>
      </c>
      <c r="G44" s="27">
        <v>0.56899999999999995</v>
      </c>
    </row>
    <row r="45" spans="1:7" x14ac:dyDescent="0.3">
      <c r="A45" t="s">
        <v>2171</v>
      </c>
      <c r="B45" s="2">
        <v>2928</v>
      </c>
      <c r="C45" s="302">
        <v>0.45395348837209304</v>
      </c>
      <c r="D45" s="2">
        <v>15165</v>
      </c>
      <c r="E45" s="302">
        <v>0.44061247021907141</v>
      </c>
      <c r="F45" s="2">
        <v>4956536</v>
      </c>
      <c r="G45" s="27">
        <v>0.43099999999999999</v>
      </c>
    </row>
    <row r="46" spans="1:7" x14ac:dyDescent="0.3">
      <c r="A46" s="18"/>
      <c r="B46" s="18"/>
      <c r="C46" s="18"/>
      <c r="D46" s="18"/>
      <c r="E46" s="18"/>
      <c r="F46" s="18"/>
      <c r="G46" s="18"/>
    </row>
    <row r="47" spans="1:7" x14ac:dyDescent="0.3">
      <c r="A47" s="304" t="s">
        <v>2181</v>
      </c>
      <c r="B47" s="304"/>
      <c r="C47" s="304"/>
      <c r="D47" s="304"/>
      <c r="E47" s="304"/>
      <c r="F47" s="122"/>
      <c r="G47" s="122"/>
    </row>
    <row r="48" spans="1:7" x14ac:dyDescent="0.3">
      <c r="A48" t="s">
        <v>2182</v>
      </c>
      <c r="B48" s="15">
        <v>541</v>
      </c>
      <c r="C48" t="s">
        <v>170</v>
      </c>
      <c r="D48" s="15">
        <v>533</v>
      </c>
      <c r="E48" t="s">
        <v>170</v>
      </c>
      <c r="F48" s="15">
        <v>1126</v>
      </c>
      <c r="G48" s="27"/>
    </row>
    <row r="49" spans="1:7" x14ac:dyDescent="0.3">
      <c r="A49" s="18"/>
      <c r="B49" s="18"/>
      <c r="C49" s="18"/>
      <c r="D49" s="18"/>
      <c r="E49" s="18"/>
      <c r="F49" s="18"/>
      <c r="G49" s="18"/>
    </row>
    <row r="50" spans="1:7" x14ac:dyDescent="0.3">
      <c r="A50" s="304" t="s">
        <v>2183</v>
      </c>
      <c r="B50" s="304"/>
      <c r="C50" s="304"/>
      <c r="D50" s="304"/>
      <c r="E50" s="304"/>
      <c r="F50" s="122"/>
      <c r="G50" s="122"/>
    </row>
    <row r="51" spans="1:7" x14ac:dyDescent="0.3">
      <c r="A51" t="s">
        <v>172</v>
      </c>
      <c r="B51" s="2">
        <v>2987</v>
      </c>
      <c r="C51" t="s">
        <v>170</v>
      </c>
      <c r="D51" s="2">
        <v>14790</v>
      </c>
      <c r="E51" t="s">
        <v>170</v>
      </c>
      <c r="F51" s="2">
        <v>4921581</v>
      </c>
      <c r="G51" s="27"/>
    </row>
    <row r="52" spans="1:7" x14ac:dyDescent="0.3">
      <c r="A52" t="s">
        <v>2184</v>
      </c>
      <c r="B52" s="2">
        <v>137</v>
      </c>
      <c r="C52" s="302">
        <v>4.5865416806160027E-2</v>
      </c>
      <c r="D52" s="2">
        <v>698</v>
      </c>
      <c r="E52" s="302">
        <v>4.7194050033806625E-2</v>
      </c>
      <c r="F52" s="2">
        <v>236808</v>
      </c>
      <c r="G52" s="27">
        <v>4.8000000000000001E-2</v>
      </c>
    </row>
    <row r="53" spans="1:7" x14ac:dyDescent="0.3">
      <c r="A53" t="s">
        <v>2185</v>
      </c>
      <c r="B53" s="2">
        <v>316</v>
      </c>
      <c r="C53" s="302">
        <v>0.10579176431201875</v>
      </c>
      <c r="D53" s="2">
        <v>1340</v>
      </c>
      <c r="E53" s="302">
        <v>9.0601757944557132E-2</v>
      </c>
      <c r="F53" s="2">
        <v>482062</v>
      </c>
      <c r="G53" s="27">
        <v>9.8000000000000004E-2</v>
      </c>
    </row>
    <row r="54" spans="1:7" x14ac:dyDescent="0.3">
      <c r="A54" t="s">
        <v>2186</v>
      </c>
      <c r="B54" s="2">
        <v>485</v>
      </c>
      <c r="C54" s="302">
        <v>0.16237027117509206</v>
      </c>
      <c r="D54" s="2">
        <v>2054</v>
      </c>
      <c r="E54" s="302">
        <v>0.13887762001352266</v>
      </c>
      <c r="F54" s="2">
        <v>668412</v>
      </c>
      <c r="G54" s="27">
        <v>0.13600000000000001</v>
      </c>
    </row>
    <row r="55" spans="1:7" x14ac:dyDescent="0.3">
      <c r="A55" t="s">
        <v>2187</v>
      </c>
      <c r="B55" s="2">
        <v>452</v>
      </c>
      <c r="C55" s="302">
        <v>0.15132239705390024</v>
      </c>
      <c r="D55" s="2">
        <v>1659</v>
      </c>
      <c r="E55" s="302">
        <v>0.11217038539553753</v>
      </c>
      <c r="F55" s="2">
        <v>645258</v>
      </c>
      <c r="G55" s="27">
        <v>0.13100000000000001</v>
      </c>
    </row>
    <row r="56" spans="1:7" x14ac:dyDescent="0.3">
      <c r="A56" t="s">
        <v>2188</v>
      </c>
      <c r="B56" s="2">
        <v>325</v>
      </c>
      <c r="C56" s="302">
        <v>0.10880482089052561</v>
      </c>
      <c r="D56" s="2">
        <v>1573</v>
      </c>
      <c r="E56" s="302">
        <v>0.10635564570655849</v>
      </c>
      <c r="F56" s="2">
        <v>542046</v>
      </c>
      <c r="G56" s="27">
        <v>0.11</v>
      </c>
    </row>
    <row r="57" spans="1:7" x14ac:dyDescent="0.3">
      <c r="A57" t="s">
        <v>2189</v>
      </c>
      <c r="B57" s="2">
        <v>215</v>
      </c>
      <c r="C57" s="302">
        <v>7.1978573819886177E-2</v>
      </c>
      <c r="D57" s="2">
        <v>1086</v>
      </c>
      <c r="E57" s="302">
        <v>7.3427991886409735E-2</v>
      </c>
      <c r="F57" s="2">
        <v>401761</v>
      </c>
      <c r="G57" s="27">
        <v>8.2000000000000003E-2</v>
      </c>
    </row>
    <row r="58" spans="1:7" x14ac:dyDescent="0.3">
      <c r="A58" t="s">
        <v>2190</v>
      </c>
      <c r="B58" s="2">
        <v>218</v>
      </c>
      <c r="C58" s="302">
        <v>7.2982926012721799E-2</v>
      </c>
      <c r="D58" s="2">
        <v>732</v>
      </c>
      <c r="E58" s="302">
        <v>4.9492900608519269E-2</v>
      </c>
      <c r="F58" s="2">
        <v>292315</v>
      </c>
      <c r="G58" s="27">
        <v>5.8999999999999997E-2</v>
      </c>
    </row>
    <row r="59" spans="1:7" x14ac:dyDescent="0.3">
      <c r="A59" t="s">
        <v>2191</v>
      </c>
      <c r="B59" s="2">
        <v>172</v>
      </c>
      <c r="C59" s="302">
        <v>5.7582859055908937E-2</v>
      </c>
      <c r="D59" s="2">
        <v>1112</v>
      </c>
      <c r="E59" s="302">
        <v>7.5185936443542933E-2</v>
      </c>
      <c r="F59" s="2">
        <v>391662</v>
      </c>
      <c r="G59" s="27">
        <v>0.08</v>
      </c>
    </row>
    <row r="60" spans="1:7" x14ac:dyDescent="0.3">
      <c r="A60" t="s">
        <v>2192</v>
      </c>
      <c r="B60" s="2">
        <v>458</v>
      </c>
      <c r="C60" s="302">
        <v>0.15333110143957149</v>
      </c>
      <c r="D60" s="2">
        <v>2425</v>
      </c>
      <c r="E60" s="302">
        <v>0.16396213657876943</v>
      </c>
      <c r="F60" s="2">
        <v>993957</v>
      </c>
      <c r="G60" s="27">
        <v>0.20200000000000001</v>
      </c>
    </row>
    <row r="61" spans="1:7" x14ac:dyDescent="0.3">
      <c r="A61" t="s">
        <v>2193</v>
      </c>
      <c r="B61" s="2">
        <v>209</v>
      </c>
      <c r="C61" s="302">
        <v>6.9969869434214932E-2</v>
      </c>
      <c r="D61" s="2">
        <v>2111</v>
      </c>
      <c r="E61" s="302">
        <v>0.14273157538877621</v>
      </c>
      <c r="F61" s="2">
        <v>267300</v>
      </c>
      <c r="G61" s="27">
        <v>5.3999999999999999E-2</v>
      </c>
    </row>
    <row r="62" spans="1:7" x14ac:dyDescent="0.3">
      <c r="A62" s="18"/>
      <c r="B62" s="18"/>
      <c r="C62" s="18"/>
      <c r="D62" s="18"/>
      <c r="E62" s="18"/>
      <c r="F62" s="18"/>
      <c r="G62" s="18"/>
    </row>
    <row r="63" spans="1:7" x14ac:dyDescent="0.3">
      <c r="A63" s="304" t="s">
        <v>2194</v>
      </c>
      <c r="B63" s="304"/>
      <c r="C63" s="304"/>
      <c r="D63" s="304"/>
      <c r="E63" s="304"/>
      <c r="F63" s="122"/>
      <c r="G63" s="122"/>
    </row>
    <row r="64" spans="1:7" x14ac:dyDescent="0.3">
      <c r="A64" t="s">
        <v>2195</v>
      </c>
      <c r="B64" s="15">
        <v>109200</v>
      </c>
      <c r="C64" t="s">
        <v>170</v>
      </c>
      <c r="D64" s="15">
        <v>96500</v>
      </c>
      <c r="E64" t="s">
        <v>170</v>
      </c>
      <c r="F64" s="15">
        <v>299805</v>
      </c>
      <c r="G64" s="27"/>
    </row>
    <row r="65" spans="1:7" x14ac:dyDescent="0.3">
      <c r="A65" s="18"/>
      <c r="B65" s="18"/>
      <c r="C65" s="18"/>
      <c r="D65" s="18"/>
      <c r="E65" s="18"/>
      <c r="F65" s="18"/>
      <c r="G65" s="18"/>
    </row>
    <row r="66" spans="1:7" x14ac:dyDescent="0.3">
      <c r="A66" s="304" t="s">
        <v>2196</v>
      </c>
      <c r="B66" s="304"/>
      <c r="C66" s="304"/>
      <c r="D66" s="304"/>
      <c r="E66" s="304"/>
      <c r="F66" s="122"/>
      <c r="G66" s="122"/>
    </row>
    <row r="67" spans="1:7" x14ac:dyDescent="0.3">
      <c r="A67" t="s">
        <v>172</v>
      </c>
      <c r="B67" s="2">
        <v>3163</v>
      </c>
      <c r="C67" t="s">
        <v>170</v>
      </c>
      <c r="D67" s="2">
        <v>16755</v>
      </c>
      <c r="E67" t="s">
        <v>170</v>
      </c>
      <c r="F67" s="2">
        <v>5527618</v>
      </c>
      <c r="G67" s="27"/>
    </row>
    <row r="68" spans="1:7" x14ac:dyDescent="0.3">
      <c r="A68" t="s">
        <v>2197</v>
      </c>
      <c r="B68" s="2">
        <v>2667</v>
      </c>
      <c r="C68" s="302">
        <v>0.84318684792918119</v>
      </c>
      <c r="D68" s="2">
        <v>12865</v>
      </c>
      <c r="E68" s="302">
        <v>0.76783049835869888</v>
      </c>
      <c r="F68" s="2">
        <v>4367361</v>
      </c>
      <c r="G68" s="27">
        <v>0.79</v>
      </c>
    </row>
    <row r="69" spans="1:7" x14ac:dyDescent="0.3">
      <c r="A69" t="s">
        <v>2198</v>
      </c>
      <c r="B69" s="2">
        <v>154</v>
      </c>
      <c r="C69" s="302">
        <v>4.8687954473601011E-2</v>
      </c>
      <c r="D69" s="2">
        <v>722</v>
      </c>
      <c r="E69" s="302">
        <v>4.3091614443449715E-2</v>
      </c>
      <c r="F69" s="2">
        <v>243785</v>
      </c>
      <c r="G69" s="27">
        <v>4.3999999999999997E-2</v>
      </c>
    </row>
    <row r="70" spans="1:7" x14ac:dyDescent="0.3">
      <c r="A70" t="s">
        <v>2199</v>
      </c>
      <c r="B70" s="2">
        <v>354</v>
      </c>
      <c r="C70" s="302">
        <v>0.11191906417957635</v>
      </c>
      <c r="D70" s="2">
        <v>1837</v>
      </c>
      <c r="E70" s="302">
        <v>0.10963891375708744</v>
      </c>
      <c r="F70" s="2">
        <v>480452</v>
      </c>
      <c r="G70" s="27">
        <v>8.6999999999999994E-2</v>
      </c>
    </row>
    <row r="71" spans="1:7" x14ac:dyDescent="0.3">
      <c r="A71" t="s">
        <v>2200</v>
      </c>
      <c r="B71" s="2">
        <v>494</v>
      </c>
      <c r="C71" s="302">
        <v>0.15618084097375909</v>
      </c>
      <c r="D71" s="2">
        <v>2391</v>
      </c>
      <c r="E71" s="302">
        <v>0.14270367054610564</v>
      </c>
      <c r="F71" s="2">
        <v>698744</v>
      </c>
      <c r="G71" s="27">
        <v>0.126</v>
      </c>
    </row>
    <row r="72" spans="1:7" x14ac:dyDescent="0.3">
      <c r="A72" t="s">
        <v>2201</v>
      </c>
      <c r="B72" s="2">
        <v>523</v>
      </c>
      <c r="C72" s="302">
        <v>0.16534935188112551</v>
      </c>
      <c r="D72" s="2">
        <v>2265</v>
      </c>
      <c r="E72" s="302">
        <v>0.13518352730528199</v>
      </c>
      <c r="F72" s="2">
        <v>717600</v>
      </c>
      <c r="G72" s="27">
        <v>0.13</v>
      </c>
    </row>
    <row r="73" spans="1:7" x14ac:dyDescent="0.3">
      <c r="A73" t="s">
        <v>2202</v>
      </c>
      <c r="B73" s="2">
        <v>392</v>
      </c>
      <c r="C73" s="302">
        <v>0.12393297502371167</v>
      </c>
      <c r="D73" s="2">
        <v>1797</v>
      </c>
      <c r="E73" s="302">
        <v>0.10725156669650851</v>
      </c>
      <c r="F73" s="2">
        <v>586666</v>
      </c>
      <c r="G73" s="27">
        <v>0.106</v>
      </c>
    </row>
    <row r="74" spans="1:7" x14ac:dyDescent="0.3">
      <c r="A74" t="s">
        <v>2203</v>
      </c>
      <c r="B74" s="2">
        <v>252</v>
      </c>
      <c r="C74" s="302">
        <v>7.9671198229528922E-2</v>
      </c>
      <c r="D74" s="2">
        <v>1026</v>
      </c>
      <c r="E74" s="302">
        <v>6.1235452103849598E-2</v>
      </c>
      <c r="F74" s="2">
        <v>418295</v>
      </c>
      <c r="G74" s="27">
        <v>7.5999999999999998E-2</v>
      </c>
    </row>
    <row r="75" spans="1:7" x14ac:dyDescent="0.3">
      <c r="A75" t="s">
        <v>2204</v>
      </c>
      <c r="B75" s="2">
        <v>118</v>
      </c>
      <c r="C75" s="302">
        <v>3.7306354726525451E-2</v>
      </c>
      <c r="D75" s="2">
        <v>668</v>
      </c>
      <c r="E75" s="302">
        <v>3.986869591166816E-2</v>
      </c>
      <c r="F75" s="2">
        <v>284209</v>
      </c>
      <c r="G75" s="27">
        <v>5.0999999999999997E-2</v>
      </c>
    </row>
    <row r="76" spans="1:7" x14ac:dyDescent="0.3">
      <c r="A76" t="s">
        <v>2205</v>
      </c>
      <c r="B76" s="2">
        <v>163</v>
      </c>
      <c r="C76" s="302">
        <v>5.1533354410369901E-2</v>
      </c>
      <c r="D76" s="2">
        <v>736</v>
      </c>
      <c r="E76" s="302">
        <v>4.3927185914652341E-2</v>
      </c>
      <c r="F76" s="2">
        <v>330325</v>
      </c>
      <c r="G76" s="27">
        <v>0.06</v>
      </c>
    </row>
    <row r="77" spans="1:7" x14ac:dyDescent="0.3">
      <c r="A77" t="s">
        <v>2206</v>
      </c>
      <c r="B77" s="2">
        <v>217</v>
      </c>
      <c r="C77" s="302">
        <v>6.8605754030983249E-2</v>
      </c>
      <c r="D77" s="2">
        <v>1370</v>
      </c>
      <c r="E77" s="302">
        <v>8.1766636824828404E-2</v>
      </c>
      <c r="F77" s="2">
        <v>583868</v>
      </c>
      <c r="G77" s="27">
        <v>0.106</v>
      </c>
    </row>
    <row r="78" spans="1:7" x14ac:dyDescent="0.3">
      <c r="A78" t="s">
        <v>2207</v>
      </c>
      <c r="B78" s="2">
        <v>0</v>
      </c>
      <c r="C78" s="302">
        <v>0</v>
      </c>
      <c r="D78" s="2">
        <v>53</v>
      </c>
      <c r="E78" s="302">
        <v>3.1632348552670846E-3</v>
      </c>
      <c r="F78" s="2">
        <v>23417</v>
      </c>
      <c r="G78" s="27">
        <v>4.0000000000000001E-3</v>
      </c>
    </row>
    <row r="79" spans="1:7" x14ac:dyDescent="0.3">
      <c r="A79" t="s">
        <v>2208</v>
      </c>
      <c r="B79" s="2">
        <v>496</v>
      </c>
      <c r="C79" s="302">
        <v>0.15681315207081883</v>
      </c>
      <c r="D79" s="2">
        <v>3890</v>
      </c>
      <c r="E79" s="302">
        <v>0.2321695016413011</v>
      </c>
      <c r="F79" s="2">
        <v>1160257</v>
      </c>
      <c r="G79" s="27">
        <v>0.21</v>
      </c>
    </row>
    <row r="80" spans="1:7" x14ac:dyDescent="0.3">
      <c r="A80" t="s">
        <v>2198</v>
      </c>
      <c r="B80" s="2">
        <v>269</v>
      </c>
      <c r="C80" s="302">
        <v>8.504584255453683E-2</v>
      </c>
      <c r="D80" s="2">
        <v>1880</v>
      </c>
      <c r="E80" s="302">
        <v>0.11220531184720979</v>
      </c>
      <c r="F80" s="2">
        <v>615736</v>
      </c>
      <c r="G80" s="27">
        <v>0.111</v>
      </c>
    </row>
    <row r="81" spans="1:7" x14ac:dyDescent="0.3">
      <c r="A81" t="s">
        <v>2199</v>
      </c>
      <c r="B81" s="2">
        <v>47</v>
      </c>
      <c r="C81" s="302">
        <v>1.4859310780904205E-2</v>
      </c>
      <c r="D81" s="2">
        <v>773</v>
      </c>
      <c r="E81" s="302">
        <v>4.6135481945687853E-2</v>
      </c>
      <c r="F81" s="2">
        <v>209675</v>
      </c>
      <c r="G81" s="27">
        <v>3.7999999999999999E-2</v>
      </c>
    </row>
    <row r="82" spans="1:7" x14ac:dyDescent="0.3">
      <c r="A82" t="s">
        <v>2200</v>
      </c>
      <c r="B82" s="2">
        <v>49</v>
      </c>
      <c r="C82" s="302">
        <v>1.5491621877963959E-2</v>
      </c>
      <c r="D82" s="2">
        <v>396</v>
      </c>
      <c r="E82" s="302">
        <v>2.3634735899731422E-2</v>
      </c>
      <c r="F82" s="2">
        <v>106652</v>
      </c>
      <c r="G82" s="27">
        <v>1.9E-2</v>
      </c>
    </row>
    <row r="83" spans="1:7" x14ac:dyDescent="0.3">
      <c r="A83" t="s">
        <v>2201</v>
      </c>
      <c r="B83" s="2">
        <v>33</v>
      </c>
      <c r="C83" s="302">
        <v>1.0433133101485931E-2</v>
      </c>
      <c r="D83" s="2">
        <v>267</v>
      </c>
      <c r="E83" s="302">
        <v>1.5935541629364367E-2</v>
      </c>
      <c r="F83" s="2">
        <v>61763</v>
      </c>
      <c r="G83" s="27">
        <v>1.0999999999999999E-2</v>
      </c>
    </row>
    <row r="84" spans="1:7" x14ac:dyDescent="0.3">
      <c r="A84" t="s">
        <v>2202</v>
      </c>
      <c r="B84" s="2">
        <v>32</v>
      </c>
      <c r="C84" s="302">
        <v>1.0116977552956055E-2</v>
      </c>
      <c r="D84" s="2">
        <v>89</v>
      </c>
      <c r="E84" s="302">
        <v>5.3118472097881233E-3</v>
      </c>
      <c r="F84" s="2">
        <v>37478</v>
      </c>
      <c r="G84" s="27">
        <v>7.0000000000000001E-3</v>
      </c>
    </row>
    <row r="85" spans="1:7" x14ac:dyDescent="0.3">
      <c r="A85" t="s">
        <v>2203</v>
      </c>
      <c r="B85" s="2">
        <v>0</v>
      </c>
      <c r="C85" s="302">
        <v>0</v>
      </c>
      <c r="D85" s="2">
        <v>59</v>
      </c>
      <c r="E85" s="302">
        <v>3.5213369143539241E-3</v>
      </c>
      <c r="F85" s="2">
        <v>25017</v>
      </c>
      <c r="G85" s="27">
        <v>5.0000000000000001E-3</v>
      </c>
    </row>
    <row r="86" spans="1:7" x14ac:dyDescent="0.3">
      <c r="A86" t="s">
        <v>2204</v>
      </c>
      <c r="B86" s="2">
        <v>0</v>
      </c>
      <c r="C86" s="302">
        <v>0</v>
      </c>
      <c r="D86" s="2">
        <v>60</v>
      </c>
      <c r="E86" s="302">
        <v>3.5810205908683975E-3</v>
      </c>
      <c r="F86" s="2">
        <v>17678</v>
      </c>
      <c r="G86" s="27">
        <v>3.0000000000000001E-3</v>
      </c>
    </row>
    <row r="87" spans="1:7" x14ac:dyDescent="0.3">
      <c r="A87" t="s">
        <v>2205</v>
      </c>
      <c r="B87" s="2">
        <v>10</v>
      </c>
      <c r="C87" s="302">
        <v>3.1615554852987668E-3</v>
      </c>
      <c r="D87" s="2">
        <v>83</v>
      </c>
      <c r="E87" s="302">
        <v>4.9537451507012829E-3</v>
      </c>
      <c r="F87" s="2">
        <v>21053</v>
      </c>
      <c r="G87" s="27">
        <v>4.0000000000000001E-3</v>
      </c>
    </row>
    <row r="88" spans="1:7" x14ac:dyDescent="0.3">
      <c r="A88" t="s">
        <v>2206</v>
      </c>
      <c r="B88" s="2">
        <v>36</v>
      </c>
      <c r="C88" s="302">
        <v>1.138159974707556E-2</v>
      </c>
      <c r="D88" s="2">
        <v>144</v>
      </c>
      <c r="E88" s="302">
        <v>8.5944494180841546E-3</v>
      </c>
      <c r="F88" s="2">
        <v>46514</v>
      </c>
      <c r="G88" s="27">
        <v>8.0000000000000002E-3</v>
      </c>
    </row>
    <row r="89" spans="1:7" x14ac:dyDescent="0.3">
      <c r="A89" t="s">
        <v>2207</v>
      </c>
      <c r="B89" s="2">
        <v>20</v>
      </c>
      <c r="C89" s="302">
        <v>6.3231109705975336E-3</v>
      </c>
      <c r="D89" s="2">
        <v>139</v>
      </c>
      <c r="E89" s="302">
        <v>8.2960310355117868E-3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2209</v>
      </c>
      <c r="C1" s="370"/>
      <c r="D1" s="370"/>
      <c r="E1" s="370"/>
      <c r="F1" s="370"/>
      <c r="G1" s="370"/>
    </row>
    <row r="2" spans="1:7" x14ac:dyDescent="0.3">
      <c r="A2" t="s">
        <v>170</v>
      </c>
      <c r="B2" s="371" t="str">
        <f>Population!B3</f>
        <v>City of Lemoore</v>
      </c>
      <c r="C2" s="371"/>
      <c r="D2" s="371" t="str">
        <f>Population!B4</f>
        <v>Kings County</v>
      </c>
      <c r="E2" s="371"/>
      <c r="F2" s="371" t="s">
        <v>171</v>
      </c>
      <c r="G2" s="371"/>
    </row>
    <row r="3" spans="1:7" x14ac:dyDescent="0.3">
      <c r="A3" s="18"/>
      <c r="B3" s="18"/>
      <c r="C3" s="18"/>
      <c r="D3" s="18"/>
      <c r="E3" s="18"/>
      <c r="F3" s="18"/>
      <c r="G3" s="18"/>
    </row>
    <row r="4" spans="1:7" x14ac:dyDescent="0.3">
      <c r="A4" s="304" t="s">
        <v>2210</v>
      </c>
      <c r="B4" s="304"/>
      <c r="C4" s="304"/>
      <c r="D4" s="304"/>
      <c r="E4" s="304"/>
      <c r="F4" s="122"/>
      <c r="G4" s="122"/>
    </row>
    <row r="5" spans="1:7" x14ac:dyDescent="0.3">
      <c r="A5" t="s">
        <v>2211</v>
      </c>
      <c r="B5" s="2">
        <v>13622</v>
      </c>
      <c r="C5" t="s">
        <v>170</v>
      </c>
      <c r="D5" s="2">
        <v>101469</v>
      </c>
      <c r="E5" t="s">
        <v>170</v>
      </c>
      <c r="F5" s="2">
        <v>29760021</v>
      </c>
      <c r="G5" s="27"/>
    </row>
    <row r="6" spans="1:7" x14ac:dyDescent="0.3">
      <c r="A6" s="18"/>
      <c r="B6" s="18"/>
      <c r="C6" s="18"/>
      <c r="D6" s="18"/>
      <c r="E6" s="18"/>
      <c r="F6" s="18"/>
      <c r="G6" s="18"/>
    </row>
    <row r="7" spans="1:7" x14ac:dyDescent="0.3">
      <c r="A7" s="304" t="s">
        <v>2212</v>
      </c>
      <c r="B7" s="304"/>
      <c r="C7" s="304"/>
      <c r="D7" s="304"/>
      <c r="E7" s="304"/>
      <c r="F7" s="122"/>
      <c r="G7" s="122"/>
    </row>
    <row r="8" spans="1:7" x14ac:dyDescent="0.3">
      <c r="A8" t="s">
        <v>2213</v>
      </c>
      <c r="B8" s="2">
        <v>4666</v>
      </c>
      <c r="C8" t="s">
        <v>170</v>
      </c>
      <c r="D8" s="2">
        <v>29082</v>
      </c>
      <c r="E8" t="s">
        <v>170</v>
      </c>
      <c r="F8" s="2">
        <v>10381206</v>
      </c>
      <c r="G8" s="27"/>
    </row>
    <row r="9" spans="1:7" x14ac:dyDescent="0.3">
      <c r="A9" s="18"/>
      <c r="B9" s="18"/>
      <c r="C9" s="18"/>
      <c r="D9" s="18"/>
      <c r="E9" s="18"/>
      <c r="F9" s="18"/>
      <c r="G9" s="18"/>
    </row>
    <row r="10" spans="1:7" x14ac:dyDescent="0.3">
      <c r="A10" s="304" t="s">
        <v>2214</v>
      </c>
      <c r="B10" s="304"/>
      <c r="C10" s="304"/>
      <c r="D10" s="304"/>
      <c r="E10" s="304"/>
      <c r="F10" s="122"/>
      <c r="G10" s="122"/>
    </row>
    <row r="11" spans="1:7" x14ac:dyDescent="0.3">
      <c r="A11" t="s">
        <v>2215</v>
      </c>
      <c r="B11" s="2">
        <v>4887</v>
      </c>
      <c r="C11" t="s">
        <v>170</v>
      </c>
      <c r="D11" s="2">
        <v>30843</v>
      </c>
      <c r="E11" t="s">
        <v>170</v>
      </c>
      <c r="F11" s="2">
        <v>11182882</v>
      </c>
      <c r="G11" s="27"/>
    </row>
    <row r="12" spans="1:7" x14ac:dyDescent="0.3">
      <c r="A12" s="18"/>
      <c r="B12" s="18"/>
      <c r="C12" s="18"/>
      <c r="D12" s="18"/>
      <c r="E12" s="18"/>
      <c r="F12" s="18"/>
      <c r="G12" s="18"/>
    </row>
    <row r="13" spans="1:7" x14ac:dyDescent="0.3">
      <c r="A13" s="304" t="s">
        <v>2216</v>
      </c>
      <c r="B13" s="304"/>
      <c r="C13" s="304"/>
      <c r="D13" s="304"/>
      <c r="E13" s="304"/>
      <c r="F13" s="122"/>
      <c r="G13" s="122"/>
    </row>
    <row r="14" spans="1:7" x14ac:dyDescent="0.3">
      <c r="A14" t="s">
        <v>2217</v>
      </c>
      <c r="B14" s="2">
        <v>4666</v>
      </c>
      <c r="C14" t="s">
        <v>170</v>
      </c>
      <c r="D14" s="2">
        <v>29082</v>
      </c>
      <c r="E14" t="s">
        <v>170</v>
      </c>
      <c r="F14" s="2">
        <v>10381206</v>
      </c>
      <c r="G14" s="27"/>
    </row>
    <row r="15" spans="1:7" x14ac:dyDescent="0.3">
      <c r="A15" t="s">
        <v>2180</v>
      </c>
      <c r="B15" s="2">
        <v>2393</v>
      </c>
      <c r="C15" s="302">
        <v>0.51285897985426487</v>
      </c>
      <c r="D15" s="2">
        <v>15381</v>
      </c>
      <c r="E15" s="302">
        <v>0.52888384567773883</v>
      </c>
      <c r="F15" s="2">
        <v>5773943</v>
      </c>
      <c r="G15" s="27">
        <v>0.55619192991642785</v>
      </c>
    </row>
    <row r="16" spans="1:7" x14ac:dyDescent="0.3">
      <c r="A16" t="s">
        <v>2171</v>
      </c>
      <c r="B16" s="2">
        <v>2273</v>
      </c>
      <c r="C16" s="302">
        <v>0.48714102014573513</v>
      </c>
      <c r="D16" s="2">
        <v>13701</v>
      </c>
      <c r="E16" s="302">
        <v>0.47111615432226117</v>
      </c>
      <c r="F16" s="2">
        <v>4607263</v>
      </c>
      <c r="G16" s="27">
        <v>0.4438080700835722</v>
      </c>
    </row>
    <row r="17" spans="1:7" x14ac:dyDescent="0.3">
      <c r="A17" s="18"/>
      <c r="B17" s="18"/>
      <c r="C17" s="18"/>
      <c r="D17" s="18"/>
      <c r="E17" s="18"/>
      <c r="F17" s="18"/>
      <c r="G17" s="18"/>
    </row>
    <row r="18" spans="1:7" x14ac:dyDescent="0.3">
      <c r="A18" s="304" t="s">
        <v>2218</v>
      </c>
      <c r="B18" s="304"/>
      <c r="C18" s="304"/>
      <c r="D18" s="304"/>
      <c r="E18" s="304"/>
      <c r="F18" s="122"/>
      <c r="G18" s="122"/>
    </row>
    <row r="19" spans="1:7" x14ac:dyDescent="0.3">
      <c r="A19" t="s">
        <v>2219</v>
      </c>
      <c r="B19" s="2">
        <v>2264</v>
      </c>
      <c r="C19" t="s">
        <v>170</v>
      </c>
      <c r="D19" s="2">
        <v>12949</v>
      </c>
      <c r="E19" t="s">
        <v>170</v>
      </c>
      <c r="F19" s="2">
        <v>4553387</v>
      </c>
      <c r="G19" s="27"/>
    </row>
    <row r="20" spans="1:7" x14ac:dyDescent="0.3">
      <c r="A20" t="s">
        <v>2220</v>
      </c>
      <c r="B20" s="2">
        <v>457</v>
      </c>
      <c r="C20" s="302">
        <v>0.20185512367491165</v>
      </c>
      <c r="D20" s="2">
        <v>2859</v>
      </c>
      <c r="E20" s="302">
        <v>0.22078925013514558</v>
      </c>
      <c r="F20" s="2">
        <v>815692</v>
      </c>
      <c r="G20" s="27">
        <v>0.17913961629002761</v>
      </c>
    </row>
    <row r="21" spans="1:7" x14ac:dyDescent="0.3">
      <c r="A21" t="s">
        <v>2221</v>
      </c>
      <c r="B21" s="2">
        <v>10</v>
      </c>
      <c r="C21" s="302">
        <v>4.4169611307420496E-3</v>
      </c>
      <c r="D21" s="2">
        <v>50</v>
      </c>
      <c r="E21" s="302">
        <v>3.8613020310448681E-3</v>
      </c>
      <c r="F21" s="2">
        <v>6901</v>
      </c>
      <c r="G21" s="27">
        <v>1.5155751092538368E-3</v>
      </c>
    </row>
    <row r="22" spans="1:7" x14ac:dyDescent="0.3">
      <c r="A22" t="s">
        <v>2201</v>
      </c>
      <c r="B22" s="2">
        <v>26</v>
      </c>
      <c r="C22" s="302">
        <v>1.1484098939929329E-2</v>
      </c>
      <c r="D22" s="2">
        <v>98</v>
      </c>
      <c r="E22" s="302">
        <v>7.5681519808479423E-3</v>
      </c>
      <c r="F22" s="2">
        <v>14992</v>
      </c>
      <c r="G22" s="27">
        <v>3.2924941367821359E-3</v>
      </c>
    </row>
    <row r="23" spans="1:7" x14ac:dyDescent="0.3">
      <c r="A23" t="s">
        <v>2202</v>
      </c>
      <c r="B23" s="2">
        <v>19</v>
      </c>
      <c r="C23" s="302">
        <v>8.3922261484098946E-3</v>
      </c>
      <c r="D23" s="2">
        <v>213</v>
      </c>
      <c r="E23" s="302">
        <v>1.644914665225114E-2</v>
      </c>
      <c r="F23" s="2">
        <v>40911</v>
      </c>
      <c r="G23" s="27">
        <v>8.9847403701903659E-3</v>
      </c>
    </row>
    <row r="24" spans="1:7" x14ac:dyDescent="0.3">
      <c r="A24" t="s">
        <v>2203</v>
      </c>
      <c r="B24" s="2">
        <v>27</v>
      </c>
      <c r="C24" s="302">
        <v>1.1925795053003533E-2</v>
      </c>
      <c r="D24" s="2">
        <v>167</v>
      </c>
      <c r="E24" s="302">
        <v>1.2896748783689861E-2</v>
      </c>
      <c r="F24" s="2">
        <v>33815</v>
      </c>
      <c r="G24" s="27">
        <v>7.4263399970176044E-3</v>
      </c>
    </row>
    <row r="25" spans="1:7" x14ac:dyDescent="0.3">
      <c r="A25" t="s">
        <v>2222</v>
      </c>
      <c r="B25" s="2">
        <v>351</v>
      </c>
      <c r="C25" s="302">
        <v>0.15503533568904593</v>
      </c>
      <c r="D25" s="2">
        <v>1991</v>
      </c>
      <c r="E25" s="302">
        <v>0.15375704687620664</v>
      </c>
      <c r="F25" s="2">
        <v>614809</v>
      </c>
      <c r="G25" s="27">
        <v>0.13502234710117986</v>
      </c>
    </row>
    <row r="26" spans="1:7" x14ac:dyDescent="0.3">
      <c r="A26" t="s">
        <v>2207</v>
      </c>
      <c r="B26" s="2">
        <v>24</v>
      </c>
      <c r="C26" s="302">
        <v>1.0600706713780919E-2</v>
      </c>
      <c r="D26" s="2">
        <v>340</v>
      </c>
      <c r="E26" s="302">
        <v>2.6256853811105103E-2</v>
      </c>
      <c r="F26" s="2">
        <v>104264</v>
      </c>
      <c r="G26" s="27">
        <v>2.289811957560383E-2</v>
      </c>
    </row>
    <row r="27" spans="1:7" x14ac:dyDescent="0.3">
      <c r="A27" t="s">
        <v>2223</v>
      </c>
      <c r="B27" s="2">
        <v>719</v>
      </c>
      <c r="C27" s="302">
        <v>0.31757950530035334</v>
      </c>
      <c r="D27" s="2">
        <v>3904</v>
      </c>
      <c r="E27" s="302">
        <v>0.30149046258398332</v>
      </c>
      <c r="F27" s="2">
        <v>963099</v>
      </c>
      <c r="G27" s="27">
        <v>0.21151266079513997</v>
      </c>
    </row>
    <row r="28" spans="1:7" x14ac:dyDescent="0.3">
      <c r="A28" t="s">
        <v>2221</v>
      </c>
      <c r="B28" s="2">
        <v>22</v>
      </c>
      <c r="C28" s="302">
        <v>9.7173144876325085E-3</v>
      </c>
      <c r="D28" s="2">
        <v>314</v>
      </c>
      <c r="E28" s="302">
        <v>2.4248976754961772E-2</v>
      </c>
      <c r="F28" s="2">
        <v>37339</v>
      </c>
      <c r="G28" s="27">
        <v>8.2002693818908866E-3</v>
      </c>
    </row>
    <row r="29" spans="1:7" x14ac:dyDescent="0.3">
      <c r="A29" t="s">
        <v>2201</v>
      </c>
      <c r="B29" s="2">
        <v>122</v>
      </c>
      <c r="C29" s="302">
        <v>5.3886925795053005E-2</v>
      </c>
      <c r="D29" s="2">
        <v>466</v>
      </c>
      <c r="E29" s="302">
        <v>3.5987334929338172E-2</v>
      </c>
      <c r="F29" s="2">
        <v>46888</v>
      </c>
      <c r="G29" s="27">
        <v>1.0297389613489914E-2</v>
      </c>
    </row>
    <row r="30" spans="1:7" x14ac:dyDescent="0.3">
      <c r="A30" t="s">
        <v>2202</v>
      </c>
      <c r="B30" s="2">
        <v>122</v>
      </c>
      <c r="C30" s="302">
        <v>5.3886925795053005E-2</v>
      </c>
      <c r="D30" s="2">
        <v>550</v>
      </c>
      <c r="E30" s="302">
        <v>4.2474322341493551E-2</v>
      </c>
      <c r="F30" s="2">
        <v>82147</v>
      </c>
      <c r="G30" s="27">
        <v>1.8040856180245608E-2</v>
      </c>
    </row>
    <row r="31" spans="1:7" x14ac:dyDescent="0.3">
      <c r="A31" t="s">
        <v>2203</v>
      </c>
      <c r="B31" s="2">
        <v>159</v>
      </c>
      <c r="C31" s="302">
        <v>7.0229681978798586E-2</v>
      </c>
      <c r="D31" s="2">
        <v>562</v>
      </c>
      <c r="E31" s="302">
        <v>4.3401034828944321E-2</v>
      </c>
      <c r="F31" s="2">
        <v>103519</v>
      </c>
      <c r="G31" s="27">
        <v>2.2734505105759733E-2</v>
      </c>
    </row>
    <row r="32" spans="1:7" x14ac:dyDescent="0.3">
      <c r="A32" t="s">
        <v>2222</v>
      </c>
      <c r="B32" s="2">
        <v>294</v>
      </c>
      <c r="C32" s="302">
        <v>0.12985865724381626</v>
      </c>
      <c r="D32" s="2">
        <v>1226</v>
      </c>
      <c r="E32" s="302">
        <v>9.4679125801220176E-2</v>
      </c>
      <c r="F32" s="2">
        <v>662158</v>
      </c>
      <c r="G32" s="27">
        <v>0.14542098003090886</v>
      </c>
    </row>
    <row r="33" spans="1:7" x14ac:dyDescent="0.3">
      <c r="A33" t="s">
        <v>2207</v>
      </c>
      <c r="B33" s="2">
        <v>0</v>
      </c>
      <c r="C33" s="302">
        <v>0</v>
      </c>
      <c r="D33" s="2">
        <v>786</v>
      </c>
      <c r="E33" s="302">
        <v>6.0699667928025329E-2</v>
      </c>
      <c r="F33" s="2">
        <v>31048</v>
      </c>
      <c r="G33" s="27">
        <v>6.8186604828449678E-3</v>
      </c>
    </row>
    <row r="34" spans="1:7" x14ac:dyDescent="0.3">
      <c r="A34" t="s">
        <v>2224</v>
      </c>
      <c r="B34" s="2">
        <v>699</v>
      </c>
      <c r="C34" s="302">
        <v>0.30874558303886923</v>
      </c>
      <c r="D34" s="2">
        <v>3953</v>
      </c>
      <c r="E34" s="302">
        <v>0.30527453857440728</v>
      </c>
      <c r="F34" s="2">
        <v>1271800</v>
      </c>
      <c r="G34" s="27">
        <v>0.2793085674466062</v>
      </c>
    </row>
    <row r="35" spans="1:7" x14ac:dyDescent="0.3">
      <c r="A35" t="s">
        <v>2221</v>
      </c>
      <c r="B35" s="2">
        <v>284</v>
      </c>
      <c r="C35" s="302">
        <v>0.12544169611307421</v>
      </c>
      <c r="D35" s="2">
        <v>1617</v>
      </c>
      <c r="E35" s="302">
        <v>0.12487450768399104</v>
      </c>
      <c r="F35" s="2">
        <v>189949</v>
      </c>
      <c r="G35" s="27">
        <v>4.171597977505536E-2</v>
      </c>
    </row>
    <row r="36" spans="1:7" x14ac:dyDescent="0.3">
      <c r="A36" t="s">
        <v>2201</v>
      </c>
      <c r="B36" s="2">
        <v>168</v>
      </c>
      <c r="C36" s="302">
        <v>7.4204946996466431E-2</v>
      </c>
      <c r="D36" s="2">
        <v>772</v>
      </c>
      <c r="E36" s="302">
        <v>5.9618503359332768E-2</v>
      </c>
      <c r="F36" s="2">
        <v>245005</v>
      </c>
      <c r="G36" s="27">
        <v>5.3807198904903097E-2</v>
      </c>
    </row>
    <row r="37" spans="1:7" x14ac:dyDescent="0.3">
      <c r="A37" t="s">
        <v>2202</v>
      </c>
      <c r="B37" s="2">
        <v>138</v>
      </c>
      <c r="C37" s="302">
        <v>6.0954063604240286E-2</v>
      </c>
      <c r="D37" s="2">
        <v>652</v>
      </c>
      <c r="E37" s="302">
        <v>5.0351378484825085E-2</v>
      </c>
      <c r="F37" s="2">
        <v>273454</v>
      </c>
      <c r="G37" s="27">
        <v>6.0055075485567121E-2</v>
      </c>
    </row>
    <row r="38" spans="1:7" x14ac:dyDescent="0.3">
      <c r="A38" t="s">
        <v>2203</v>
      </c>
      <c r="B38" s="2">
        <v>55</v>
      </c>
      <c r="C38" s="302">
        <v>2.4293286219081271E-2</v>
      </c>
      <c r="D38" s="2">
        <v>187</v>
      </c>
      <c r="E38" s="302">
        <v>1.4441269596107807E-2</v>
      </c>
      <c r="F38" s="2">
        <v>202195</v>
      </c>
      <c r="G38" s="27">
        <v>4.4405406349163817E-2</v>
      </c>
    </row>
    <row r="39" spans="1:7" x14ac:dyDescent="0.3">
      <c r="A39" t="s">
        <v>2222</v>
      </c>
      <c r="B39" s="2">
        <v>54</v>
      </c>
      <c r="C39" s="302">
        <v>2.3851590106007067E-2</v>
      </c>
      <c r="D39" s="2">
        <v>142</v>
      </c>
      <c r="E39" s="302">
        <v>1.0966097768167427E-2</v>
      </c>
      <c r="F39" s="2">
        <v>327813</v>
      </c>
      <c r="G39" s="27">
        <v>7.1993221748996958E-2</v>
      </c>
    </row>
    <row r="40" spans="1:7" x14ac:dyDescent="0.3">
      <c r="A40" t="s">
        <v>2207</v>
      </c>
      <c r="B40" s="2">
        <v>0</v>
      </c>
      <c r="C40" s="302">
        <v>0</v>
      </c>
      <c r="D40" s="2">
        <v>583</v>
      </c>
      <c r="E40" s="302">
        <v>4.5022781681983162E-2</v>
      </c>
      <c r="F40" s="2">
        <v>33384</v>
      </c>
      <c r="G40" s="27">
        <v>7.331685182919879E-3</v>
      </c>
    </row>
    <row r="41" spans="1:7" x14ac:dyDescent="0.3">
      <c r="A41" t="s">
        <v>2225</v>
      </c>
      <c r="B41" s="2">
        <v>252</v>
      </c>
      <c r="C41" s="302">
        <v>0.11130742049469965</v>
      </c>
      <c r="D41" s="2">
        <v>1572</v>
      </c>
      <c r="E41" s="302">
        <v>0.12139933585605066</v>
      </c>
      <c r="F41" s="2">
        <v>767494</v>
      </c>
      <c r="G41" s="27">
        <v>0.16855452874969776</v>
      </c>
    </row>
    <row r="42" spans="1:7" x14ac:dyDescent="0.3">
      <c r="A42" t="s">
        <v>2221</v>
      </c>
      <c r="B42" s="2">
        <v>163</v>
      </c>
      <c r="C42" s="302">
        <v>7.1996466431095404E-2</v>
      </c>
      <c r="D42" s="2">
        <v>1082</v>
      </c>
      <c r="E42" s="302">
        <v>8.3558575951810946E-2</v>
      </c>
      <c r="F42" s="2">
        <v>313950</v>
      </c>
      <c r="G42" s="27">
        <v>6.8948674909468488E-2</v>
      </c>
    </row>
    <row r="43" spans="1:7" x14ac:dyDescent="0.3">
      <c r="A43" t="s">
        <v>2201</v>
      </c>
      <c r="B43" s="2">
        <v>50</v>
      </c>
      <c r="C43" s="302">
        <v>2.2084805653710248E-2</v>
      </c>
      <c r="D43" s="2">
        <v>252</v>
      </c>
      <c r="E43" s="302">
        <v>1.9460962236466137E-2</v>
      </c>
      <c r="F43" s="2">
        <v>203483</v>
      </c>
      <c r="G43" s="27">
        <v>4.468827270776677E-2</v>
      </c>
    </row>
    <row r="44" spans="1:7" x14ac:dyDescent="0.3">
      <c r="A44" t="s">
        <v>2202</v>
      </c>
      <c r="B44" s="2">
        <v>39</v>
      </c>
      <c r="C44" s="302">
        <v>1.7226148409893994E-2</v>
      </c>
      <c r="D44" s="2">
        <v>45</v>
      </c>
      <c r="E44" s="302">
        <v>3.4751718279403816E-3</v>
      </c>
      <c r="F44" s="2">
        <v>124471</v>
      </c>
      <c r="G44" s="27">
        <v>2.733591500129464E-2</v>
      </c>
    </row>
    <row r="45" spans="1:7" x14ac:dyDescent="0.3">
      <c r="A45" t="s">
        <v>2203</v>
      </c>
      <c r="B45" s="2">
        <v>0</v>
      </c>
      <c r="C45" s="302">
        <v>0</v>
      </c>
      <c r="D45" s="2">
        <v>0</v>
      </c>
      <c r="E45" s="302">
        <v>0</v>
      </c>
      <c r="F45" s="2">
        <v>58883</v>
      </c>
      <c r="G45" s="27">
        <v>1.2931692386348887E-2</v>
      </c>
    </row>
    <row r="46" spans="1:7" x14ac:dyDescent="0.3">
      <c r="A46" t="s">
        <v>2222</v>
      </c>
      <c r="B46" s="2">
        <v>0</v>
      </c>
      <c r="C46" s="302">
        <v>0</v>
      </c>
      <c r="D46" s="2">
        <v>0</v>
      </c>
      <c r="E46" s="302">
        <v>0</v>
      </c>
      <c r="F46" s="2">
        <v>51483</v>
      </c>
      <c r="G46" s="27">
        <v>1.1306528524810212E-2</v>
      </c>
    </row>
    <row r="47" spans="1:7" x14ac:dyDescent="0.3">
      <c r="A47" t="s">
        <v>2207</v>
      </c>
      <c r="B47" s="2">
        <v>0</v>
      </c>
      <c r="C47" s="302">
        <v>0</v>
      </c>
      <c r="D47" s="2">
        <v>193</v>
      </c>
      <c r="E47" s="302">
        <v>1.4904625839833192E-2</v>
      </c>
      <c r="F47" s="2">
        <v>15224</v>
      </c>
      <c r="G47" s="27">
        <v>3.3434452200087538E-3</v>
      </c>
    </row>
    <row r="48" spans="1:7" x14ac:dyDescent="0.3">
      <c r="A48" t="s">
        <v>2226</v>
      </c>
      <c r="B48" s="2">
        <v>137</v>
      </c>
      <c r="C48" s="302">
        <v>6.0512367491166077E-2</v>
      </c>
      <c r="D48" s="2">
        <v>661</v>
      </c>
      <c r="E48" s="302">
        <v>5.1046412850413156E-2</v>
      </c>
      <c r="F48" s="2">
        <v>735302</v>
      </c>
      <c r="G48" s="27">
        <v>0.16148462671852842</v>
      </c>
    </row>
    <row r="49" spans="1:7" x14ac:dyDescent="0.3">
      <c r="A49" t="s">
        <v>2221</v>
      </c>
      <c r="B49" s="2">
        <v>137</v>
      </c>
      <c r="C49" s="302">
        <v>6.0512367491166077E-2</v>
      </c>
      <c r="D49" s="2">
        <v>615</v>
      </c>
      <c r="E49" s="302">
        <v>4.7494014981851879E-2</v>
      </c>
      <c r="F49" s="2">
        <v>523770</v>
      </c>
      <c r="G49" s="27">
        <v>0.11502865888623129</v>
      </c>
    </row>
    <row r="50" spans="1:7" x14ac:dyDescent="0.3">
      <c r="A50" t="s">
        <v>2201</v>
      </c>
      <c r="B50" s="2">
        <v>0</v>
      </c>
      <c r="C50" s="302">
        <v>0</v>
      </c>
      <c r="D50" s="2">
        <v>11</v>
      </c>
      <c r="E50" s="302">
        <v>8.4948644682987105E-4</v>
      </c>
      <c r="F50" s="2">
        <v>129864</v>
      </c>
      <c r="G50" s="27">
        <v>2.8520308069575461E-2</v>
      </c>
    </row>
    <row r="51" spans="1:7" x14ac:dyDescent="0.3">
      <c r="A51" t="s">
        <v>2202</v>
      </c>
      <c r="B51" s="2">
        <v>0</v>
      </c>
      <c r="C51" s="302">
        <v>0</v>
      </c>
      <c r="D51" s="2">
        <v>0</v>
      </c>
      <c r="E51" s="302">
        <v>0</v>
      </c>
      <c r="F51" s="2">
        <v>45371</v>
      </c>
      <c r="G51" s="27">
        <v>9.9642310218744853E-3</v>
      </c>
    </row>
    <row r="52" spans="1:7" x14ac:dyDescent="0.3">
      <c r="A52" t="s">
        <v>2203</v>
      </c>
      <c r="B52" s="2">
        <v>0</v>
      </c>
      <c r="C52" s="302">
        <v>0</v>
      </c>
      <c r="D52" s="2">
        <v>7</v>
      </c>
      <c r="E52" s="302">
        <v>5.4058228434628161E-4</v>
      </c>
      <c r="F52" s="2">
        <v>22360</v>
      </c>
      <c r="G52" s="27">
        <v>4.9106302627033461E-3</v>
      </c>
    </row>
    <row r="53" spans="1:7" x14ac:dyDescent="0.3">
      <c r="A53" t="s">
        <v>2222</v>
      </c>
      <c r="B53" s="2">
        <v>0</v>
      </c>
      <c r="C53" s="302">
        <v>0</v>
      </c>
      <c r="D53" s="2">
        <v>0</v>
      </c>
      <c r="E53" s="302">
        <v>0</v>
      </c>
      <c r="F53" s="2">
        <v>1540</v>
      </c>
      <c r="G53" s="27">
        <v>3.382097765904809E-4</v>
      </c>
    </row>
    <row r="54" spans="1:7" x14ac:dyDescent="0.3">
      <c r="A54" t="s">
        <v>2207</v>
      </c>
      <c r="B54" s="2">
        <v>0</v>
      </c>
      <c r="C54" s="302">
        <v>0</v>
      </c>
      <c r="D54" s="2">
        <v>28</v>
      </c>
      <c r="E54" s="302">
        <v>2.1623291373851264E-3</v>
      </c>
      <c r="F54" s="2">
        <v>12397</v>
      </c>
      <c r="G54" s="27">
        <v>2.7225887015533711E-3</v>
      </c>
    </row>
    <row r="55" spans="1:7" x14ac:dyDescent="0.3">
      <c r="A55" s="18"/>
      <c r="B55" s="18"/>
      <c r="C55" s="18"/>
      <c r="D55" s="18"/>
      <c r="E55" s="18"/>
      <c r="F55" s="18"/>
      <c r="G55" s="18"/>
    </row>
    <row r="56" spans="1:7" x14ac:dyDescent="0.3">
      <c r="A56" s="304" t="s">
        <v>2227</v>
      </c>
      <c r="B56" s="304"/>
      <c r="C56" s="304"/>
      <c r="D56" s="304"/>
      <c r="E56" s="304"/>
      <c r="F56" s="122"/>
      <c r="G56" s="122"/>
    </row>
    <row r="57" spans="1:7" x14ac:dyDescent="0.3">
      <c r="A57" t="s">
        <v>2228</v>
      </c>
      <c r="B57" s="2">
        <v>2101</v>
      </c>
      <c r="C57" t="s">
        <v>170</v>
      </c>
      <c r="D57" s="2">
        <v>12724</v>
      </c>
      <c r="E57" t="s">
        <v>170</v>
      </c>
      <c r="F57" s="2">
        <v>4773895</v>
      </c>
      <c r="G57" s="27"/>
    </row>
    <row r="58" spans="1:7" x14ac:dyDescent="0.3">
      <c r="A58" t="s">
        <v>2220</v>
      </c>
      <c r="B58" s="2">
        <v>149</v>
      </c>
      <c r="C58" s="302">
        <v>7.0918610185625897E-2</v>
      </c>
      <c r="D58" s="2">
        <v>1254</v>
      </c>
      <c r="E58" s="302">
        <v>9.8553913863564921E-2</v>
      </c>
      <c r="F58" s="2">
        <v>270097</v>
      </c>
      <c r="G58" s="27">
        <v>5.6577909652390762E-2</v>
      </c>
    </row>
    <row r="59" spans="1:7" x14ac:dyDescent="0.3">
      <c r="A59" t="s">
        <v>2221</v>
      </c>
      <c r="B59" s="2">
        <v>35</v>
      </c>
      <c r="C59" s="302">
        <v>1.6658733936220846E-2</v>
      </c>
      <c r="D59" s="2">
        <v>262</v>
      </c>
      <c r="E59" s="302">
        <v>2.0591009116629991E-2</v>
      </c>
      <c r="F59" s="2">
        <v>38743</v>
      </c>
      <c r="G59" s="27">
        <v>8.1155953367219019E-3</v>
      </c>
    </row>
    <row r="60" spans="1:7" x14ac:dyDescent="0.3">
      <c r="A60" t="s">
        <v>2201</v>
      </c>
      <c r="B60" s="2">
        <v>8</v>
      </c>
      <c r="C60" s="302">
        <v>3.8077106139933364E-3</v>
      </c>
      <c r="D60" s="2">
        <v>180</v>
      </c>
      <c r="E60" s="302">
        <v>1.4146494812951903E-2</v>
      </c>
      <c r="F60" s="2">
        <v>23028</v>
      </c>
      <c r="G60" s="27">
        <v>4.8237340787763454E-3</v>
      </c>
    </row>
    <row r="61" spans="1:7" x14ac:dyDescent="0.3">
      <c r="A61" t="s">
        <v>2202</v>
      </c>
      <c r="B61" s="2">
        <v>21</v>
      </c>
      <c r="C61" s="302">
        <v>9.9952403617325075E-3</v>
      </c>
      <c r="D61" s="2">
        <v>131</v>
      </c>
      <c r="E61" s="302">
        <v>1.0295504558314995E-2</v>
      </c>
      <c r="F61" s="2">
        <v>18966</v>
      </c>
      <c r="G61" s="27">
        <v>3.9728565458603511E-3</v>
      </c>
    </row>
    <row r="62" spans="1:7" x14ac:dyDescent="0.3">
      <c r="A62" t="s">
        <v>2203</v>
      </c>
      <c r="B62" s="2">
        <v>17</v>
      </c>
      <c r="C62" s="302">
        <v>8.0913850547358404E-3</v>
      </c>
      <c r="D62" s="2">
        <v>56</v>
      </c>
      <c r="E62" s="302">
        <v>4.4011317195850365E-3</v>
      </c>
      <c r="F62" s="2">
        <v>15558</v>
      </c>
      <c r="G62" s="27">
        <v>3.2589740662498862E-3</v>
      </c>
    </row>
    <row r="63" spans="1:7" x14ac:dyDescent="0.3">
      <c r="A63" t="s">
        <v>2222</v>
      </c>
      <c r="B63" s="2">
        <v>51</v>
      </c>
      <c r="C63" s="302">
        <v>2.4274155164207521E-2</v>
      </c>
      <c r="D63" s="2">
        <v>500</v>
      </c>
      <c r="E63" s="302">
        <v>3.9295818924866395E-2</v>
      </c>
      <c r="F63" s="2">
        <v>140098</v>
      </c>
      <c r="G63" s="27">
        <v>2.9346686510700382E-2</v>
      </c>
    </row>
    <row r="64" spans="1:7" x14ac:dyDescent="0.3">
      <c r="A64" t="s">
        <v>2207</v>
      </c>
      <c r="B64" s="2">
        <v>17</v>
      </c>
      <c r="C64" s="302">
        <v>8.0913850547358404E-3</v>
      </c>
      <c r="D64" s="2">
        <v>125</v>
      </c>
      <c r="E64" s="302">
        <v>9.8239547312165987E-3</v>
      </c>
      <c r="F64" s="2">
        <v>33704</v>
      </c>
      <c r="G64" s="27">
        <v>7.0600631140818977E-3</v>
      </c>
    </row>
    <row r="65" spans="1:7" x14ac:dyDescent="0.3">
      <c r="A65" t="s">
        <v>2223</v>
      </c>
      <c r="B65" s="2">
        <v>202</v>
      </c>
      <c r="C65" s="302">
        <v>9.6144693003331741E-2</v>
      </c>
      <c r="D65" s="2">
        <v>2153</v>
      </c>
      <c r="E65" s="302">
        <v>0.16920779629047469</v>
      </c>
      <c r="F65" s="2">
        <v>424383</v>
      </c>
      <c r="G65" s="27">
        <v>8.8896592824098564E-2</v>
      </c>
    </row>
    <row r="66" spans="1:7" x14ac:dyDescent="0.3">
      <c r="A66" t="s">
        <v>2221</v>
      </c>
      <c r="B66" s="2">
        <v>134</v>
      </c>
      <c r="C66" s="302">
        <v>6.3779152784388393E-2</v>
      </c>
      <c r="D66" s="2">
        <v>1139</v>
      </c>
      <c r="E66" s="302">
        <v>8.9515875510845652E-2</v>
      </c>
      <c r="F66" s="2">
        <v>186111</v>
      </c>
      <c r="G66" s="27">
        <v>3.8985147348234515E-2</v>
      </c>
    </row>
    <row r="67" spans="1:7" x14ac:dyDescent="0.3">
      <c r="A67" t="s">
        <v>2201</v>
      </c>
      <c r="B67" s="2">
        <v>6</v>
      </c>
      <c r="C67" s="302">
        <v>2.8557829604950024E-3</v>
      </c>
      <c r="D67" s="2">
        <v>196</v>
      </c>
      <c r="E67" s="302">
        <v>1.5403961018547626E-2</v>
      </c>
      <c r="F67" s="2">
        <v>39494</v>
      </c>
      <c r="G67" s="27">
        <v>8.2729092282088322E-3</v>
      </c>
    </row>
    <row r="68" spans="1:7" x14ac:dyDescent="0.3">
      <c r="A68" t="s">
        <v>2202</v>
      </c>
      <c r="B68" s="2">
        <v>0</v>
      </c>
      <c r="C68" s="302">
        <v>0</v>
      </c>
      <c r="D68" s="2">
        <v>141</v>
      </c>
      <c r="E68" s="302">
        <v>1.1081420936812324E-2</v>
      </c>
      <c r="F68" s="2">
        <v>29375</v>
      </c>
      <c r="G68" s="27">
        <v>6.1532564080274072E-3</v>
      </c>
    </row>
    <row r="69" spans="1:7" x14ac:dyDescent="0.3">
      <c r="A69" t="s">
        <v>2203</v>
      </c>
      <c r="B69" s="2">
        <v>8</v>
      </c>
      <c r="C69" s="302">
        <v>3.8077106139933364E-3</v>
      </c>
      <c r="D69" s="2">
        <v>136</v>
      </c>
      <c r="E69" s="302">
        <v>1.068846274756366E-2</v>
      </c>
      <c r="F69" s="2">
        <v>21757</v>
      </c>
      <c r="G69" s="27">
        <v>4.5574944568324187E-3</v>
      </c>
    </row>
    <row r="70" spans="1:7" x14ac:dyDescent="0.3">
      <c r="A70" t="s">
        <v>2222</v>
      </c>
      <c r="B70" s="2">
        <v>54</v>
      </c>
      <c r="C70" s="302">
        <v>2.570204664445502E-2</v>
      </c>
      <c r="D70" s="2">
        <v>541</v>
      </c>
      <c r="E70" s="302">
        <v>4.2518076076705436E-2</v>
      </c>
      <c r="F70" s="2">
        <v>147445</v>
      </c>
      <c r="G70" s="27">
        <v>3.0885681398522592E-2</v>
      </c>
    </row>
    <row r="71" spans="1:7" x14ac:dyDescent="0.3">
      <c r="A71" t="s">
        <v>2207</v>
      </c>
      <c r="B71" s="2">
        <v>0</v>
      </c>
      <c r="C71" s="302">
        <v>0</v>
      </c>
      <c r="D71" s="2">
        <v>0</v>
      </c>
      <c r="E71" s="302">
        <v>0</v>
      </c>
      <c r="F71" s="2">
        <v>201</v>
      </c>
      <c r="G71" s="27">
        <v>4.2103984272800301E-5</v>
      </c>
    </row>
    <row r="72" spans="1:7" x14ac:dyDescent="0.3">
      <c r="A72" t="s">
        <v>2224</v>
      </c>
      <c r="B72" s="2">
        <v>443</v>
      </c>
      <c r="C72" s="302">
        <v>0.210851975249881</v>
      </c>
      <c r="D72" s="2">
        <v>3311</v>
      </c>
      <c r="E72" s="302">
        <v>0.26021691292046528</v>
      </c>
      <c r="F72" s="2">
        <v>823120</v>
      </c>
      <c r="G72" s="27">
        <v>0.17242105241108152</v>
      </c>
    </row>
    <row r="73" spans="1:7" x14ac:dyDescent="0.3">
      <c r="A73" t="s">
        <v>2221</v>
      </c>
      <c r="B73" s="2">
        <v>122</v>
      </c>
      <c r="C73" s="302">
        <v>5.8067586863398385E-2</v>
      </c>
      <c r="D73" s="2">
        <v>1554</v>
      </c>
      <c r="E73" s="302">
        <v>0.12213140521848476</v>
      </c>
      <c r="F73" s="2">
        <v>373299</v>
      </c>
      <c r="G73" s="27">
        <v>7.819589664205015E-2</v>
      </c>
    </row>
    <row r="74" spans="1:7" x14ac:dyDescent="0.3">
      <c r="A74" t="s">
        <v>2201</v>
      </c>
      <c r="B74" s="2">
        <v>64</v>
      </c>
      <c r="C74" s="302">
        <v>3.0461684911946691E-2</v>
      </c>
      <c r="D74" s="2">
        <v>366</v>
      </c>
      <c r="E74" s="302">
        <v>2.87645394530022E-2</v>
      </c>
      <c r="F74" s="2">
        <v>62424</v>
      </c>
      <c r="G74" s="27">
        <v>1.3076114996245204E-2</v>
      </c>
    </row>
    <row r="75" spans="1:7" x14ac:dyDescent="0.3">
      <c r="A75" t="s">
        <v>2202</v>
      </c>
      <c r="B75" s="2">
        <v>39</v>
      </c>
      <c r="C75" s="302">
        <v>1.8562589243217516E-2</v>
      </c>
      <c r="D75" s="2">
        <v>485</v>
      </c>
      <c r="E75" s="302">
        <v>3.8116944357120403E-2</v>
      </c>
      <c r="F75" s="2">
        <v>62766</v>
      </c>
      <c r="G75" s="27">
        <v>1.3147754611276536E-2</v>
      </c>
    </row>
    <row r="76" spans="1:7" x14ac:dyDescent="0.3">
      <c r="A76" t="s">
        <v>2203</v>
      </c>
      <c r="B76" s="2">
        <v>48</v>
      </c>
      <c r="C76" s="302">
        <v>2.2846263683960019E-2</v>
      </c>
      <c r="D76" s="2">
        <v>366</v>
      </c>
      <c r="E76" s="302">
        <v>2.87645394530022E-2</v>
      </c>
      <c r="F76" s="2">
        <v>63240</v>
      </c>
      <c r="G76" s="27">
        <v>1.3247044604039259E-2</v>
      </c>
    </row>
    <row r="77" spans="1:7" x14ac:dyDescent="0.3">
      <c r="A77" t="s">
        <v>2222</v>
      </c>
      <c r="B77" s="2">
        <v>170</v>
      </c>
      <c r="C77" s="302">
        <v>8.0913850547358404E-2</v>
      </c>
      <c r="D77" s="2">
        <v>536</v>
      </c>
      <c r="E77" s="302">
        <v>4.2125117887456771E-2</v>
      </c>
      <c r="F77" s="2">
        <v>261153</v>
      </c>
      <c r="G77" s="27">
        <v>5.4704387088530433E-2</v>
      </c>
    </row>
    <row r="78" spans="1:7" x14ac:dyDescent="0.3">
      <c r="A78" t="s">
        <v>2207</v>
      </c>
      <c r="B78" s="2">
        <v>0</v>
      </c>
      <c r="C78" s="302">
        <v>0</v>
      </c>
      <c r="D78" s="2">
        <v>4</v>
      </c>
      <c r="E78" s="302">
        <v>3.1436655139893113E-4</v>
      </c>
      <c r="F78" s="2">
        <v>238</v>
      </c>
      <c r="G78" s="27">
        <v>4.9854468939932696E-5</v>
      </c>
    </row>
    <row r="79" spans="1:7" x14ac:dyDescent="0.3">
      <c r="A79" t="s">
        <v>2225</v>
      </c>
      <c r="B79" s="2">
        <v>584</v>
      </c>
      <c r="C79" s="302">
        <v>0.27796287482151355</v>
      </c>
      <c r="D79" s="2">
        <v>2828</v>
      </c>
      <c r="E79" s="302">
        <v>0.22225715183904432</v>
      </c>
      <c r="F79" s="2">
        <v>924133</v>
      </c>
      <c r="G79" s="27">
        <v>0.19358050397002866</v>
      </c>
    </row>
    <row r="80" spans="1:7" x14ac:dyDescent="0.3">
      <c r="A80" t="s">
        <v>2221</v>
      </c>
      <c r="B80" s="2">
        <v>275</v>
      </c>
      <c r="C80" s="302">
        <v>0.13089005235602094</v>
      </c>
      <c r="D80" s="2">
        <v>1497</v>
      </c>
      <c r="E80" s="302">
        <v>0.11765168186104999</v>
      </c>
      <c r="F80" s="2">
        <v>375618</v>
      </c>
      <c r="G80" s="27">
        <v>7.8681663505376642E-2</v>
      </c>
    </row>
    <row r="81" spans="1:7" x14ac:dyDescent="0.3">
      <c r="A81" t="s">
        <v>2201</v>
      </c>
      <c r="B81" s="2">
        <v>111</v>
      </c>
      <c r="C81" s="302">
        <v>5.2831984769157542E-2</v>
      </c>
      <c r="D81" s="2">
        <v>614</v>
      </c>
      <c r="E81" s="302">
        <v>4.8255265639735929E-2</v>
      </c>
      <c r="F81" s="2">
        <v>110688</v>
      </c>
      <c r="G81" s="27">
        <v>2.3186098563122984E-2</v>
      </c>
    </row>
    <row r="82" spans="1:7" x14ac:dyDescent="0.3">
      <c r="A82" t="s">
        <v>2202</v>
      </c>
      <c r="B82" s="2">
        <v>106</v>
      </c>
      <c r="C82" s="302">
        <v>5.045216563541171E-2</v>
      </c>
      <c r="D82" s="2">
        <v>306</v>
      </c>
      <c r="E82" s="302">
        <v>2.4049041182018234E-2</v>
      </c>
      <c r="F82" s="2">
        <v>119682</v>
      </c>
      <c r="G82" s="27">
        <v>2.507009475491187E-2</v>
      </c>
    </row>
    <row r="83" spans="1:7" x14ac:dyDescent="0.3">
      <c r="A83" t="s">
        <v>2203</v>
      </c>
      <c r="B83" s="2">
        <v>64</v>
      </c>
      <c r="C83" s="302">
        <v>3.0461684911946691E-2</v>
      </c>
      <c r="D83" s="2">
        <v>287</v>
      </c>
      <c r="E83" s="302">
        <v>2.2555800062873312E-2</v>
      </c>
      <c r="F83" s="2">
        <v>105735</v>
      </c>
      <c r="G83" s="27">
        <v>2.21485809805201E-2</v>
      </c>
    </row>
    <row r="84" spans="1:7" x14ac:dyDescent="0.3">
      <c r="A84" t="s">
        <v>2222</v>
      </c>
      <c r="B84" s="2">
        <v>28</v>
      </c>
      <c r="C84" s="302">
        <v>1.3326987148976678E-2</v>
      </c>
      <c r="D84" s="2">
        <v>124</v>
      </c>
      <c r="E84" s="302">
        <v>9.7453630933668663E-3</v>
      </c>
      <c r="F84" s="2">
        <v>212139</v>
      </c>
      <c r="G84" s="27">
        <v>4.4437299102724294E-2</v>
      </c>
    </row>
    <row r="85" spans="1:7" x14ac:dyDescent="0.3">
      <c r="A85" t="s">
        <v>2207</v>
      </c>
      <c r="B85" s="2">
        <v>0</v>
      </c>
      <c r="C85" s="302">
        <v>0</v>
      </c>
      <c r="D85" s="2">
        <v>0</v>
      </c>
      <c r="E85" s="302">
        <v>0</v>
      </c>
      <c r="F85" s="2">
        <v>271</v>
      </c>
      <c r="G85" s="27">
        <v>5.6767063372780507E-5</v>
      </c>
    </row>
    <row r="86" spans="1:7" x14ac:dyDescent="0.3">
      <c r="A86" t="s">
        <v>2226</v>
      </c>
      <c r="B86" s="2">
        <v>723</v>
      </c>
      <c r="C86" s="302">
        <v>0.3441218467396478</v>
      </c>
      <c r="D86" s="2">
        <v>3178</v>
      </c>
      <c r="E86" s="302">
        <v>0.2497642250864508</v>
      </c>
      <c r="F86" s="2">
        <v>2332162</v>
      </c>
      <c r="G86" s="27">
        <v>0.4885239411424005</v>
      </c>
    </row>
    <row r="87" spans="1:7" x14ac:dyDescent="0.3">
      <c r="A87" t="s">
        <v>2221</v>
      </c>
      <c r="B87" s="2">
        <v>563</v>
      </c>
      <c r="C87" s="302">
        <v>0.26796763445978106</v>
      </c>
      <c r="D87" s="2">
        <v>2532</v>
      </c>
      <c r="E87" s="302">
        <v>0.19899402703552341</v>
      </c>
      <c r="F87" s="2">
        <v>1225423</v>
      </c>
      <c r="G87" s="27">
        <v>0.25669249114192916</v>
      </c>
    </row>
    <row r="88" spans="1:7" x14ac:dyDescent="0.3">
      <c r="A88" t="s">
        <v>2201</v>
      </c>
      <c r="B88" s="2">
        <v>106</v>
      </c>
      <c r="C88" s="302">
        <v>5.045216563541171E-2</v>
      </c>
      <c r="D88" s="2">
        <v>434</v>
      </c>
      <c r="E88" s="302">
        <v>3.4108770826784027E-2</v>
      </c>
      <c r="F88" s="2">
        <v>370964</v>
      </c>
      <c r="G88" s="27">
        <v>7.7706778217786529E-2</v>
      </c>
    </row>
    <row r="89" spans="1:7" x14ac:dyDescent="0.3">
      <c r="A89" t="s">
        <v>2202</v>
      </c>
      <c r="B89" s="2">
        <v>44</v>
      </c>
      <c r="C89" s="302">
        <v>2.0942408376963352E-2</v>
      </c>
      <c r="D89" s="2">
        <v>156</v>
      </c>
      <c r="E89" s="302">
        <v>1.2260295504558314E-2</v>
      </c>
      <c r="F89" s="2">
        <v>294120</v>
      </c>
      <c r="G89" s="27">
        <v>6.1610068926945399E-2</v>
      </c>
    </row>
    <row r="90" spans="1:7" x14ac:dyDescent="0.3">
      <c r="A90" t="s">
        <v>2203</v>
      </c>
      <c r="B90" s="2">
        <v>10</v>
      </c>
      <c r="C90" s="302">
        <v>4.7596382674916704E-3</v>
      </c>
      <c r="D90" s="2">
        <v>27</v>
      </c>
      <c r="E90" s="302">
        <v>2.1219742219427853E-3</v>
      </c>
      <c r="F90" s="2">
        <v>191462</v>
      </c>
      <c r="G90" s="27">
        <v>4.0106035009148715E-2</v>
      </c>
    </row>
    <row r="91" spans="1:7" x14ac:dyDescent="0.3">
      <c r="A91" t="s">
        <v>2222</v>
      </c>
      <c r="B91" s="2">
        <v>0</v>
      </c>
      <c r="C91" s="302">
        <v>0</v>
      </c>
      <c r="D91" s="2">
        <v>29</v>
      </c>
      <c r="E91" s="302">
        <v>2.2791574976422507E-3</v>
      </c>
      <c r="F91" s="2">
        <v>248683</v>
      </c>
      <c r="G91" s="27">
        <v>5.2092264283148247E-2</v>
      </c>
    </row>
    <row r="92" spans="1:7" x14ac:dyDescent="0.3">
      <c r="A92" t="s">
        <v>2207</v>
      </c>
      <c r="B92" s="2">
        <v>0</v>
      </c>
      <c r="C92" s="302">
        <v>0</v>
      </c>
      <c r="D92" s="2">
        <v>0</v>
      </c>
      <c r="E92" s="302">
        <v>0</v>
      </c>
      <c r="F92" s="2">
        <v>1510</v>
      </c>
      <c r="G92" s="27">
        <v>3.1630356344243012E-4</v>
      </c>
    </row>
    <row r="93" spans="1:7" x14ac:dyDescent="0.3">
      <c r="A93" s="18"/>
      <c r="B93" s="18"/>
      <c r="C93" s="18"/>
      <c r="D93" s="18"/>
      <c r="E93" s="18"/>
      <c r="F93" s="18"/>
      <c r="G93" s="18"/>
    </row>
    <row r="94" spans="1:7" x14ac:dyDescent="0.3">
      <c r="A94" s="304" t="s">
        <v>2229</v>
      </c>
      <c r="B94" s="304"/>
      <c r="C94" s="304"/>
      <c r="D94" s="304"/>
      <c r="E94" s="304"/>
      <c r="F94" s="122"/>
      <c r="G94" s="122"/>
    </row>
    <row r="95" spans="1:7" x14ac:dyDescent="0.3">
      <c r="A95" t="s">
        <v>2230</v>
      </c>
      <c r="B95" s="15">
        <v>79600</v>
      </c>
      <c r="C95" t="s">
        <v>170</v>
      </c>
      <c r="D95" s="15">
        <v>70400</v>
      </c>
      <c r="E95" t="s">
        <v>170</v>
      </c>
      <c r="F95" s="15">
        <v>374266</v>
      </c>
      <c r="G95" s="27"/>
    </row>
    <row r="96" spans="1:7" x14ac:dyDescent="0.3">
      <c r="A96" s="18"/>
      <c r="B96" s="18"/>
      <c r="C96" s="18"/>
      <c r="D96" s="18"/>
      <c r="E96" s="18"/>
      <c r="F96" s="18"/>
      <c r="G96" s="18"/>
    </row>
    <row r="97" spans="1:7" x14ac:dyDescent="0.3">
      <c r="A97" s="304" t="s">
        <v>2231</v>
      </c>
      <c r="B97" s="304"/>
      <c r="C97" s="304"/>
      <c r="D97" s="304"/>
      <c r="E97" s="304"/>
      <c r="F97" s="122"/>
      <c r="G97" s="122"/>
    </row>
    <row r="98" spans="1:7" x14ac:dyDescent="0.3">
      <c r="A98" t="s">
        <v>2232</v>
      </c>
      <c r="B98" s="15">
        <v>428</v>
      </c>
      <c r="C98" t="s">
        <v>170</v>
      </c>
      <c r="D98" s="15">
        <v>411</v>
      </c>
      <c r="E98" t="s">
        <v>170</v>
      </c>
      <c r="F98" s="15">
        <v>1194</v>
      </c>
      <c r="G98" s="27"/>
    </row>
    <row r="99" spans="1:7" x14ac:dyDescent="0.3">
      <c r="A99" s="18"/>
      <c r="B99" s="18"/>
      <c r="C99" s="18"/>
      <c r="D99" s="18"/>
      <c r="E99" s="18"/>
      <c r="F99" s="18"/>
      <c r="G99" s="18"/>
    </row>
    <row r="100" spans="1:7" x14ac:dyDescent="0.3">
      <c r="A100" s="304" t="s">
        <v>2233</v>
      </c>
      <c r="B100" s="304"/>
      <c r="C100" s="304"/>
      <c r="D100" s="304"/>
      <c r="E100" s="304"/>
      <c r="F100" s="122"/>
      <c r="G100" s="122"/>
    </row>
    <row r="101" spans="1:7" x14ac:dyDescent="0.3">
      <c r="A101" t="s">
        <v>2234</v>
      </c>
      <c r="B101" s="15">
        <v>797</v>
      </c>
      <c r="C101" t="s">
        <v>170</v>
      </c>
      <c r="D101" s="15">
        <v>689</v>
      </c>
      <c r="E101" t="s">
        <v>170</v>
      </c>
      <c r="F101" s="15">
        <v>2075</v>
      </c>
      <c r="G101" s="27"/>
    </row>
    <row r="102" spans="1:7" x14ac:dyDescent="0.3">
      <c r="A102" t="s">
        <v>2235</v>
      </c>
      <c r="B102" s="15">
        <v>172</v>
      </c>
      <c r="C102" t="s">
        <v>170</v>
      </c>
      <c r="D102" s="15">
        <v>166</v>
      </c>
      <c r="E102"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2239</v>
      </c>
      <c r="C1" s="370"/>
      <c r="D1" s="370"/>
      <c r="E1" s="370"/>
      <c r="F1" s="370"/>
      <c r="G1" s="370"/>
    </row>
    <row r="2" spans="1:7" x14ac:dyDescent="0.3">
      <c r="A2" t="s">
        <v>170</v>
      </c>
      <c r="B2" s="371" t="str">
        <f>Population!B3</f>
        <v>City of Lemoore</v>
      </c>
      <c r="C2" s="371"/>
      <c r="D2" s="371" t="str">
        <f>Population!B4</f>
        <v>Kings County</v>
      </c>
      <c r="E2" s="371"/>
      <c r="F2" s="371" t="s">
        <v>171</v>
      </c>
      <c r="G2" s="371"/>
    </row>
    <row r="3" spans="1:7" x14ac:dyDescent="0.3">
      <c r="A3" s="18"/>
      <c r="B3" s="18"/>
      <c r="C3" s="18"/>
      <c r="D3" s="18"/>
      <c r="E3" s="18"/>
      <c r="F3" s="18"/>
      <c r="G3" s="18"/>
    </row>
    <row r="4" spans="1:7" x14ac:dyDescent="0.3">
      <c r="A4" s="212" t="s">
        <v>2240</v>
      </c>
      <c r="B4" s="212"/>
      <c r="C4" s="212"/>
      <c r="D4" s="304"/>
      <c r="E4" s="304"/>
      <c r="F4" s="212"/>
      <c r="G4" s="212"/>
    </row>
    <row r="5" spans="1:7" x14ac:dyDescent="0.3">
      <c r="A5" t="s">
        <v>168</v>
      </c>
      <c r="B5" s="2">
        <f>VLOOKUP($B$2,'Ref. DC-1980(IPUMS)'!$E$1:$BV$784,4,FALSE)</f>
        <v>8832</v>
      </c>
      <c r="C5" s="27"/>
      <c r="D5" s="2">
        <v>73738</v>
      </c>
      <c r="E5" t="s">
        <v>170</v>
      </c>
      <c r="F5" s="2">
        <v>23667902</v>
      </c>
      <c r="G5" s="27"/>
    </row>
    <row r="6" spans="1:7" x14ac:dyDescent="0.3">
      <c r="A6" t="s">
        <v>2241</v>
      </c>
      <c r="B6" s="2">
        <f>VLOOKUP($B$2,'Ref. DC-1980(IPUMS)'!$E$1:$BV$784,5,FALSE)</f>
        <v>0</v>
      </c>
      <c r="C6" s="27" t="s">
        <v>170</v>
      </c>
      <c r="D6" s="2">
        <v>0</v>
      </c>
      <c r="E6" t="s">
        <v>170</v>
      </c>
      <c r="F6" s="2">
        <v>19771903</v>
      </c>
      <c r="G6" s="27"/>
    </row>
    <row r="7" spans="1:7" x14ac:dyDescent="0.3">
      <c r="A7" t="s">
        <v>2242</v>
      </c>
      <c r="B7" s="2">
        <f>VLOOKUP($B$2,'Ref. DC-1980(IPUMS)'!$E$1:$BV$784,7,FALSE)</f>
        <v>0</v>
      </c>
      <c r="C7" s="27" t="s">
        <v>170</v>
      </c>
      <c r="D7" s="2">
        <v>24825</v>
      </c>
      <c r="E7" t="s">
        <v>170</v>
      </c>
      <c r="F7" s="2">
        <v>2060296</v>
      </c>
      <c r="G7" s="27"/>
    </row>
    <row r="8" spans="1:7" x14ac:dyDescent="0.3">
      <c r="A8" s="18"/>
      <c r="B8" s="18"/>
      <c r="C8" s="18"/>
      <c r="D8" s="18"/>
      <c r="E8" s="18"/>
      <c r="F8" s="18"/>
      <c r="G8" s="18"/>
    </row>
    <row r="9" spans="1:7" x14ac:dyDescent="0.3">
      <c r="A9" s="212" t="s">
        <v>2243</v>
      </c>
      <c r="B9" s="122"/>
      <c r="C9" s="122"/>
      <c r="D9" s="304"/>
      <c r="E9" s="304"/>
      <c r="F9" s="212"/>
      <c r="G9" s="212"/>
    </row>
    <row r="10" spans="1:7" x14ac:dyDescent="0.3">
      <c r="A10" t="s">
        <v>2213</v>
      </c>
      <c r="B10" s="2">
        <f>VLOOKUP($B$2,'Ref. DC-1980(IPUMS)'!$E$1:$BV$784,8,FALSE)</f>
        <v>3045</v>
      </c>
      <c r="C10" s="27" t="s">
        <v>170</v>
      </c>
      <c r="D10" s="2">
        <v>23499</v>
      </c>
      <c r="E10" t="s">
        <v>170</v>
      </c>
      <c r="F10" s="2">
        <v>8629866</v>
      </c>
      <c r="G10" s="27"/>
    </row>
    <row r="11" spans="1:7" x14ac:dyDescent="0.3">
      <c r="A11" s="18"/>
      <c r="B11" s="18"/>
      <c r="C11" s="18"/>
      <c r="D11" s="18"/>
      <c r="E11" s="18"/>
      <c r="F11" s="18"/>
      <c r="G11" s="18"/>
    </row>
    <row r="12" spans="1:7" x14ac:dyDescent="0.3">
      <c r="A12" s="212" t="s">
        <v>2244</v>
      </c>
      <c r="B12" s="122"/>
      <c r="C12" s="122"/>
      <c r="D12" s="304"/>
      <c r="E12" s="304"/>
      <c r="F12" s="212"/>
      <c r="G12" s="212"/>
    </row>
    <row r="13" spans="1:7" x14ac:dyDescent="0.3">
      <c r="A13" t="s">
        <v>2245</v>
      </c>
      <c r="B13" s="2">
        <f>VLOOKUP($B$2,'Ref. DC-1980(IPUMS)'!$E$1:$BV$784,8,FALSE)</f>
        <v>3045</v>
      </c>
      <c r="C13" s="27" t="s">
        <v>170</v>
      </c>
      <c r="D13" s="2">
        <v>23499</v>
      </c>
      <c r="E13" t="s">
        <v>170</v>
      </c>
      <c r="F13" s="2">
        <v>8629866</v>
      </c>
      <c r="G13" s="27"/>
    </row>
    <row r="14" spans="1:7" x14ac:dyDescent="0.3">
      <c r="A14" t="s">
        <v>2171</v>
      </c>
      <c r="B14" s="2">
        <f>VLOOKUP($B$2,'Ref. DC-1980(IPUMS)'!$E$1:$BV$784,10,FALSE)</f>
        <v>1213</v>
      </c>
      <c r="C14" s="27">
        <f>B14/B$13</f>
        <v>0.39835796387520528</v>
      </c>
      <c r="D14" s="2">
        <v>9713</v>
      </c>
      <c r="E14" s="302">
        <v>0.41333673773352059</v>
      </c>
      <c r="F14" s="2">
        <v>3804614</v>
      </c>
      <c r="G14" s="27">
        <v>0.44086594160326475</v>
      </c>
    </row>
    <row r="15" spans="1:7" x14ac:dyDescent="0.3">
      <c r="A15" t="s">
        <v>2180</v>
      </c>
      <c r="B15" s="2">
        <f>VLOOKUP($B$2,'Ref. DC-1980(IPUMS)'!$E$1:$BV$784,9,FALSE)</f>
        <v>1832</v>
      </c>
      <c r="C15" s="27">
        <f>B15/B$13</f>
        <v>0.60164203612479472</v>
      </c>
      <c r="D15" s="2">
        <v>13786</v>
      </c>
      <c r="E15" s="302">
        <v>0.58666326226647947</v>
      </c>
      <c r="F15" s="2">
        <v>4825252</v>
      </c>
      <c r="G15" s="27">
        <v>0.55913405839673525</v>
      </c>
    </row>
    <row r="16" spans="1:7" x14ac:dyDescent="0.3">
      <c r="A16" s="18"/>
      <c r="B16" s="18"/>
      <c r="C16" s="18"/>
      <c r="D16" s="18"/>
      <c r="E16" s="18"/>
      <c r="F16" s="18"/>
      <c r="G16" s="18"/>
    </row>
    <row r="17" spans="1:7" x14ac:dyDescent="0.3">
      <c r="A17" s="122" t="s">
        <v>4574</v>
      </c>
      <c r="B17" s="122"/>
      <c r="C17" s="122"/>
      <c r="D17" s="304"/>
      <c r="E17" s="304"/>
      <c r="F17" s="212"/>
      <c r="G17" s="212"/>
    </row>
    <row r="18" spans="1:7" x14ac:dyDescent="0.3">
      <c r="A18" t="s">
        <v>4575</v>
      </c>
      <c r="B18" s="15">
        <f>VLOOKUP($B$2,'Ref. DC-1980(IPUMS)'!$E$1:$BV$784,11,FALSE)</f>
        <v>61700</v>
      </c>
      <c r="C18" s="27" t="s">
        <v>170</v>
      </c>
      <c r="D18" s="15">
        <v>46700</v>
      </c>
      <c r="E18" t="s">
        <v>170</v>
      </c>
      <c r="F18" s="15">
        <v>84700</v>
      </c>
      <c r="G18" s="27"/>
    </row>
    <row r="19" spans="1:7" x14ac:dyDescent="0.3">
      <c r="A19" s="18"/>
      <c r="B19" s="18"/>
      <c r="C19" s="18"/>
      <c r="D19" s="18"/>
      <c r="E19" s="18"/>
      <c r="F19" s="18"/>
      <c r="G19" s="18"/>
    </row>
    <row r="20" spans="1:7" x14ac:dyDescent="0.3">
      <c r="A20" s="212" t="s">
        <v>2246</v>
      </c>
      <c r="B20" s="122"/>
      <c r="C20" s="122"/>
      <c r="D20" s="304"/>
      <c r="E20" s="304"/>
      <c r="F20" s="212"/>
      <c r="G20" s="212"/>
    </row>
    <row r="21" spans="1:7" x14ac:dyDescent="0.3">
      <c r="A21" t="s">
        <v>2247</v>
      </c>
      <c r="B21" s="2">
        <f>SUM(B22:B25)</f>
        <v>3273</v>
      </c>
      <c r="C21" s="27" t="s">
        <v>170</v>
      </c>
      <c r="D21" s="2">
        <v>25575</v>
      </c>
      <c r="E21" t="s">
        <v>170</v>
      </c>
      <c r="F21" s="2">
        <v>9220421</v>
      </c>
      <c r="G21" s="27"/>
    </row>
    <row r="22" spans="1:7" x14ac:dyDescent="0.3">
      <c r="A22" t="s">
        <v>2248</v>
      </c>
      <c r="B22" s="2">
        <f>VLOOKUP($B$2,'Ref. DC-1980(IPUMS)'!$E$1:$BV$784,12,FALSE)</f>
        <v>2354</v>
      </c>
      <c r="C22" s="27">
        <f>B22/B$21</f>
        <v>0.71921784295753133</v>
      </c>
      <c r="D22" s="2">
        <v>20837</v>
      </c>
      <c r="E22" s="302">
        <v>0.81474095796676438</v>
      </c>
      <c r="F22" s="2">
        <v>6439899</v>
      </c>
      <c r="G22" s="27">
        <v>0.69843871554238146</v>
      </c>
    </row>
    <row r="23" spans="1:7" x14ac:dyDescent="0.3">
      <c r="A23" t="s">
        <v>2249</v>
      </c>
      <c r="B23" s="2">
        <f>VLOOKUP($B$2,'Ref. DC-1980(IPUMS)'!$E$1:$BV$784,13,FALSE)</f>
        <v>400</v>
      </c>
      <c r="C23" s="27">
        <f t="shared" ref="C23:C25" si="0">B23/B$21</f>
        <v>0.12221203788573175</v>
      </c>
      <c r="D23" s="2">
        <v>2383</v>
      </c>
      <c r="E23" s="302">
        <v>9.3176930596285429E-2</v>
      </c>
      <c r="F23" s="2">
        <v>1148225</v>
      </c>
      <c r="G23" s="27">
        <v>0.12453064778712382</v>
      </c>
    </row>
    <row r="24" spans="1:7" x14ac:dyDescent="0.3">
      <c r="A24" t="s">
        <v>2250</v>
      </c>
      <c r="B24" s="2">
        <f>VLOOKUP($B$2,'Ref. DC-1980(IPUMS)'!$E$1:$BV$784,14,FALSE)</f>
        <v>313</v>
      </c>
      <c r="C24" s="27">
        <f t="shared" si="0"/>
        <v>9.5630919645585094E-2</v>
      </c>
      <c r="D24" s="2">
        <v>955</v>
      </c>
      <c r="E24" s="302">
        <v>3.7341153470185726E-2</v>
      </c>
      <c r="F24" s="2">
        <v>1251049</v>
      </c>
      <c r="G24" s="27">
        <v>0.13568241623674235</v>
      </c>
    </row>
    <row r="25" spans="1:7" x14ac:dyDescent="0.3">
      <c r="A25" t="s">
        <v>2251</v>
      </c>
      <c r="B25" s="2">
        <f>VLOOKUP($B$2,'Ref. DC-1980(IPUMS)'!$E$1:$BV$784,15,FALSE)</f>
        <v>206</v>
      </c>
      <c r="C25" s="27">
        <f t="shared" si="0"/>
        <v>6.2939199511151844E-2</v>
      </c>
      <c r="D25" s="2">
        <v>1400</v>
      </c>
      <c r="E25" s="302">
        <v>5.4740957966764418E-2</v>
      </c>
      <c r="F25" s="2">
        <v>381248</v>
      </c>
      <c r="G25" s="27">
        <v>4.1348220433752428E-2</v>
      </c>
    </row>
    <row r="26" spans="1:7" x14ac:dyDescent="0.3">
      <c r="A26" s="18"/>
      <c r="B26" s="18"/>
      <c r="C26" s="18"/>
      <c r="D26" s="18"/>
      <c r="E26" s="18"/>
      <c r="F26" s="18"/>
      <c r="G26" s="18"/>
    </row>
    <row r="27" spans="1:7" x14ac:dyDescent="0.3">
      <c r="A27" s="212" t="s">
        <v>2252</v>
      </c>
      <c r="B27" s="122"/>
      <c r="C27" s="122"/>
      <c r="D27" s="304"/>
      <c r="E27" s="304"/>
      <c r="F27" s="212"/>
      <c r="G27" s="212"/>
    </row>
    <row r="28" spans="1:7" x14ac:dyDescent="0.3">
      <c r="A28" t="s">
        <v>2253</v>
      </c>
      <c r="B28" s="2">
        <f>SUM(B29,B35,B41,B47,B53)</f>
        <v>1195</v>
      </c>
      <c r="C28" s="27" t="s">
        <v>170</v>
      </c>
      <c r="D28" s="2">
        <v>8652</v>
      </c>
      <c r="E28" t="s">
        <v>170</v>
      </c>
      <c r="F28" s="2">
        <v>3707451</v>
      </c>
      <c r="G28" s="27"/>
    </row>
    <row r="29" spans="1:7" x14ac:dyDescent="0.3">
      <c r="A29" t="s">
        <v>2254</v>
      </c>
      <c r="B29" s="2">
        <f>SUM(B30:B34)</f>
        <v>223</v>
      </c>
      <c r="C29" s="27">
        <f>B29/B$28</f>
        <v>0.18661087866108786</v>
      </c>
      <c r="D29" s="2">
        <v>1871</v>
      </c>
      <c r="E29" s="302">
        <v>0.21625057790106333</v>
      </c>
      <c r="F29" s="2">
        <v>673157</v>
      </c>
      <c r="G29" s="27">
        <v>0.18156868425233402</v>
      </c>
    </row>
    <row r="30" spans="1:7" x14ac:dyDescent="0.3">
      <c r="A30" t="s">
        <v>2221</v>
      </c>
      <c r="B30" s="2">
        <f>VLOOKUP($B$2,'Ref. DC-1980(IPUMS)'!$E$1:$BV$784,19,FALSE)</f>
        <v>0</v>
      </c>
      <c r="C30" s="27">
        <f t="shared" ref="C30:C58" si="1">B30/B$28</f>
        <v>0</v>
      </c>
      <c r="D30" s="2">
        <v>31</v>
      </c>
      <c r="E30" s="302">
        <v>3.5829865926953306E-3</v>
      </c>
      <c r="F30" s="2">
        <v>11172</v>
      </c>
      <c r="G30" s="27">
        <v>3.0133911412450224E-3</v>
      </c>
    </row>
    <row r="31" spans="1:7" x14ac:dyDescent="0.3">
      <c r="A31" t="s">
        <v>2201</v>
      </c>
      <c r="B31" s="2">
        <f>VLOOKUP($B$2,'Ref. DC-1980(IPUMS)'!$E$1:$BV$784,20,FALSE)</f>
        <v>0</v>
      </c>
      <c r="C31" s="27">
        <f t="shared" si="1"/>
        <v>0</v>
      </c>
      <c r="D31" s="2">
        <v>42</v>
      </c>
      <c r="E31" s="302">
        <v>4.8543689320388345E-3</v>
      </c>
      <c r="F31" s="2">
        <v>21307</v>
      </c>
      <c r="G31" s="27">
        <v>5.7470752816422927E-3</v>
      </c>
    </row>
    <row r="32" spans="1:7" x14ac:dyDescent="0.3">
      <c r="A32" t="s">
        <v>2255</v>
      </c>
      <c r="B32" s="2">
        <f>VLOOKUP($B$2,'Ref. DC-1980(IPUMS)'!$E$1:$BV$784,21,FALSE)</f>
        <v>12</v>
      </c>
      <c r="C32" s="27">
        <f t="shared" si="1"/>
        <v>1.00418410041841E-2</v>
      </c>
      <c r="D32" s="2">
        <v>204</v>
      </c>
      <c r="E32" s="302">
        <v>2.3578363384188627E-2</v>
      </c>
      <c r="F32" s="2">
        <v>43505</v>
      </c>
      <c r="G32" s="27">
        <v>1.1734477407793117E-2</v>
      </c>
    </row>
    <row r="33" spans="1:7" x14ac:dyDescent="0.3">
      <c r="A33" t="s">
        <v>2222</v>
      </c>
      <c r="B33" s="2">
        <f>VLOOKUP($B$2,'Ref. DC-1980(IPUMS)'!$E$1:$BV$784,22,FALSE)</f>
        <v>198</v>
      </c>
      <c r="C33" s="27">
        <f t="shared" si="1"/>
        <v>0.16569037656903765</v>
      </c>
      <c r="D33" s="2">
        <v>1353</v>
      </c>
      <c r="E33" s="302">
        <v>0.15638002773925105</v>
      </c>
      <c r="F33" s="2">
        <v>502074</v>
      </c>
      <c r="G33" s="27">
        <v>0.1354229631086156</v>
      </c>
    </row>
    <row r="34" spans="1:7" x14ac:dyDescent="0.3">
      <c r="A34" t="s">
        <v>2207</v>
      </c>
      <c r="B34" s="2">
        <f>VLOOKUP($B$2,'Ref. DC-1980(IPUMS)'!$E$1:$BV$784,23,FALSE)</f>
        <v>13</v>
      </c>
      <c r="C34" s="27">
        <f t="shared" si="1"/>
        <v>1.0878661087866108E-2</v>
      </c>
      <c r="D34" s="2">
        <v>241</v>
      </c>
      <c r="E34" s="302">
        <v>2.7854831252889505E-2</v>
      </c>
      <c r="F34" s="2">
        <v>95099</v>
      </c>
      <c r="G34" s="27">
        <v>2.5650777313037987E-2</v>
      </c>
    </row>
    <row r="35" spans="1:7" x14ac:dyDescent="0.3">
      <c r="A35" t="s">
        <v>2256</v>
      </c>
      <c r="B35" s="2">
        <f>SUM(B36:B40)</f>
        <v>296</v>
      </c>
      <c r="C35" s="27">
        <f t="shared" si="1"/>
        <v>0.24769874476987447</v>
      </c>
      <c r="D35" s="2">
        <v>2353</v>
      </c>
      <c r="E35" s="302">
        <v>0.27196024040684236</v>
      </c>
      <c r="F35" s="2">
        <v>794588</v>
      </c>
      <c r="G35" s="27">
        <v>0.21432191551553884</v>
      </c>
    </row>
    <row r="36" spans="1:7" x14ac:dyDescent="0.3">
      <c r="A36" t="s">
        <v>2221</v>
      </c>
      <c r="B36" s="2">
        <f>VLOOKUP($B$2,'Ref. DC-1980(IPUMS)'!$E$1:$BV$784,24,FALSE)</f>
        <v>7</v>
      </c>
      <c r="C36" s="27">
        <f t="shared" si="1"/>
        <v>5.8577405857740588E-3</v>
      </c>
      <c r="D36" s="2">
        <v>209</v>
      </c>
      <c r="E36" s="302">
        <v>2.4156264447526582E-2</v>
      </c>
      <c r="F36" s="2">
        <v>47871</v>
      </c>
      <c r="G36" s="27">
        <v>1.2912105918594744E-2</v>
      </c>
    </row>
    <row r="37" spans="1:7" x14ac:dyDescent="0.3">
      <c r="A37" t="s">
        <v>2201</v>
      </c>
      <c r="B37" s="2">
        <f>VLOOKUP($B$2,'Ref. DC-1980(IPUMS)'!$E$1:$BV$784,25,FALSE)</f>
        <v>4</v>
      </c>
      <c r="C37" s="27">
        <f t="shared" si="1"/>
        <v>3.3472803347280333E-3</v>
      </c>
      <c r="D37" s="2">
        <v>265</v>
      </c>
      <c r="E37" s="302">
        <v>3.0628756356911698E-2</v>
      </c>
      <c r="F37" s="2">
        <v>60871</v>
      </c>
      <c r="G37" s="27">
        <v>1.6418558195374664E-2</v>
      </c>
    </row>
    <row r="38" spans="1:7" x14ac:dyDescent="0.3">
      <c r="A38" t="s">
        <v>2255</v>
      </c>
      <c r="B38" s="2">
        <f>VLOOKUP($B$2,'Ref. DC-1980(IPUMS)'!$E$1:$BV$784,26,FALSE)</f>
        <v>91</v>
      </c>
      <c r="C38" s="27">
        <f t="shared" si="1"/>
        <v>7.6150627615062763E-2</v>
      </c>
      <c r="D38" s="2">
        <v>737</v>
      </c>
      <c r="E38" s="302">
        <v>8.5182616736014793E-2</v>
      </c>
      <c r="F38" s="2">
        <v>183326</v>
      </c>
      <c r="G38" s="27">
        <v>4.9447990007150465E-2</v>
      </c>
    </row>
    <row r="39" spans="1:7" x14ac:dyDescent="0.3">
      <c r="A39" t="s">
        <v>2222</v>
      </c>
      <c r="B39" s="2">
        <f>VLOOKUP($B$2,'Ref. DC-1980(IPUMS)'!$E$1:$BV$784,27,FALSE)</f>
        <v>188</v>
      </c>
      <c r="C39" s="27">
        <f t="shared" si="1"/>
        <v>0.15732217573221757</v>
      </c>
      <c r="D39" s="2">
        <v>908</v>
      </c>
      <c r="E39" s="302">
        <v>0.10494683310217291</v>
      </c>
      <c r="F39" s="2">
        <v>481852</v>
      </c>
      <c r="G39" s="27">
        <v>0.12996854172853531</v>
      </c>
    </row>
    <row r="40" spans="1:7" x14ac:dyDescent="0.3">
      <c r="A40" t="s">
        <v>2207</v>
      </c>
      <c r="B40" s="2">
        <f>VLOOKUP($B$2,'Ref. DC-1980(IPUMS)'!$E$1:$BV$784,28,FALSE)</f>
        <v>6</v>
      </c>
      <c r="C40" s="27">
        <f t="shared" si="1"/>
        <v>5.0209205020920501E-3</v>
      </c>
      <c r="D40" s="2">
        <v>234</v>
      </c>
      <c r="E40" s="302">
        <v>2.7045769764216365E-2</v>
      </c>
      <c r="F40" s="2">
        <v>20668</v>
      </c>
      <c r="G40" s="27">
        <v>5.5747196658836491E-3</v>
      </c>
    </row>
    <row r="41" spans="1:7" x14ac:dyDescent="0.3">
      <c r="A41" t="s">
        <v>2257</v>
      </c>
      <c r="B41" s="2">
        <f>SUM(B42:B46)</f>
        <v>275</v>
      </c>
      <c r="C41" s="27">
        <f t="shared" si="1"/>
        <v>0.23012552301255229</v>
      </c>
      <c r="D41" s="2">
        <v>1916</v>
      </c>
      <c r="E41" s="302">
        <v>0.22145168747110494</v>
      </c>
      <c r="F41" s="2">
        <v>731430</v>
      </c>
      <c r="G41" s="27">
        <v>0.19728649144654911</v>
      </c>
    </row>
    <row r="42" spans="1:7" x14ac:dyDescent="0.3">
      <c r="A42" t="s">
        <v>2221</v>
      </c>
      <c r="B42" s="2">
        <f>VLOOKUP($B$2,'Ref. DC-1980(IPUMS)'!$E$1:$BV$784,29,FALSE)</f>
        <v>85</v>
      </c>
      <c r="C42" s="27">
        <f t="shared" si="1"/>
        <v>7.1129707112970716E-2</v>
      </c>
      <c r="D42" s="2">
        <v>643</v>
      </c>
      <c r="E42" s="302">
        <v>7.4318076745261211E-2</v>
      </c>
      <c r="F42" s="2">
        <v>139380</v>
      </c>
      <c r="G42" s="27">
        <v>3.7594562949045042E-2</v>
      </c>
    </row>
    <row r="43" spans="1:7" x14ac:dyDescent="0.3">
      <c r="A43" t="s">
        <v>2201</v>
      </c>
      <c r="B43" s="2">
        <f>VLOOKUP($B$2,'Ref. DC-1980(IPUMS)'!$E$1:$BV$784,30,FALSE)</f>
        <v>85</v>
      </c>
      <c r="C43" s="27">
        <f t="shared" si="1"/>
        <v>7.1129707112970716E-2</v>
      </c>
      <c r="D43" s="2">
        <v>568</v>
      </c>
      <c r="E43" s="302">
        <v>6.5649560795191866E-2</v>
      </c>
      <c r="F43" s="2">
        <v>145967</v>
      </c>
      <c r="G43" s="27">
        <v>3.9371255344979608E-2</v>
      </c>
    </row>
    <row r="44" spans="1:7" x14ac:dyDescent="0.3">
      <c r="A44" t="s">
        <v>2255</v>
      </c>
      <c r="B44" s="2">
        <f>VLOOKUP($B$2,'Ref. DC-1980(IPUMS)'!$E$1:$BV$784,31,FALSE)</f>
        <v>78</v>
      </c>
      <c r="C44" s="27">
        <f t="shared" si="1"/>
        <v>6.5271966527196648E-2</v>
      </c>
      <c r="D44" s="2">
        <v>356</v>
      </c>
      <c r="E44" s="302">
        <v>4.1146555709662504E-2</v>
      </c>
      <c r="F44" s="2">
        <v>257390</v>
      </c>
      <c r="G44" s="27">
        <v>6.9425057809260324E-2</v>
      </c>
    </row>
    <row r="45" spans="1:7" x14ac:dyDescent="0.3">
      <c r="A45" t="s">
        <v>2222</v>
      </c>
      <c r="B45" s="2">
        <f>VLOOKUP($B$2,'Ref. DC-1980(IPUMS)'!$E$1:$BV$784,32,FALSE)</f>
        <v>21</v>
      </c>
      <c r="C45" s="27">
        <f t="shared" si="1"/>
        <v>1.7573221757322177E-2</v>
      </c>
      <c r="D45" s="2">
        <v>105</v>
      </c>
      <c r="E45" s="302">
        <v>1.2135922330097087E-2</v>
      </c>
      <c r="F45" s="2">
        <v>172397</v>
      </c>
      <c r="G45" s="27">
        <v>4.6500142550771409E-2</v>
      </c>
    </row>
    <row r="46" spans="1:7" x14ac:dyDescent="0.3">
      <c r="A46" t="s">
        <v>2207</v>
      </c>
      <c r="B46" s="2">
        <f>VLOOKUP($B$2,'Ref. DC-1980(IPUMS)'!$E$1:$BV$784,33,FALSE)</f>
        <v>6</v>
      </c>
      <c r="C46" s="27">
        <f t="shared" si="1"/>
        <v>5.0209205020920501E-3</v>
      </c>
      <c r="D46" s="2">
        <v>244</v>
      </c>
      <c r="E46" s="302">
        <v>2.8201571890892278E-2</v>
      </c>
      <c r="F46" s="2">
        <v>16296</v>
      </c>
      <c r="G46" s="27">
        <v>4.3954727924927399E-3</v>
      </c>
    </row>
    <row r="47" spans="1:7" x14ac:dyDescent="0.3">
      <c r="A47" t="s">
        <v>2258</v>
      </c>
      <c r="B47" s="2">
        <f>SUM(B48:B52)</f>
        <v>175</v>
      </c>
      <c r="C47" s="27">
        <f t="shared" si="1"/>
        <v>0.14644351464435146</v>
      </c>
      <c r="D47" s="2">
        <v>1261</v>
      </c>
      <c r="E47" s="302">
        <v>0.14574664817383265</v>
      </c>
      <c r="F47" s="2">
        <v>550966</v>
      </c>
      <c r="G47" s="27">
        <v>0.14861046039448667</v>
      </c>
    </row>
    <row r="48" spans="1:7" x14ac:dyDescent="0.3">
      <c r="A48" t="s">
        <v>2221</v>
      </c>
      <c r="B48" s="2">
        <f>VLOOKUP($B$2,'Ref. DC-1980(IPUMS)'!$E$1:$BV$784,34,FALSE)</f>
        <v>96</v>
      </c>
      <c r="C48" s="27">
        <f t="shared" si="1"/>
        <v>8.0334728033472802E-2</v>
      </c>
      <c r="D48" s="2">
        <v>887</v>
      </c>
      <c r="E48" s="302">
        <v>0.1025196486361535</v>
      </c>
      <c r="F48" s="2">
        <v>230302</v>
      </c>
      <c r="G48" s="27">
        <v>6.211869017284382E-2</v>
      </c>
    </row>
    <row r="49" spans="1:7" x14ac:dyDescent="0.3">
      <c r="A49" t="s">
        <v>2201</v>
      </c>
      <c r="B49" s="2">
        <f>VLOOKUP($B$2,'Ref. DC-1980(IPUMS)'!$E$1:$BV$784,35,FALSE)</f>
        <v>44</v>
      </c>
      <c r="C49" s="27">
        <f t="shared" si="1"/>
        <v>3.682008368200837E-2</v>
      </c>
      <c r="D49" s="2">
        <v>108</v>
      </c>
      <c r="E49" s="302">
        <v>1.2482662968099861E-2</v>
      </c>
      <c r="F49" s="2">
        <v>137522</v>
      </c>
      <c r="G49" s="27">
        <v>3.709341000056373E-2</v>
      </c>
    </row>
    <row r="50" spans="1:7" x14ac:dyDescent="0.3">
      <c r="A50" t="s">
        <v>2255</v>
      </c>
      <c r="B50" s="2">
        <f>VLOOKUP($B$2,'Ref. DC-1980(IPUMS)'!$E$1:$BV$784,36,FALSE)</f>
        <v>35</v>
      </c>
      <c r="C50" s="27">
        <f t="shared" si="1"/>
        <v>2.9288702928870293E-2</v>
      </c>
      <c r="D50" s="2">
        <v>102</v>
      </c>
      <c r="E50" s="302">
        <v>1.1789181692094313E-2</v>
      </c>
      <c r="F50" s="2">
        <v>129365</v>
      </c>
      <c r="G50" s="27">
        <v>3.4893246060433432E-2</v>
      </c>
    </row>
    <row r="51" spans="1:7" x14ac:dyDescent="0.3">
      <c r="A51" t="s">
        <v>2222</v>
      </c>
      <c r="B51" s="2">
        <f>VLOOKUP($B$2,'Ref. DC-1980(IPUMS)'!$E$1:$BV$784,37,FALSE)</f>
        <v>0</v>
      </c>
      <c r="C51" s="27">
        <f t="shared" si="1"/>
        <v>0</v>
      </c>
      <c r="D51" s="2">
        <v>12</v>
      </c>
      <c r="E51" s="302">
        <v>1.3869625520110957E-3</v>
      </c>
      <c r="F51" s="2">
        <v>42922</v>
      </c>
      <c r="G51" s="27">
        <v>1.1577226509534449E-2</v>
      </c>
    </row>
    <row r="52" spans="1:7" x14ac:dyDescent="0.3">
      <c r="A52" t="s">
        <v>2207</v>
      </c>
      <c r="B52" s="2">
        <f>VLOOKUP($B$2,'Ref. DC-1980(IPUMS)'!$E$1:$BV$784,38,FALSE)</f>
        <v>0</v>
      </c>
      <c r="C52" s="27">
        <f t="shared" si="1"/>
        <v>0</v>
      </c>
      <c r="D52" s="2">
        <v>152</v>
      </c>
      <c r="E52" s="302">
        <v>1.756819232547388E-2</v>
      </c>
      <c r="F52" s="2">
        <v>10855</v>
      </c>
      <c r="G52" s="27">
        <v>2.9278876511112354E-3</v>
      </c>
    </row>
    <row r="53" spans="1:7" x14ac:dyDescent="0.3">
      <c r="A53" t="s">
        <v>2259</v>
      </c>
      <c r="B53" s="2">
        <f>SUM(B54:B58)</f>
        <v>226</v>
      </c>
      <c r="C53" s="27">
        <f t="shared" si="1"/>
        <v>0.1891213389121339</v>
      </c>
      <c r="D53" s="2">
        <v>1251</v>
      </c>
      <c r="E53" s="302">
        <v>0.14459084604715672</v>
      </c>
      <c r="F53" s="2">
        <v>957310</v>
      </c>
      <c r="G53" s="27">
        <v>0.25821244839109136</v>
      </c>
    </row>
    <row r="54" spans="1:7" x14ac:dyDescent="0.3">
      <c r="A54" t="s">
        <v>2221</v>
      </c>
      <c r="B54" s="2">
        <f>VLOOKUP($B$2,'Ref. DC-1980(IPUMS)'!$E$1:$BV$784,39,FALSE)</f>
        <v>154</v>
      </c>
      <c r="C54" s="27">
        <f t="shared" si="1"/>
        <v>0.12887029288702928</v>
      </c>
      <c r="D54" s="2">
        <v>979</v>
      </c>
      <c r="E54" s="302">
        <v>0.11315302820157189</v>
      </c>
      <c r="F54" s="2">
        <v>707802</v>
      </c>
      <c r="G54" s="27">
        <v>0.1909133795699525</v>
      </c>
    </row>
    <row r="55" spans="1:7" x14ac:dyDescent="0.3">
      <c r="A55" t="s">
        <v>2201</v>
      </c>
      <c r="B55" s="2">
        <f>VLOOKUP($B$2,'Ref. DC-1980(IPUMS)'!$E$1:$BV$784,40,FALSE)</f>
        <v>38</v>
      </c>
      <c r="C55" s="27">
        <f t="shared" si="1"/>
        <v>3.1799163179916316E-2</v>
      </c>
      <c r="D55" s="2">
        <v>105</v>
      </c>
      <c r="E55" s="302">
        <v>1.2135922330097087E-2</v>
      </c>
      <c r="F55" s="2">
        <v>142527</v>
      </c>
      <c r="G55" s="27">
        <v>3.8443394127123998E-2</v>
      </c>
    </row>
    <row r="56" spans="1:7" x14ac:dyDescent="0.3">
      <c r="A56" t="s">
        <v>2255</v>
      </c>
      <c r="B56" s="2">
        <f>VLOOKUP($B$2,'Ref. DC-1980(IPUMS)'!$E$1:$BV$784,41,FALSE)</f>
        <v>24</v>
      </c>
      <c r="C56" s="27">
        <f t="shared" si="1"/>
        <v>2.0083682008368201E-2</v>
      </c>
      <c r="D56" s="2">
        <v>37</v>
      </c>
      <c r="E56" s="302">
        <v>4.2764678687008785E-3</v>
      </c>
      <c r="F56" s="2">
        <v>81086</v>
      </c>
      <c r="G56" s="27">
        <v>2.1871091485767446E-2</v>
      </c>
    </row>
    <row r="57" spans="1:7" x14ac:dyDescent="0.3">
      <c r="A57" t="s">
        <v>2222</v>
      </c>
      <c r="B57" s="2">
        <f>VLOOKUP($B$2,'Ref. DC-1980(IPUMS)'!$E$1:$BV$784,42,FALSE)</f>
        <v>0</v>
      </c>
      <c r="C57" s="27">
        <f t="shared" si="1"/>
        <v>0</v>
      </c>
      <c r="D57" s="2">
        <v>0</v>
      </c>
      <c r="E57" s="302">
        <v>0</v>
      </c>
      <c r="F57" s="2">
        <v>5773</v>
      </c>
      <c r="G57" s="27">
        <v>1.5571345379884994E-3</v>
      </c>
    </row>
    <row r="58" spans="1:7" x14ac:dyDescent="0.3">
      <c r="A58" t="s">
        <v>2207</v>
      </c>
      <c r="B58" s="2">
        <f>VLOOKUP($B$2,'Ref. DC-1980(IPUMS)'!$E$1:$BV$784,43,FALSE)</f>
        <v>10</v>
      </c>
      <c r="C58" s="27">
        <f t="shared" si="1"/>
        <v>8.368200836820083E-3</v>
      </c>
      <c r="D58" s="2">
        <v>130</v>
      </c>
      <c r="E58" s="302">
        <v>1.502542764678687E-2</v>
      </c>
      <c r="F58" s="2">
        <v>20122</v>
      </c>
      <c r="G58" s="27">
        <v>5.4274486702588923E-3</v>
      </c>
    </row>
    <row r="59" spans="1:7" x14ac:dyDescent="0.3">
      <c r="A59" s="18"/>
      <c r="B59" s="18"/>
      <c r="C59" s="18"/>
      <c r="D59" s="18"/>
      <c r="E59" s="18"/>
      <c r="F59" s="18"/>
      <c r="G59" s="18"/>
    </row>
    <row r="60" spans="1:7" x14ac:dyDescent="0.3">
      <c r="A60" s="212" t="s">
        <v>2260</v>
      </c>
      <c r="B60" s="122"/>
      <c r="C60" s="122"/>
      <c r="D60" s="304"/>
      <c r="E60" s="304"/>
      <c r="F60" s="212"/>
      <c r="G60" s="212"/>
    </row>
    <row r="61" spans="1:7" x14ac:dyDescent="0.3">
      <c r="A61" t="s">
        <v>2261</v>
      </c>
      <c r="B61" s="2">
        <f>SUM(B62:B63)</f>
        <v>484</v>
      </c>
      <c r="C61" t="s">
        <v>170</v>
      </c>
      <c r="D61" s="2">
        <v>394</v>
      </c>
      <c r="E61" t="s">
        <v>170</v>
      </c>
      <c r="F61" s="2">
        <v>509</v>
      </c>
      <c r="G61" s="27"/>
    </row>
    <row r="62" spans="1:7" x14ac:dyDescent="0.3">
      <c r="A62" t="s">
        <v>2262</v>
      </c>
      <c r="B62" s="2">
        <f>VLOOKUP($B$2,'Ref. DC-1980(IPUMS)'!$E$1:$BV$784,44,FALSE)</f>
        <v>392</v>
      </c>
      <c r="C62" s="302">
        <f>B62/B$61</f>
        <v>0.80991735537190079</v>
      </c>
      <c r="D62" s="2">
        <v>305</v>
      </c>
      <c r="E62" s="302">
        <v>0.7741116751269036</v>
      </c>
      <c r="F62" s="2">
        <v>411</v>
      </c>
      <c r="G62" s="27">
        <v>0.80746561886051083</v>
      </c>
    </row>
    <row r="63" spans="1:7" x14ac:dyDescent="0.3">
      <c r="A63" t="s">
        <v>2263</v>
      </c>
      <c r="B63" s="2">
        <f>VLOOKUP($B$2,'Ref. DC-1980(IPUMS)'!$E$1:$BV$784,45,FALSE)</f>
        <v>92</v>
      </c>
      <c r="C63" s="302">
        <f>B63/B$61</f>
        <v>0.19008264462809918</v>
      </c>
      <c r="D63" s="2">
        <v>89</v>
      </c>
      <c r="E63" s="302">
        <v>0.22588832487309646</v>
      </c>
      <c r="F63" s="2">
        <v>98</v>
      </c>
      <c r="G63" s="27">
        <v>0.1925343811394892</v>
      </c>
    </row>
    <row r="64" spans="1:7" x14ac:dyDescent="0.3">
      <c r="A64" s="18"/>
      <c r="B64" s="18"/>
      <c r="C64" s="18"/>
      <c r="D64" s="18"/>
      <c r="E64" s="18"/>
      <c r="F64" s="18"/>
      <c r="G64" s="18"/>
    </row>
    <row r="65" spans="1:7" x14ac:dyDescent="0.3">
      <c r="A65" s="212" t="s">
        <v>2264</v>
      </c>
      <c r="B65" s="122"/>
      <c r="C65" s="122"/>
      <c r="D65" s="304"/>
      <c r="E65" s="304"/>
      <c r="F65" s="212"/>
      <c r="G65" s="212"/>
    </row>
    <row r="66" spans="1:7" x14ac:dyDescent="0.3">
      <c r="A66" t="s">
        <v>2261</v>
      </c>
      <c r="B66" s="2">
        <f>SUM(B67,B73,B79,B85,B91)</f>
        <v>1632</v>
      </c>
      <c r="C66" s="27" t="s">
        <v>170</v>
      </c>
      <c r="D66" s="2">
        <v>10962</v>
      </c>
      <c r="E66" t="s">
        <v>170</v>
      </c>
      <c r="F66" s="2">
        <v>3831493</v>
      </c>
      <c r="G66" s="27"/>
    </row>
    <row r="67" spans="1:7" x14ac:dyDescent="0.3">
      <c r="A67" t="s">
        <v>2254</v>
      </c>
      <c r="B67" s="2">
        <f>SUM(B68:B72)</f>
        <v>129</v>
      </c>
      <c r="C67" s="27">
        <f>B67/B$66</f>
        <v>7.904411764705882E-2</v>
      </c>
      <c r="D67" s="2">
        <v>968</v>
      </c>
      <c r="E67" s="302">
        <v>8.8305053822295199E-2</v>
      </c>
      <c r="F67" s="2">
        <v>219034</v>
      </c>
      <c r="G67" s="27">
        <v>5.7166749358539867E-2</v>
      </c>
    </row>
    <row r="68" spans="1:7" x14ac:dyDescent="0.3">
      <c r="A68" t="s">
        <v>2221</v>
      </c>
      <c r="B68" s="2">
        <f>VLOOKUP($B$2,'Ref. DC-1980(IPUMS)'!$E$1:$BV$784,46,FALSE)</f>
        <v>6</v>
      </c>
      <c r="C68" s="27">
        <f t="shared" ref="C68:C96" si="2">B68/B$66</f>
        <v>3.6764705882352941E-3</v>
      </c>
      <c r="D68" s="2">
        <v>195</v>
      </c>
      <c r="E68" s="302">
        <v>1.7788724685276411E-2</v>
      </c>
      <c r="F68" s="2">
        <v>29306</v>
      </c>
      <c r="G68" s="27">
        <v>7.6487155268194409E-3</v>
      </c>
    </row>
    <row r="69" spans="1:7" x14ac:dyDescent="0.3">
      <c r="A69" t="s">
        <v>2201</v>
      </c>
      <c r="B69" s="2">
        <f>VLOOKUP($B$2,'Ref. DC-1980(IPUMS)'!$E$1:$BV$784,47,FALSE)</f>
        <v>21</v>
      </c>
      <c r="C69" s="27">
        <f t="shared" si="2"/>
        <v>1.2867647058823529E-2</v>
      </c>
      <c r="D69" s="2">
        <v>93</v>
      </c>
      <c r="E69" s="302">
        <v>8.4838533114395178E-3</v>
      </c>
      <c r="F69" s="2">
        <v>18456</v>
      </c>
      <c r="G69" s="27">
        <v>4.8169212367085105E-3</v>
      </c>
    </row>
    <row r="70" spans="1:7" x14ac:dyDescent="0.3">
      <c r="A70" t="s">
        <v>2255</v>
      </c>
      <c r="B70" s="2">
        <f>VLOOKUP($B$2,'Ref. DC-1980(IPUMS)'!$E$1:$BV$784,48,FALSE)</f>
        <v>16</v>
      </c>
      <c r="C70" s="27">
        <f t="shared" si="2"/>
        <v>9.8039215686274508E-3</v>
      </c>
      <c r="D70" s="2">
        <v>140</v>
      </c>
      <c r="E70" s="302">
        <v>1.277139208173691E-2</v>
      </c>
      <c r="F70" s="2">
        <v>25767</v>
      </c>
      <c r="G70" s="27">
        <v>6.7250546979989263E-3</v>
      </c>
    </row>
    <row r="71" spans="1:7" x14ac:dyDescent="0.3">
      <c r="A71" t="s">
        <v>2222</v>
      </c>
      <c r="B71" s="2">
        <f>VLOOKUP($B$2,'Ref. DC-1980(IPUMS)'!$E$1:$BV$784,49,FALSE)</f>
        <v>78</v>
      </c>
      <c r="C71" s="27">
        <f t="shared" si="2"/>
        <v>4.779411764705882E-2</v>
      </c>
      <c r="D71" s="2">
        <v>434</v>
      </c>
      <c r="E71" s="302">
        <v>3.9591315453384422E-2</v>
      </c>
      <c r="F71" s="2">
        <v>114601</v>
      </c>
      <c r="G71" s="27">
        <v>2.9910272575207626E-2</v>
      </c>
    </row>
    <row r="72" spans="1:7" x14ac:dyDescent="0.3">
      <c r="A72" t="s">
        <v>2207</v>
      </c>
      <c r="B72" s="2">
        <f>VLOOKUP($B$2,'Ref. DC-1980(IPUMS)'!$E$1:$BV$784,50,FALSE)</f>
        <v>8</v>
      </c>
      <c r="C72" s="27">
        <f t="shared" si="2"/>
        <v>4.9019607843137254E-3</v>
      </c>
      <c r="D72" s="2">
        <v>106</v>
      </c>
      <c r="E72" s="302">
        <v>9.6697682904579463E-3</v>
      </c>
      <c r="F72" s="2">
        <v>30904</v>
      </c>
      <c r="G72" s="27">
        <v>8.0657853218053643E-3</v>
      </c>
    </row>
    <row r="73" spans="1:7" x14ac:dyDescent="0.3">
      <c r="A73" t="s">
        <v>2256</v>
      </c>
      <c r="B73" s="2">
        <f>SUM(B74:B78)</f>
        <v>105</v>
      </c>
      <c r="C73" s="27">
        <f t="shared" si="2"/>
        <v>6.4338235294117641E-2</v>
      </c>
      <c r="D73" s="2">
        <v>1540</v>
      </c>
      <c r="E73" s="302">
        <v>0.14048531289910601</v>
      </c>
      <c r="F73" s="2">
        <v>332591</v>
      </c>
      <c r="G73" s="27">
        <v>8.6804543294219771E-2</v>
      </c>
    </row>
    <row r="74" spans="1:7" x14ac:dyDescent="0.3">
      <c r="A74" t="s">
        <v>2221</v>
      </c>
      <c r="B74" s="2">
        <f>VLOOKUP($B$2,'Ref. DC-1980(IPUMS)'!$E$1:$BV$784,51,FALSE)</f>
        <v>34</v>
      </c>
      <c r="C74" s="27">
        <f t="shared" si="2"/>
        <v>2.0833333333333332E-2</v>
      </c>
      <c r="D74" s="2">
        <v>831</v>
      </c>
      <c r="E74" s="302">
        <v>7.5807334428024079E-2</v>
      </c>
      <c r="F74" s="2">
        <v>144315</v>
      </c>
      <c r="G74" s="27">
        <v>3.7665474007129857E-2</v>
      </c>
    </row>
    <row r="75" spans="1:7" x14ac:dyDescent="0.3">
      <c r="A75" t="s">
        <v>2201</v>
      </c>
      <c r="B75" s="2">
        <f>VLOOKUP($B$2,'Ref. DC-1980(IPUMS)'!$E$1:$BV$784,52,FALSE)</f>
        <v>13</v>
      </c>
      <c r="C75" s="27">
        <f t="shared" si="2"/>
        <v>7.9656862745098034E-3</v>
      </c>
      <c r="D75" s="2">
        <v>187</v>
      </c>
      <c r="E75" s="302">
        <v>1.7058930852034301E-2</v>
      </c>
      <c r="F75" s="2">
        <v>31203</v>
      </c>
      <c r="G75" s="27">
        <v>8.1438227865743198E-3</v>
      </c>
    </row>
    <row r="76" spans="1:7" x14ac:dyDescent="0.3">
      <c r="A76" t="s">
        <v>2255</v>
      </c>
      <c r="B76" s="2">
        <f>VLOOKUP($B$2,'Ref. DC-1980(IPUMS)'!$E$1:$BV$784,53,FALSE)</f>
        <v>28</v>
      </c>
      <c r="C76" s="27">
        <f t="shared" si="2"/>
        <v>1.7156862745098041E-2</v>
      </c>
      <c r="D76" s="2">
        <v>236</v>
      </c>
      <c r="E76" s="302">
        <v>2.152891808064222E-2</v>
      </c>
      <c r="F76" s="2">
        <v>46361</v>
      </c>
      <c r="G76" s="27">
        <v>1.2099982957035287E-2</v>
      </c>
    </row>
    <row r="77" spans="1:7" x14ac:dyDescent="0.3">
      <c r="A77" t="s">
        <v>2222</v>
      </c>
      <c r="B77" s="2">
        <f>VLOOKUP($B$2,'Ref. DC-1980(IPUMS)'!$E$1:$BV$784,54,FALSE)</f>
        <v>30</v>
      </c>
      <c r="C77" s="27">
        <f t="shared" si="2"/>
        <v>1.8382352941176471E-2</v>
      </c>
      <c r="D77" s="2">
        <v>286</v>
      </c>
      <c r="E77" s="302">
        <v>2.60901295384054E-2</v>
      </c>
      <c r="F77" s="2">
        <v>110712</v>
      </c>
      <c r="G77" s="27">
        <v>2.889526354348031E-2</v>
      </c>
    </row>
    <row r="78" spans="1:7" x14ac:dyDescent="0.3">
      <c r="A78" t="s">
        <v>2207</v>
      </c>
      <c r="B78" s="2">
        <f>VLOOKUP($B$2,'Ref. DC-1980(IPUMS)'!$E$1:$BV$784,55,FALSE)</f>
        <v>0</v>
      </c>
      <c r="C78" s="27">
        <f t="shared" si="2"/>
        <v>0</v>
      </c>
      <c r="D78" s="2">
        <v>0</v>
      </c>
      <c r="E78" s="302">
        <v>0</v>
      </c>
      <c r="F78" s="2">
        <v>0</v>
      </c>
      <c r="G78" s="27">
        <v>0</v>
      </c>
    </row>
    <row r="79" spans="1:7" x14ac:dyDescent="0.3">
      <c r="A79" t="s">
        <v>2257</v>
      </c>
      <c r="B79" s="2">
        <f>SUM(B80:B84)</f>
        <v>194</v>
      </c>
      <c r="C79" s="27">
        <f t="shared" si="2"/>
        <v>0.11887254901960784</v>
      </c>
      <c r="D79" s="2">
        <v>1632</v>
      </c>
      <c r="E79" s="302">
        <v>0.14887794198139026</v>
      </c>
      <c r="F79" s="2">
        <v>390533</v>
      </c>
      <c r="G79" s="27">
        <v>0.10192710778800848</v>
      </c>
    </row>
    <row r="80" spans="1:7" x14ac:dyDescent="0.3">
      <c r="A80" t="s">
        <v>2221</v>
      </c>
      <c r="B80" s="2">
        <f>VLOOKUP($B$2,'Ref. DC-1980(IPUMS)'!$E$1:$BV$784,56,FALSE)</f>
        <v>80</v>
      </c>
      <c r="C80" s="27">
        <f t="shared" si="2"/>
        <v>4.9019607843137254E-2</v>
      </c>
      <c r="D80" s="2">
        <v>894</v>
      </c>
      <c r="E80" s="302">
        <v>8.1554460864805695E-2</v>
      </c>
      <c r="F80" s="2">
        <v>195755</v>
      </c>
      <c r="G80" s="27">
        <v>5.1091049885775598E-2</v>
      </c>
    </row>
    <row r="81" spans="1:7" x14ac:dyDescent="0.3">
      <c r="A81" t="s">
        <v>2201</v>
      </c>
      <c r="B81" s="2">
        <f>VLOOKUP($B$2,'Ref. DC-1980(IPUMS)'!$E$1:$BV$784,57,FALSE)</f>
        <v>16</v>
      </c>
      <c r="C81" s="27">
        <f t="shared" si="2"/>
        <v>9.8039215686274508E-3</v>
      </c>
      <c r="D81" s="2">
        <v>189</v>
      </c>
      <c r="E81" s="302">
        <v>1.7241379310344827E-2</v>
      </c>
      <c r="F81" s="2">
        <v>41110</v>
      </c>
      <c r="G81" s="27">
        <v>1.0729498918567774E-2</v>
      </c>
    </row>
    <row r="82" spans="1:7" x14ac:dyDescent="0.3">
      <c r="A82" t="s">
        <v>2255</v>
      </c>
      <c r="B82" s="2">
        <f>VLOOKUP($B$2,'Ref. DC-1980(IPUMS)'!$E$1:$BV$784,58,FALSE)</f>
        <v>47</v>
      </c>
      <c r="C82" s="27">
        <f t="shared" si="2"/>
        <v>2.8799019607843136E-2</v>
      </c>
      <c r="D82" s="2">
        <v>233</v>
      </c>
      <c r="E82" s="302">
        <v>2.1255245393176428E-2</v>
      </c>
      <c r="F82" s="2">
        <v>56433</v>
      </c>
      <c r="G82" s="27">
        <v>1.4728723241827663E-2</v>
      </c>
    </row>
    <row r="83" spans="1:7" x14ac:dyDescent="0.3">
      <c r="A83" t="s">
        <v>2222</v>
      </c>
      <c r="B83" s="2">
        <f>VLOOKUP($B$2,'Ref. DC-1980(IPUMS)'!$E$1:$BV$784,59,FALSE)</f>
        <v>51</v>
      </c>
      <c r="C83" s="27">
        <f t="shared" si="2"/>
        <v>3.125E-2</v>
      </c>
      <c r="D83" s="2">
        <v>316</v>
      </c>
      <c r="E83" s="302">
        <v>2.8826856413063311E-2</v>
      </c>
      <c r="F83" s="2">
        <v>97235</v>
      </c>
      <c r="G83" s="27">
        <v>2.537783574183745E-2</v>
      </c>
    </row>
    <row r="84" spans="1:7" x14ac:dyDescent="0.3">
      <c r="A84" t="s">
        <v>2207</v>
      </c>
      <c r="B84" s="2">
        <f>VLOOKUP($B$2,'Ref. DC-1980(IPUMS)'!$E$1:$BV$784,60,FALSE)</f>
        <v>0</v>
      </c>
      <c r="C84" s="27">
        <f t="shared" si="2"/>
        <v>0</v>
      </c>
      <c r="D84" s="2">
        <v>0</v>
      </c>
      <c r="E84" s="302">
        <v>0</v>
      </c>
      <c r="F84" s="2">
        <v>0</v>
      </c>
      <c r="G84" s="27">
        <v>0</v>
      </c>
    </row>
    <row r="85" spans="1:7" x14ac:dyDescent="0.3">
      <c r="A85" t="s">
        <v>2258</v>
      </c>
      <c r="B85" s="2">
        <f>SUM(B86:B90)</f>
        <v>219</v>
      </c>
      <c r="C85" s="27">
        <f t="shared" si="2"/>
        <v>0.13419117647058823</v>
      </c>
      <c r="D85" s="2">
        <v>1784</v>
      </c>
      <c r="E85" s="302">
        <v>0.16274402481299033</v>
      </c>
      <c r="F85" s="2">
        <v>446637</v>
      </c>
      <c r="G85" s="27">
        <v>0.11656996371910375</v>
      </c>
    </row>
    <row r="86" spans="1:7" x14ac:dyDescent="0.3">
      <c r="A86" t="s">
        <v>2221</v>
      </c>
      <c r="B86" s="2">
        <f>VLOOKUP($B$2,'Ref. DC-1980(IPUMS)'!$E$1:$BV$784,61,FALSE)</f>
        <v>90</v>
      </c>
      <c r="C86" s="27">
        <f t="shared" si="2"/>
        <v>5.514705882352941E-2</v>
      </c>
      <c r="D86" s="2">
        <v>1051</v>
      </c>
      <c r="E86" s="302">
        <v>9.5876664842182088E-2</v>
      </c>
      <c r="F86" s="2">
        <v>237048</v>
      </c>
      <c r="G86" s="27">
        <v>6.1868310864720361E-2</v>
      </c>
    </row>
    <row r="87" spans="1:7" x14ac:dyDescent="0.3">
      <c r="A87" t="s">
        <v>2201</v>
      </c>
      <c r="B87" s="2">
        <f>VLOOKUP($B$2,'Ref. DC-1980(IPUMS)'!$E$1:$BV$784,62,FALSE)</f>
        <v>13</v>
      </c>
      <c r="C87" s="27">
        <f t="shared" si="2"/>
        <v>7.9656862745098034E-3</v>
      </c>
      <c r="D87" s="2">
        <v>241</v>
      </c>
      <c r="E87" s="302">
        <v>2.1985039226418538E-2</v>
      </c>
      <c r="F87" s="2">
        <v>50566</v>
      </c>
      <c r="G87" s="27">
        <v>1.3197466366244177E-2</v>
      </c>
    </row>
    <row r="88" spans="1:7" x14ac:dyDescent="0.3">
      <c r="A88" t="s">
        <v>2255</v>
      </c>
      <c r="B88" s="2">
        <f>VLOOKUP($B$2,'Ref. DC-1980(IPUMS)'!$E$1:$BV$784,63,FALSE)</f>
        <v>70</v>
      </c>
      <c r="C88" s="27">
        <f t="shared" si="2"/>
        <v>4.2892156862745098E-2</v>
      </c>
      <c r="D88" s="2">
        <v>300</v>
      </c>
      <c r="E88" s="302">
        <v>2.736726874657909E-2</v>
      </c>
      <c r="F88" s="2">
        <v>75051</v>
      </c>
      <c r="G88" s="27">
        <v>1.9587925646738752E-2</v>
      </c>
    </row>
    <row r="89" spans="1:7" x14ac:dyDescent="0.3">
      <c r="A89" t="s">
        <v>2222</v>
      </c>
      <c r="B89" s="2">
        <f>VLOOKUP($B$2,'Ref. DC-1980(IPUMS)'!$E$1:$BV$784,64,FALSE)</f>
        <v>46</v>
      </c>
      <c r="C89" s="27">
        <f t="shared" si="2"/>
        <v>2.8186274509803922E-2</v>
      </c>
      <c r="D89" s="2">
        <v>192</v>
      </c>
      <c r="E89" s="302">
        <v>1.7515051997810619E-2</v>
      </c>
      <c r="F89" s="2">
        <v>83972</v>
      </c>
      <c r="G89" s="27">
        <v>2.1916260841400467E-2</v>
      </c>
    </row>
    <row r="90" spans="1:7" x14ac:dyDescent="0.3">
      <c r="A90" t="s">
        <v>2207</v>
      </c>
      <c r="B90" s="2">
        <f>VLOOKUP($B$2,'Ref. DC-1980(IPUMS)'!$E$1:$BV$784,65,FALSE)</f>
        <v>0</v>
      </c>
      <c r="C90" s="27">
        <f t="shared" si="2"/>
        <v>0</v>
      </c>
      <c r="D90" s="2">
        <v>0</v>
      </c>
      <c r="E90" s="302">
        <v>0</v>
      </c>
      <c r="F90" s="2">
        <v>0</v>
      </c>
      <c r="G90" s="27">
        <v>0</v>
      </c>
    </row>
    <row r="91" spans="1:7" x14ac:dyDescent="0.3">
      <c r="A91" t="s">
        <v>2259</v>
      </c>
      <c r="B91" s="2">
        <f>SUM(B92:B96)</f>
        <v>985</v>
      </c>
      <c r="C91" s="27">
        <f t="shared" si="2"/>
        <v>0.60355392156862742</v>
      </c>
      <c r="D91" s="2">
        <v>5038</v>
      </c>
      <c r="E91" s="302">
        <v>0.45958766648421823</v>
      </c>
      <c r="F91" s="2">
        <v>2442698</v>
      </c>
      <c r="G91" s="27">
        <v>0.63753163584012806</v>
      </c>
    </row>
    <row r="92" spans="1:7" x14ac:dyDescent="0.3">
      <c r="A92" t="s">
        <v>2221</v>
      </c>
      <c r="B92" s="2">
        <f>VLOOKUP($B$2,'Ref. DC-1980(IPUMS)'!$E$1:$BV$784,66,FALSE)</f>
        <v>641</v>
      </c>
      <c r="C92" s="27">
        <f t="shared" si="2"/>
        <v>0.39276960784313725</v>
      </c>
      <c r="D92" s="2">
        <v>3856</v>
      </c>
      <c r="E92" s="302">
        <v>0.35176062762269661</v>
      </c>
      <c r="F92" s="2">
        <v>1678486</v>
      </c>
      <c r="G92" s="27">
        <v>0.43807622772637195</v>
      </c>
    </row>
    <row r="93" spans="1:7" x14ac:dyDescent="0.3">
      <c r="A93" t="s">
        <v>2201</v>
      </c>
      <c r="B93" s="2">
        <f>VLOOKUP($B$2,'Ref. DC-1980(IPUMS)'!$E$1:$BV$784,67,FALSE)</f>
        <v>154</v>
      </c>
      <c r="C93" s="27">
        <f t="shared" si="2"/>
        <v>9.4362745098039214E-2</v>
      </c>
      <c r="D93" s="2">
        <v>585</v>
      </c>
      <c r="E93" s="302">
        <v>5.3366174055829226E-2</v>
      </c>
      <c r="F93" s="2">
        <v>287092</v>
      </c>
      <c r="G93" s="27">
        <v>7.4929537911200675E-2</v>
      </c>
    </row>
    <row r="94" spans="1:7" x14ac:dyDescent="0.3">
      <c r="A94" t="s">
        <v>2255</v>
      </c>
      <c r="B94" s="2">
        <f>VLOOKUP($B$2,'Ref. DC-1980(IPUMS)'!$E$1:$BV$784,68,FALSE)</f>
        <v>137</v>
      </c>
      <c r="C94" s="27">
        <f t="shared" si="2"/>
        <v>8.3946078431372542E-2</v>
      </c>
      <c r="D94" s="2">
        <v>482</v>
      </c>
      <c r="E94" s="302">
        <v>4.3970078452837076E-2</v>
      </c>
      <c r="F94" s="2">
        <v>323081</v>
      </c>
      <c r="G94" s="27">
        <v>8.4322482123809175E-2</v>
      </c>
    </row>
    <row r="95" spans="1:7" x14ac:dyDescent="0.3">
      <c r="A95" t="s">
        <v>2222</v>
      </c>
      <c r="B95" s="2">
        <f>VLOOKUP($B$2,'Ref. DC-1980(IPUMS)'!$E$1:$BV$784,69,FALSE)</f>
        <v>53</v>
      </c>
      <c r="C95" s="27">
        <f t="shared" si="2"/>
        <v>3.2475490196078434E-2</v>
      </c>
      <c r="D95" s="2">
        <v>115</v>
      </c>
      <c r="E95" s="302">
        <v>1.0490786352855318E-2</v>
      </c>
      <c r="F95" s="2">
        <v>154039</v>
      </c>
      <c r="G95" s="27">
        <v>4.0203388078746329E-2</v>
      </c>
    </row>
    <row r="96" spans="1:7" x14ac:dyDescent="0.3">
      <c r="A96" t="s">
        <v>2207</v>
      </c>
      <c r="B96" s="2">
        <f>VLOOKUP($B$2,'Ref. DC-1980(IPUMS)'!$E$1:$BV$784,70,FALSE)</f>
        <v>0</v>
      </c>
      <c r="C96" s="27">
        <f t="shared" si="2"/>
        <v>0</v>
      </c>
      <c r="D96" s="2">
        <v>0</v>
      </c>
      <c r="E96" s="302">
        <v>0</v>
      </c>
      <c r="F96" s="2">
        <v>0</v>
      </c>
      <c r="G96" s="27">
        <v>0</v>
      </c>
    </row>
    <row r="97" spans="1:7" x14ac:dyDescent="0.3">
      <c r="A97" s="18"/>
      <c r="B97" s="18"/>
      <c r="C97" s="18"/>
      <c r="D97" s="18"/>
      <c r="E97" s="18"/>
      <c r="F97" s="18"/>
      <c r="G97" s="18"/>
    </row>
    <row r="98" spans="1:7" x14ac:dyDescent="0.3">
      <c r="A98" s="212" t="s">
        <v>2265</v>
      </c>
      <c r="B98" s="122"/>
      <c r="C98" s="122"/>
      <c r="D98" s="304"/>
      <c r="E98" s="304"/>
      <c r="F98" s="212"/>
      <c r="G98" s="212"/>
    </row>
    <row r="99" spans="1:7" x14ac:dyDescent="0.3">
      <c r="A99" t="s">
        <v>1413</v>
      </c>
      <c r="B99" s="2">
        <f>VLOOKUP($B$2,'Ref. DC-1980(IPUMS)'!$E$1:$BV$784,18,FALSE)</f>
        <v>245</v>
      </c>
      <c r="C99" s="27"/>
      <c r="D99" s="2">
        <v>216</v>
      </c>
      <c r="E99" t="s">
        <v>170</v>
      </c>
      <c r="F99" s="2">
        <v>283</v>
      </c>
      <c r="G99" s="27"/>
    </row>
    <row r="100" spans="1:7" x14ac:dyDescent="0.3">
      <c r="A100" s="18"/>
      <c r="B100" s="18"/>
      <c r="C100" s="18"/>
      <c r="D100" s="18"/>
      <c r="E100" s="18"/>
      <c r="F100" s="18"/>
      <c r="G100" s="18"/>
    </row>
    <row r="101" spans="1:7" x14ac:dyDescent="0.3">
      <c r="A101" s="212" t="s">
        <v>2266</v>
      </c>
      <c r="B101" s="122"/>
      <c r="C101" s="212"/>
      <c r="D101" s="304"/>
      <c r="E101" s="304"/>
      <c r="F101" s="212"/>
      <c r="G101" s="212"/>
    </row>
    <row r="102" spans="1:7" x14ac:dyDescent="0.3">
      <c r="A102" t="s">
        <v>2234</v>
      </c>
      <c r="B102" s="2">
        <f>B62</f>
        <v>392</v>
      </c>
      <c r="C102" s="27"/>
      <c r="D102" s="2">
        <v>305</v>
      </c>
      <c r="E102" t="s">
        <v>170</v>
      </c>
      <c r="F102" s="2">
        <v>411</v>
      </c>
      <c r="G102" s="27"/>
    </row>
    <row r="103" spans="1:7" x14ac:dyDescent="0.3">
      <c r="A103" t="s">
        <v>2235</v>
      </c>
      <c r="B103" s="2">
        <f>B63</f>
        <v>92</v>
      </c>
      <c r="C103" s="27"/>
      <c r="D103" s="2">
        <v>89</v>
      </c>
      <c r="E103"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2551</v>
      </c>
      <c r="B1" s="1" t="s">
        <v>2270</v>
      </c>
      <c r="C1" s="1" t="s">
        <v>2552</v>
      </c>
      <c r="D1" s="1" t="s">
        <v>2553</v>
      </c>
      <c r="E1" s="298" t="s">
        <v>2554</v>
      </c>
      <c r="F1" s="1" t="s">
        <v>2555</v>
      </c>
      <c r="G1" s="1" t="s">
        <v>2556</v>
      </c>
      <c r="H1" s="299" t="s">
        <v>2557</v>
      </c>
      <c r="I1" s="299" t="s">
        <v>2558</v>
      </c>
      <c r="J1" s="299" t="s">
        <v>2559</v>
      </c>
      <c r="K1" s="299" t="s">
        <v>2560</v>
      </c>
      <c r="L1" s="299" t="s">
        <v>2561</v>
      </c>
      <c r="M1" s="299" t="s">
        <v>2562</v>
      </c>
      <c r="N1" s="299" t="s">
        <v>2563</v>
      </c>
      <c r="O1" s="299" t="s">
        <v>2564</v>
      </c>
      <c r="P1" s="299" t="s">
        <v>2565</v>
      </c>
      <c r="Q1" s="299" t="s">
        <v>2566</v>
      </c>
      <c r="R1" s="299" t="s">
        <v>2567</v>
      </c>
      <c r="S1" s="299" t="s">
        <v>2568</v>
      </c>
      <c r="T1" s="1" t="s">
        <v>2569</v>
      </c>
      <c r="U1" s="1" t="s">
        <v>2570</v>
      </c>
      <c r="V1" s="299" t="s">
        <v>2571</v>
      </c>
      <c r="W1" s="299" t="s">
        <v>2572</v>
      </c>
      <c r="X1" s="299" t="s">
        <v>2573</v>
      </c>
      <c r="Y1" s="299" t="s">
        <v>2574</v>
      </c>
      <c r="Z1" s="299" t="s">
        <v>2575</v>
      </c>
      <c r="AA1" s="299" t="s">
        <v>2576</v>
      </c>
      <c r="AB1" s="299" t="s">
        <v>2577</v>
      </c>
      <c r="AC1" s="299" t="s">
        <v>2578</v>
      </c>
      <c r="AD1" s="299" t="s">
        <v>2579</v>
      </c>
      <c r="AE1" s="299" t="s">
        <v>2580</v>
      </c>
      <c r="AF1" s="299" t="s">
        <v>2581</v>
      </c>
      <c r="AG1" s="299" t="s">
        <v>2582</v>
      </c>
      <c r="AH1" s="299" t="s">
        <v>2583</v>
      </c>
      <c r="AI1" s="299" t="s">
        <v>2584</v>
      </c>
      <c r="AJ1" s="299" t="s">
        <v>2585</v>
      </c>
      <c r="AK1" s="299" t="s">
        <v>2586</v>
      </c>
      <c r="AL1" s="299" t="s">
        <v>2587</v>
      </c>
      <c r="AM1" s="299" t="s">
        <v>2588</v>
      </c>
      <c r="AN1" s="299" t="s">
        <v>2589</v>
      </c>
      <c r="AO1" s="299" t="s">
        <v>2590</v>
      </c>
      <c r="AP1" s="299" t="s">
        <v>2591</v>
      </c>
      <c r="AQ1" s="299" t="s">
        <v>2592</v>
      </c>
      <c r="AR1" s="299" t="s">
        <v>2593</v>
      </c>
      <c r="AS1" s="299" t="s">
        <v>2594</v>
      </c>
      <c r="AT1" s="299" t="s">
        <v>2595</v>
      </c>
      <c r="AU1" s="299" t="s">
        <v>2596</v>
      </c>
      <c r="AV1" s="299" t="s">
        <v>2597</v>
      </c>
      <c r="AW1" s="299" t="s">
        <v>2598</v>
      </c>
      <c r="AX1" s="299" t="s">
        <v>2599</v>
      </c>
      <c r="AY1" s="299" t="s">
        <v>2600</v>
      </c>
      <c r="AZ1" s="299" t="s">
        <v>2601</v>
      </c>
      <c r="BA1" s="299" t="s">
        <v>2602</v>
      </c>
      <c r="BB1" s="299" t="s">
        <v>2603</v>
      </c>
      <c r="BC1" s="299" t="s">
        <v>2604</v>
      </c>
      <c r="BD1" s="299" t="s">
        <v>2605</v>
      </c>
      <c r="BE1" s="299" t="s">
        <v>2606</v>
      </c>
      <c r="BF1" s="299" t="s">
        <v>2607</v>
      </c>
      <c r="BG1" s="299" t="s">
        <v>2608</v>
      </c>
      <c r="BH1" s="299" t="s">
        <v>2609</v>
      </c>
      <c r="BI1" s="299" t="s">
        <v>2610</v>
      </c>
      <c r="BJ1" s="299" t="s">
        <v>2611</v>
      </c>
      <c r="BK1" s="299" t="s">
        <v>2612</v>
      </c>
      <c r="BL1" s="299" t="s">
        <v>2613</v>
      </c>
      <c r="BM1" s="299" t="s">
        <v>2614</v>
      </c>
      <c r="BN1" s="299" t="s">
        <v>2615</v>
      </c>
      <c r="BO1" s="299" t="s">
        <v>2616</v>
      </c>
      <c r="BP1" s="299" t="s">
        <v>2617</v>
      </c>
      <c r="BQ1" s="299" t="s">
        <v>2618</v>
      </c>
      <c r="BR1" s="299" t="s">
        <v>2619</v>
      </c>
      <c r="BS1" s="299" t="s">
        <v>2620</v>
      </c>
      <c r="BT1" s="299" t="s">
        <v>2621</v>
      </c>
      <c r="BU1" s="299" t="s">
        <v>2622</v>
      </c>
      <c r="BV1" s="299" t="s">
        <v>2623</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2624</v>
      </c>
      <c r="B3" s="1" t="s">
        <v>2625</v>
      </c>
      <c r="C3" s="1" t="s">
        <v>2626</v>
      </c>
      <c r="D3" s="1" t="s">
        <v>2627</v>
      </c>
      <c r="E3" s="1" t="s">
        <v>2628</v>
      </c>
      <c r="F3" s="1" t="s">
        <v>2629</v>
      </c>
      <c r="G3" s="1" t="s">
        <v>2630</v>
      </c>
      <c r="H3" s="300" t="s">
        <v>2631</v>
      </c>
      <c r="I3" s="300" t="s">
        <v>2632</v>
      </c>
      <c r="J3" s="300" t="s">
        <v>2633</v>
      </c>
      <c r="K3" s="300" t="s">
        <v>2242</v>
      </c>
      <c r="L3" s="300" t="s">
        <v>2634</v>
      </c>
      <c r="M3" s="300" t="s">
        <v>2635</v>
      </c>
      <c r="N3" s="300" t="s">
        <v>2636</v>
      </c>
      <c r="O3" s="300" t="s">
        <v>2637</v>
      </c>
      <c r="P3" s="300">
        <v>1</v>
      </c>
      <c r="Q3" s="301">
        <v>44601</v>
      </c>
      <c r="R3" s="300" t="s">
        <v>2638</v>
      </c>
      <c r="S3" s="300" t="s">
        <v>2639</v>
      </c>
      <c r="T3" s="1" t="s">
        <v>2627</v>
      </c>
      <c r="U3" s="1">
        <v>1</v>
      </c>
      <c r="V3" s="300" t="s">
        <v>2182</v>
      </c>
      <c r="W3" s="300" t="s">
        <v>2640</v>
      </c>
      <c r="X3" s="300" t="s">
        <v>2641</v>
      </c>
      <c r="Y3" s="300" t="s">
        <v>2642</v>
      </c>
      <c r="Z3" s="300" t="s">
        <v>2643</v>
      </c>
      <c r="AA3" s="300" t="s">
        <v>2644</v>
      </c>
      <c r="AB3" s="300" t="s">
        <v>2645</v>
      </c>
      <c r="AC3" s="300" t="s">
        <v>2646</v>
      </c>
      <c r="AD3" s="300" t="s">
        <v>2647</v>
      </c>
      <c r="AE3" s="300" t="s">
        <v>2648</v>
      </c>
      <c r="AF3" s="300" t="s">
        <v>2649</v>
      </c>
      <c r="AG3" s="300" t="s">
        <v>2650</v>
      </c>
      <c r="AH3" s="300" t="s">
        <v>2651</v>
      </c>
      <c r="AI3" s="300" t="s">
        <v>2652</v>
      </c>
      <c r="AJ3" s="300" t="s">
        <v>2653</v>
      </c>
      <c r="AK3" s="300" t="s">
        <v>2654</v>
      </c>
      <c r="AL3" s="300" t="s">
        <v>2655</v>
      </c>
      <c r="AM3" s="300" t="s">
        <v>2656</v>
      </c>
      <c r="AN3" s="300" t="s">
        <v>2657</v>
      </c>
      <c r="AO3" s="300" t="s">
        <v>2658</v>
      </c>
      <c r="AP3" s="300" t="s">
        <v>2659</v>
      </c>
      <c r="AQ3" s="300" t="s">
        <v>2660</v>
      </c>
      <c r="AR3" s="300" t="s">
        <v>2661</v>
      </c>
      <c r="AS3" s="300" t="s">
        <v>2662</v>
      </c>
      <c r="AT3" s="300" t="s">
        <v>2663</v>
      </c>
      <c r="AU3" s="300" t="s">
        <v>2664</v>
      </c>
      <c r="AV3" s="300" t="s">
        <v>2665</v>
      </c>
      <c r="AW3" s="300" t="s">
        <v>2666</v>
      </c>
      <c r="AX3" s="300" t="s">
        <v>2640</v>
      </c>
      <c r="AY3" s="300" t="s">
        <v>2641</v>
      </c>
      <c r="AZ3" s="300" t="s">
        <v>2642</v>
      </c>
      <c r="BA3" s="300" t="s">
        <v>2643</v>
      </c>
      <c r="BB3" s="300" t="s">
        <v>2644</v>
      </c>
      <c r="BC3" s="300" t="s">
        <v>2645</v>
      </c>
      <c r="BD3" s="300" t="s">
        <v>2646</v>
      </c>
      <c r="BE3" s="300" t="s">
        <v>2647</v>
      </c>
      <c r="BF3" s="300" t="s">
        <v>2648</v>
      </c>
      <c r="BG3" s="300" t="s">
        <v>2649</v>
      </c>
      <c r="BH3" s="300" t="s">
        <v>2650</v>
      </c>
      <c r="BI3" s="300" t="s">
        <v>2651</v>
      </c>
      <c r="BJ3" s="300" t="s">
        <v>2652</v>
      </c>
      <c r="BK3" s="300" t="s">
        <v>2653</v>
      </c>
      <c r="BL3" s="300" t="s">
        <v>2654</v>
      </c>
      <c r="BM3" s="300" t="s">
        <v>2655</v>
      </c>
      <c r="BN3" s="300" t="s">
        <v>2656</v>
      </c>
      <c r="BO3" s="300" t="s">
        <v>2657</v>
      </c>
      <c r="BP3" s="300" t="s">
        <v>2658</v>
      </c>
      <c r="BQ3" s="300" t="s">
        <v>2659</v>
      </c>
      <c r="BR3" s="300" t="s">
        <v>2660</v>
      </c>
      <c r="BS3" s="300" t="s">
        <v>2661</v>
      </c>
      <c r="BT3" s="300" t="s">
        <v>2662</v>
      </c>
      <c r="BU3" s="300" t="s">
        <v>2663</v>
      </c>
      <c r="BV3" s="300" t="s">
        <v>2664</v>
      </c>
    </row>
    <row r="4" spans="1:74" x14ac:dyDescent="0.3">
      <c r="A4" t="s">
        <v>2667</v>
      </c>
      <c r="B4">
        <v>1980</v>
      </c>
      <c r="C4" t="s">
        <v>171</v>
      </c>
      <c r="D4" t="s">
        <v>334</v>
      </c>
      <c r="E4" t="str">
        <f>_xlfn.CONCAT("City of ",D4)</f>
        <v>City of Adelanto</v>
      </c>
      <c r="F4">
        <v>3</v>
      </c>
      <c r="G4" t="s">
        <v>2668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2669</v>
      </c>
      <c r="B5">
        <v>1980</v>
      </c>
      <c r="C5" t="s">
        <v>171</v>
      </c>
      <c r="D5" t="s">
        <v>338</v>
      </c>
      <c r="E5" t="str">
        <f t="shared" ref="E5:E68" si="0">_xlfn.CONCAT("City of ",D5)</f>
        <v>City of Alameda</v>
      </c>
      <c r="F5">
        <v>10</v>
      </c>
      <c r="G5" t="s">
        <v>2670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2671</v>
      </c>
      <c r="B6">
        <v>1980</v>
      </c>
      <c r="C6" t="s">
        <v>171</v>
      </c>
      <c r="D6" t="s">
        <v>2672</v>
      </c>
      <c r="E6" t="str">
        <f t="shared" si="0"/>
        <v>City of Alamo</v>
      </c>
      <c r="F6">
        <v>15</v>
      </c>
      <c r="G6" t="s">
        <v>2673</v>
      </c>
      <c r="H6">
        <v>8505</v>
      </c>
      <c r="I6">
        <v>8505</v>
      </c>
      <c r="J6">
        <v>0</v>
      </c>
      <c r="K6">
        <v>0</v>
      </c>
      <c r="L6">
        <v>2787</v>
      </c>
      <c r="M6">
        <v>2544</v>
      </c>
      <c r="N6">
        <v>243</v>
      </c>
      <c r="O6">
        <v>200100</v>
      </c>
      <c r="P6">
        <v>2788</v>
      </c>
      <c r="Q6">
        <v>93</v>
      </c>
      <c r="R6">
        <v>26</v>
      </c>
      <c r="S6">
        <v>1</v>
      </c>
      <c r="T6" t="s">
        <v>2672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2674</v>
      </c>
      <c r="B7">
        <v>1980</v>
      </c>
      <c r="C7" t="s">
        <v>171</v>
      </c>
      <c r="D7" t="s">
        <v>340</v>
      </c>
      <c r="E7" t="str">
        <f t="shared" si="0"/>
        <v>City of Albany</v>
      </c>
      <c r="F7">
        <v>20</v>
      </c>
      <c r="G7" t="s">
        <v>2675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2676</v>
      </c>
      <c r="B8">
        <v>1980</v>
      </c>
      <c r="C8" t="s">
        <v>171</v>
      </c>
      <c r="D8" t="s">
        <v>342</v>
      </c>
      <c r="E8" t="str">
        <f t="shared" si="0"/>
        <v>City of Alhambra</v>
      </c>
      <c r="F8">
        <v>25</v>
      </c>
      <c r="G8" t="s">
        <v>2677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2678</v>
      </c>
      <c r="B9">
        <v>1980</v>
      </c>
      <c r="C9" t="s">
        <v>171</v>
      </c>
      <c r="D9" t="s">
        <v>2679</v>
      </c>
      <c r="E9" t="str">
        <f t="shared" si="0"/>
        <v>City of Alondra Park</v>
      </c>
      <c r="F9">
        <v>32</v>
      </c>
      <c r="G9" t="s">
        <v>2680</v>
      </c>
      <c r="H9">
        <v>12096</v>
      </c>
      <c r="I9">
        <v>12096</v>
      </c>
      <c r="J9">
        <v>0</v>
      </c>
      <c r="K9">
        <v>0</v>
      </c>
      <c r="L9">
        <v>4398</v>
      </c>
      <c r="M9">
        <v>2681</v>
      </c>
      <c r="N9">
        <v>1717</v>
      </c>
      <c r="O9">
        <v>85800</v>
      </c>
      <c r="P9">
        <v>3324</v>
      </c>
      <c r="Q9">
        <v>329</v>
      </c>
      <c r="R9">
        <v>845</v>
      </c>
      <c r="S9">
        <v>26</v>
      </c>
      <c r="T9" t="s">
        <v>2679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2681</v>
      </c>
      <c r="B10">
        <v>1980</v>
      </c>
      <c r="C10" t="s">
        <v>171</v>
      </c>
      <c r="D10" t="s">
        <v>1257</v>
      </c>
      <c r="E10" t="str">
        <f t="shared" si="0"/>
        <v>City of Alpine</v>
      </c>
      <c r="F10">
        <v>35</v>
      </c>
      <c r="G10" t="s">
        <v>2682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2683</v>
      </c>
      <c r="B11">
        <v>1980</v>
      </c>
      <c r="C11" t="s">
        <v>171</v>
      </c>
      <c r="D11" t="s">
        <v>2684</v>
      </c>
      <c r="E11" t="str">
        <f t="shared" si="0"/>
        <v>City of Altadena</v>
      </c>
      <c r="F11">
        <v>40</v>
      </c>
      <c r="G11" t="s">
        <v>2685</v>
      </c>
      <c r="H11">
        <v>40510</v>
      </c>
      <c r="I11">
        <v>40510</v>
      </c>
      <c r="J11">
        <v>0</v>
      </c>
      <c r="K11">
        <v>0</v>
      </c>
      <c r="L11">
        <v>14018</v>
      </c>
      <c r="M11">
        <v>10553</v>
      </c>
      <c r="N11">
        <v>3465</v>
      </c>
      <c r="O11">
        <v>80500</v>
      </c>
      <c r="P11">
        <v>13535</v>
      </c>
      <c r="Q11">
        <v>715</v>
      </c>
      <c r="R11">
        <v>292</v>
      </c>
      <c r="S11">
        <v>7</v>
      </c>
      <c r="T11" t="s">
        <v>2684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2686</v>
      </c>
      <c r="B12">
        <v>1980</v>
      </c>
      <c r="C12" t="s">
        <v>171</v>
      </c>
      <c r="D12" t="s">
        <v>2687</v>
      </c>
      <c r="E12" t="str">
        <f t="shared" si="0"/>
        <v>City of Alta Hill</v>
      </c>
      <c r="F12">
        <v>45</v>
      </c>
      <c r="G12" t="s">
        <v>2688</v>
      </c>
      <c r="H12">
        <v>1229</v>
      </c>
      <c r="I12">
        <v>0</v>
      </c>
      <c r="J12">
        <v>0</v>
      </c>
      <c r="K12">
        <v>1229</v>
      </c>
      <c r="L12">
        <v>509</v>
      </c>
      <c r="M12">
        <v>386</v>
      </c>
      <c r="N12">
        <v>123</v>
      </c>
      <c r="O12">
        <v>61900</v>
      </c>
      <c r="P12">
        <v>465</v>
      </c>
      <c r="Q12">
        <v>46</v>
      </c>
      <c r="R12">
        <v>2</v>
      </c>
      <c r="S12">
        <v>23</v>
      </c>
      <c r="T12" t="s">
        <v>2687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2689</v>
      </c>
      <c r="B13">
        <v>1980</v>
      </c>
      <c r="C13" t="s">
        <v>171</v>
      </c>
      <c r="D13" t="s">
        <v>2690</v>
      </c>
      <c r="E13" t="str">
        <f t="shared" si="0"/>
        <v>City of Alta Sierra</v>
      </c>
      <c r="F13">
        <v>47</v>
      </c>
      <c r="G13" t="s">
        <v>2691</v>
      </c>
      <c r="H13">
        <v>2168</v>
      </c>
      <c r="I13">
        <v>0</v>
      </c>
      <c r="J13">
        <v>0</v>
      </c>
      <c r="K13">
        <v>2168</v>
      </c>
      <c r="L13">
        <v>818</v>
      </c>
      <c r="M13">
        <v>743</v>
      </c>
      <c r="N13">
        <v>75</v>
      </c>
      <c r="O13">
        <v>96700</v>
      </c>
      <c r="P13">
        <v>956</v>
      </c>
      <c r="Q13">
        <v>3</v>
      </c>
      <c r="R13">
        <v>0</v>
      </c>
      <c r="S13">
        <v>5</v>
      </c>
      <c r="T13" t="s">
        <v>2690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2692</v>
      </c>
      <c r="B14">
        <v>1980</v>
      </c>
      <c r="C14" t="s">
        <v>171</v>
      </c>
      <c r="D14" t="s">
        <v>346</v>
      </c>
      <c r="E14" t="str">
        <f t="shared" si="0"/>
        <v>City of Alturas</v>
      </c>
      <c r="F14">
        <v>50</v>
      </c>
      <c r="G14" t="s">
        <v>2693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2694</v>
      </c>
      <c r="B15">
        <v>1980</v>
      </c>
      <c r="C15" t="s">
        <v>171</v>
      </c>
      <c r="D15" t="s">
        <v>2695</v>
      </c>
      <c r="E15" t="str">
        <f t="shared" si="0"/>
        <v>City of Alum Rock</v>
      </c>
      <c r="F15">
        <v>55</v>
      </c>
      <c r="G15" t="s">
        <v>2696</v>
      </c>
      <c r="H15">
        <v>16890</v>
      </c>
      <c r="I15">
        <v>16890</v>
      </c>
      <c r="J15">
        <v>0</v>
      </c>
      <c r="K15">
        <v>0</v>
      </c>
      <c r="L15">
        <v>5441</v>
      </c>
      <c r="M15">
        <v>4474</v>
      </c>
      <c r="N15">
        <v>967</v>
      </c>
      <c r="O15">
        <v>79100</v>
      </c>
      <c r="P15">
        <v>5169</v>
      </c>
      <c r="Q15">
        <v>365</v>
      </c>
      <c r="R15">
        <v>19</v>
      </c>
      <c r="S15">
        <v>5</v>
      </c>
      <c r="T15" t="s">
        <v>2695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2697</v>
      </c>
      <c r="B16">
        <v>1980</v>
      </c>
      <c r="C16" t="s">
        <v>171</v>
      </c>
      <c r="D16" t="s">
        <v>348</v>
      </c>
      <c r="E16" t="str">
        <f t="shared" si="0"/>
        <v>City of Amador City</v>
      </c>
      <c r="F16">
        <v>65</v>
      </c>
      <c r="G16" t="s">
        <v>2698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2699</v>
      </c>
      <c r="B17">
        <v>1980</v>
      </c>
      <c r="C17" t="s">
        <v>171</v>
      </c>
      <c r="D17" t="s">
        <v>350</v>
      </c>
      <c r="E17" t="str">
        <f t="shared" si="0"/>
        <v>City of American Canyon</v>
      </c>
      <c r="F17">
        <v>67</v>
      </c>
      <c r="G17" t="s">
        <v>2700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2701</v>
      </c>
      <c r="B18">
        <v>1980</v>
      </c>
      <c r="C18" t="s">
        <v>171</v>
      </c>
      <c r="D18" t="s">
        <v>352</v>
      </c>
      <c r="E18" t="str">
        <f t="shared" si="0"/>
        <v>City of Anaheim</v>
      </c>
      <c r="F18">
        <v>70</v>
      </c>
      <c r="G18" t="s">
        <v>2702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2703</v>
      </c>
      <c r="B19">
        <v>1980</v>
      </c>
      <c r="C19" t="s">
        <v>171</v>
      </c>
      <c r="D19" t="s">
        <v>354</v>
      </c>
      <c r="E19" t="str">
        <f t="shared" si="0"/>
        <v>City of Anderson</v>
      </c>
      <c r="F19">
        <v>75</v>
      </c>
      <c r="G19" t="s">
        <v>2704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2705</v>
      </c>
      <c r="B20">
        <v>1980</v>
      </c>
      <c r="C20" t="s">
        <v>171</v>
      </c>
      <c r="D20" t="s">
        <v>356</v>
      </c>
      <c r="E20" t="str">
        <f t="shared" si="0"/>
        <v>City of Angels</v>
      </c>
      <c r="F20">
        <v>80</v>
      </c>
      <c r="G20" t="s">
        <v>2706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2707</v>
      </c>
      <c r="B21">
        <v>1980</v>
      </c>
      <c r="C21" t="s">
        <v>171</v>
      </c>
      <c r="D21" t="s">
        <v>2708</v>
      </c>
      <c r="E21" t="str">
        <f t="shared" si="0"/>
        <v>City of Angwin</v>
      </c>
      <c r="F21">
        <v>83</v>
      </c>
      <c r="G21" t="s">
        <v>2709</v>
      </c>
      <c r="H21">
        <v>3526</v>
      </c>
      <c r="I21">
        <v>0</v>
      </c>
      <c r="J21">
        <v>3526</v>
      </c>
      <c r="K21">
        <v>0</v>
      </c>
      <c r="L21">
        <v>782</v>
      </c>
      <c r="M21">
        <v>402</v>
      </c>
      <c r="N21">
        <v>380</v>
      </c>
      <c r="O21">
        <v>84400</v>
      </c>
      <c r="P21">
        <v>567</v>
      </c>
      <c r="Q21">
        <v>193</v>
      </c>
      <c r="R21">
        <v>6</v>
      </c>
      <c r="S21">
        <v>43</v>
      </c>
      <c r="T21" t="s">
        <v>2708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2710</v>
      </c>
      <c r="B22">
        <v>1980</v>
      </c>
      <c r="C22" t="s">
        <v>171</v>
      </c>
      <c r="D22" t="s">
        <v>358</v>
      </c>
      <c r="E22" t="str">
        <f t="shared" si="0"/>
        <v>City of Antioch</v>
      </c>
      <c r="F22">
        <v>85</v>
      </c>
      <c r="G22" t="s">
        <v>2711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2712</v>
      </c>
      <c r="B23">
        <v>1980</v>
      </c>
      <c r="C23" t="s">
        <v>171</v>
      </c>
      <c r="D23" t="s">
        <v>360</v>
      </c>
      <c r="E23" t="str">
        <f t="shared" si="0"/>
        <v>City of Apple Valley</v>
      </c>
      <c r="F23">
        <v>90</v>
      </c>
      <c r="G23" t="s">
        <v>2713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2714</v>
      </c>
      <c r="B24">
        <v>1980</v>
      </c>
      <c r="C24" t="s">
        <v>171</v>
      </c>
      <c r="D24" t="s">
        <v>2715</v>
      </c>
      <c r="E24" t="str">
        <f t="shared" si="0"/>
        <v>City of Aptos</v>
      </c>
      <c r="F24">
        <v>92</v>
      </c>
      <c r="G24" t="s">
        <v>2716</v>
      </c>
      <c r="H24">
        <v>7039</v>
      </c>
      <c r="I24">
        <v>7039</v>
      </c>
      <c r="J24">
        <v>0</v>
      </c>
      <c r="K24">
        <v>0</v>
      </c>
      <c r="L24">
        <v>2885</v>
      </c>
      <c r="M24">
        <v>1892</v>
      </c>
      <c r="N24">
        <v>993</v>
      </c>
      <c r="O24">
        <v>106300</v>
      </c>
      <c r="P24">
        <v>2522</v>
      </c>
      <c r="Q24">
        <v>354</v>
      </c>
      <c r="R24">
        <v>98</v>
      </c>
      <c r="S24">
        <v>281</v>
      </c>
      <c r="T24" t="s">
        <v>2715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2717</v>
      </c>
      <c r="B25">
        <v>1980</v>
      </c>
      <c r="C25" t="s">
        <v>171</v>
      </c>
      <c r="D25" t="s">
        <v>2718</v>
      </c>
      <c r="E25" t="str">
        <f t="shared" si="0"/>
        <v>City of Arbuckle</v>
      </c>
      <c r="F25">
        <v>100</v>
      </c>
      <c r="G25" t="s">
        <v>2719</v>
      </c>
      <c r="H25">
        <v>1306</v>
      </c>
      <c r="I25">
        <v>0</v>
      </c>
      <c r="J25">
        <v>0</v>
      </c>
      <c r="K25">
        <v>1306</v>
      </c>
      <c r="L25">
        <v>453</v>
      </c>
      <c r="M25">
        <v>265</v>
      </c>
      <c r="N25">
        <v>188</v>
      </c>
      <c r="O25">
        <v>43500</v>
      </c>
      <c r="P25">
        <v>377</v>
      </c>
      <c r="Q25">
        <v>47</v>
      </c>
      <c r="R25">
        <v>36</v>
      </c>
      <c r="S25">
        <v>19</v>
      </c>
      <c r="T25" t="s">
        <v>2718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2720</v>
      </c>
      <c r="B26">
        <v>1980</v>
      </c>
      <c r="C26" t="s">
        <v>171</v>
      </c>
      <c r="D26" t="s">
        <v>362</v>
      </c>
      <c r="E26" t="str">
        <f t="shared" si="0"/>
        <v>City of Arcadia</v>
      </c>
      <c r="F26">
        <v>105</v>
      </c>
      <c r="G26" t="s">
        <v>2721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2722</v>
      </c>
      <c r="B27">
        <v>1980</v>
      </c>
      <c r="C27" t="s">
        <v>171</v>
      </c>
      <c r="D27" t="s">
        <v>364</v>
      </c>
      <c r="E27" t="str">
        <f t="shared" si="0"/>
        <v>City of Arcata</v>
      </c>
      <c r="F27">
        <v>110</v>
      </c>
      <c r="G27" t="s">
        <v>2723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2724</v>
      </c>
      <c r="B28">
        <v>1980</v>
      </c>
      <c r="C28" t="s">
        <v>171</v>
      </c>
      <c r="D28" t="s">
        <v>2725</v>
      </c>
      <c r="E28" t="str">
        <f t="shared" si="0"/>
        <v>City of Arden-Arcade</v>
      </c>
      <c r="F28">
        <v>115</v>
      </c>
      <c r="G28" t="s">
        <v>2726</v>
      </c>
      <c r="H28">
        <v>87570</v>
      </c>
      <c r="I28">
        <v>87570</v>
      </c>
      <c r="J28">
        <v>0</v>
      </c>
      <c r="K28">
        <v>0</v>
      </c>
      <c r="L28">
        <v>38681</v>
      </c>
      <c r="M28">
        <v>19298</v>
      </c>
      <c r="N28">
        <v>19383</v>
      </c>
      <c r="O28">
        <v>75100</v>
      </c>
      <c r="P28">
        <v>26989</v>
      </c>
      <c r="Q28">
        <v>4010</v>
      </c>
      <c r="R28">
        <v>9811</v>
      </c>
      <c r="S28">
        <v>408</v>
      </c>
      <c r="T28" t="s">
        <v>2725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2727</v>
      </c>
      <c r="B29">
        <v>1980</v>
      </c>
      <c r="C29" t="s">
        <v>171</v>
      </c>
      <c r="D29" t="s">
        <v>2728</v>
      </c>
      <c r="E29" t="str">
        <f t="shared" si="0"/>
        <v>City of Armona</v>
      </c>
      <c r="F29">
        <v>125</v>
      </c>
      <c r="G29" t="s">
        <v>2729</v>
      </c>
      <c r="H29">
        <v>2644</v>
      </c>
      <c r="I29">
        <v>0</v>
      </c>
      <c r="J29">
        <v>2644</v>
      </c>
      <c r="K29">
        <v>0</v>
      </c>
      <c r="L29">
        <v>837</v>
      </c>
      <c r="M29">
        <v>545</v>
      </c>
      <c r="N29">
        <v>292</v>
      </c>
      <c r="O29">
        <v>41100</v>
      </c>
      <c r="P29">
        <v>821</v>
      </c>
      <c r="Q29">
        <v>36</v>
      </c>
      <c r="R29">
        <v>2</v>
      </c>
      <c r="S29">
        <v>9</v>
      </c>
      <c r="T29" t="s">
        <v>2728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2730</v>
      </c>
      <c r="B30">
        <v>1980</v>
      </c>
      <c r="C30" t="s">
        <v>171</v>
      </c>
      <c r="D30" t="s">
        <v>2731</v>
      </c>
      <c r="E30" t="str">
        <f t="shared" si="0"/>
        <v>City of Arnold</v>
      </c>
      <c r="F30">
        <v>128</v>
      </c>
      <c r="G30" t="s">
        <v>2732</v>
      </c>
      <c r="H30">
        <v>2385</v>
      </c>
      <c r="I30">
        <v>0</v>
      </c>
      <c r="J30">
        <v>0</v>
      </c>
      <c r="K30">
        <v>2385</v>
      </c>
      <c r="L30">
        <v>932</v>
      </c>
      <c r="M30">
        <v>775</v>
      </c>
      <c r="N30">
        <v>157</v>
      </c>
      <c r="O30">
        <v>75200</v>
      </c>
      <c r="P30">
        <v>2440</v>
      </c>
      <c r="Q30">
        <v>34</v>
      </c>
      <c r="R30">
        <v>12</v>
      </c>
      <c r="S30">
        <v>90</v>
      </c>
      <c r="T30" t="s">
        <v>2731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2733</v>
      </c>
      <c r="B31">
        <v>1980</v>
      </c>
      <c r="C31" t="s">
        <v>171</v>
      </c>
      <c r="D31" t="s">
        <v>366</v>
      </c>
      <c r="E31" t="str">
        <f t="shared" si="0"/>
        <v>City of Arroyo Grande</v>
      </c>
      <c r="F31">
        <v>130</v>
      </c>
      <c r="G31" t="s">
        <v>2734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2735</v>
      </c>
      <c r="B32">
        <v>1980</v>
      </c>
      <c r="C32" t="s">
        <v>171</v>
      </c>
      <c r="D32" t="s">
        <v>368</v>
      </c>
      <c r="E32" t="str">
        <f t="shared" si="0"/>
        <v>City of Artesia</v>
      </c>
      <c r="F32">
        <v>135</v>
      </c>
      <c r="G32" t="s">
        <v>2736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2737</v>
      </c>
      <c r="B33">
        <v>1980</v>
      </c>
      <c r="C33" t="s">
        <v>171</v>
      </c>
      <c r="D33" t="s">
        <v>370</v>
      </c>
      <c r="E33" t="str">
        <f t="shared" si="0"/>
        <v>City of Arvin</v>
      </c>
      <c r="F33">
        <v>139</v>
      </c>
      <c r="G33" t="s">
        <v>2738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2739</v>
      </c>
      <c r="B34">
        <v>1980</v>
      </c>
      <c r="C34" t="s">
        <v>171</v>
      </c>
      <c r="D34" t="s">
        <v>2740</v>
      </c>
      <c r="E34" t="str">
        <f t="shared" si="0"/>
        <v>City of Ashland</v>
      </c>
      <c r="F34">
        <v>143</v>
      </c>
      <c r="G34" t="s">
        <v>2741</v>
      </c>
      <c r="H34">
        <v>13893</v>
      </c>
      <c r="I34">
        <v>13893</v>
      </c>
      <c r="J34">
        <v>0</v>
      </c>
      <c r="K34">
        <v>0</v>
      </c>
      <c r="L34">
        <v>5968</v>
      </c>
      <c r="M34">
        <v>2452</v>
      </c>
      <c r="N34">
        <v>3516</v>
      </c>
      <c r="O34">
        <v>66200</v>
      </c>
      <c r="P34">
        <v>3997</v>
      </c>
      <c r="Q34">
        <v>665</v>
      </c>
      <c r="R34">
        <v>1401</v>
      </c>
      <c r="S34">
        <v>147</v>
      </c>
      <c r="T34" t="s">
        <v>2740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2742</v>
      </c>
      <c r="B35">
        <v>1980</v>
      </c>
      <c r="C35" t="s">
        <v>171</v>
      </c>
      <c r="D35" t="s">
        <v>372</v>
      </c>
      <c r="E35" t="str">
        <f t="shared" si="0"/>
        <v>City of Atascadero</v>
      </c>
      <c r="F35">
        <v>145</v>
      </c>
      <c r="G35" t="s">
        <v>2743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2744</v>
      </c>
      <c r="B36">
        <v>1980</v>
      </c>
      <c r="C36" t="s">
        <v>171</v>
      </c>
      <c r="D36" t="s">
        <v>374</v>
      </c>
      <c r="E36" t="str">
        <f t="shared" si="0"/>
        <v>City of Atherton</v>
      </c>
      <c r="F36">
        <v>150</v>
      </c>
      <c r="G36" t="s">
        <v>2745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2746</v>
      </c>
      <c r="B37">
        <v>1980</v>
      </c>
      <c r="C37" t="s">
        <v>171</v>
      </c>
      <c r="D37" t="s">
        <v>376</v>
      </c>
      <c r="E37" t="str">
        <f t="shared" si="0"/>
        <v>City of Atwater</v>
      </c>
      <c r="F37">
        <v>155</v>
      </c>
      <c r="G37" t="s">
        <v>2747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2748</v>
      </c>
      <c r="B38">
        <v>1980</v>
      </c>
      <c r="C38" t="s">
        <v>171</v>
      </c>
      <c r="D38" t="s">
        <v>378</v>
      </c>
      <c r="E38" t="str">
        <f t="shared" si="0"/>
        <v>City of Auburn</v>
      </c>
      <c r="F38">
        <v>160</v>
      </c>
      <c r="G38" t="s">
        <v>2749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2750</v>
      </c>
      <c r="B39">
        <v>1980</v>
      </c>
      <c r="C39" t="s">
        <v>171</v>
      </c>
      <c r="D39" t="s">
        <v>2751</v>
      </c>
      <c r="E39" t="str">
        <f t="shared" si="0"/>
        <v>City of August</v>
      </c>
      <c r="F39">
        <v>162</v>
      </c>
      <c r="G39" t="s">
        <v>2752</v>
      </c>
      <c r="H39">
        <v>5445</v>
      </c>
      <c r="I39">
        <v>5445</v>
      </c>
      <c r="J39">
        <v>0</v>
      </c>
      <c r="K39">
        <v>0</v>
      </c>
      <c r="L39">
        <v>2137</v>
      </c>
      <c r="M39">
        <v>1255</v>
      </c>
      <c r="N39">
        <v>882</v>
      </c>
      <c r="O39">
        <v>28400</v>
      </c>
      <c r="P39">
        <v>1845</v>
      </c>
      <c r="Q39">
        <v>161</v>
      </c>
      <c r="R39">
        <v>48</v>
      </c>
      <c r="S39">
        <v>240</v>
      </c>
      <c r="T39" t="s">
        <v>2751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2753</v>
      </c>
      <c r="B40">
        <v>1980</v>
      </c>
      <c r="C40" t="s">
        <v>171</v>
      </c>
      <c r="D40" t="s">
        <v>380</v>
      </c>
      <c r="E40" t="str">
        <f t="shared" si="0"/>
        <v>City of Avalon</v>
      </c>
      <c r="F40">
        <v>165</v>
      </c>
      <c r="G40" t="s">
        <v>2754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2755</v>
      </c>
      <c r="B41">
        <v>1980</v>
      </c>
      <c r="C41" t="s">
        <v>171</v>
      </c>
      <c r="D41" t="s">
        <v>382</v>
      </c>
      <c r="E41" t="str">
        <f t="shared" si="0"/>
        <v>City of Avenal</v>
      </c>
      <c r="F41">
        <v>170</v>
      </c>
      <c r="G41" t="s">
        <v>2756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2757</v>
      </c>
      <c r="B42">
        <v>1980</v>
      </c>
      <c r="C42" t="s">
        <v>171</v>
      </c>
      <c r="D42" t="s">
        <v>2758</v>
      </c>
      <c r="E42" t="str">
        <f t="shared" si="0"/>
        <v>City of Avocado Heights</v>
      </c>
      <c r="F42">
        <v>172</v>
      </c>
      <c r="G42" t="s">
        <v>2759</v>
      </c>
      <c r="H42">
        <v>11721</v>
      </c>
      <c r="I42">
        <v>11721</v>
      </c>
      <c r="J42">
        <v>0</v>
      </c>
      <c r="K42">
        <v>0</v>
      </c>
      <c r="L42">
        <v>3194</v>
      </c>
      <c r="M42">
        <v>2619</v>
      </c>
      <c r="N42">
        <v>575</v>
      </c>
      <c r="O42">
        <v>86800</v>
      </c>
      <c r="P42">
        <v>3100</v>
      </c>
      <c r="Q42">
        <v>146</v>
      </c>
      <c r="R42">
        <v>11</v>
      </c>
      <c r="S42">
        <v>48</v>
      </c>
      <c r="T42" t="s">
        <v>2758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2760</v>
      </c>
      <c r="B43">
        <v>1980</v>
      </c>
      <c r="C43" t="s">
        <v>171</v>
      </c>
      <c r="D43" t="s">
        <v>384</v>
      </c>
      <c r="E43" t="str">
        <f t="shared" si="0"/>
        <v>City of Azusa</v>
      </c>
      <c r="F43">
        <v>175</v>
      </c>
      <c r="G43" t="s">
        <v>2761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2762</v>
      </c>
      <c r="B44">
        <v>1980</v>
      </c>
      <c r="C44" t="s">
        <v>171</v>
      </c>
      <c r="D44" t="s">
        <v>386</v>
      </c>
      <c r="E44" t="str">
        <f t="shared" si="0"/>
        <v>City of Bakersfield</v>
      </c>
      <c r="F44">
        <v>180</v>
      </c>
      <c r="G44" t="s">
        <v>2763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2764</v>
      </c>
      <c r="B45">
        <v>1980</v>
      </c>
      <c r="C45" t="s">
        <v>171</v>
      </c>
      <c r="D45" t="s">
        <v>2765</v>
      </c>
      <c r="E45" t="str">
        <f t="shared" si="0"/>
        <v>City of Baldwin Park</v>
      </c>
      <c r="F45">
        <v>185</v>
      </c>
      <c r="G45" t="s">
        <v>2766</v>
      </c>
      <c r="H45">
        <v>50554</v>
      </c>
      <c r="I45">
        <v>50554</v>
      </c>
      <c r="J45">
        <v>0</v>
      </c>
      <c r="K45">
        <v>0</v>
      </c>
      <c r="L45">
        <v>13923</v>
      </c>
      <c r="M45">
        <v>8782</v>
      </c>
      <c r="N45">
        <v>5141</v>
      </c>
      <c r="O45">
        <v>61300</v>
      </c>
      <c r="P45">
        <v>11500</v>
      </c>
      <c r="Q45">
        <v>1236</v>
      </c>
      <c r="R45">
        <v>1150</v>
      </c>
      <c r="S45">
        <v>467</v>
      </c>
      <c r="T45" t="s">
        <v>2765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2767</v>
      </c>
      <c r="B46">
        <v>1980</v>
      </c>
      <c r="C46" t="s">
        <v>171</v>
      </c>
      <c r="D46" t="s">
        <v>388</v>
      </c>
      <c r="E46" t="str">
        <f t="shared" si="0"/>
        <v>City of Banning</v>
      </c>
      <c r="F46">
        <v>190</v>
      </c>
      <c r="G46" t="s">
        <v>2768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2769</v>
      </c>
      <c r="B47">
        <v>1980</v>
      </c>
      <c r="C47" t="s">
        <v>171</v>
      </c>
      <c r="D47" t="s">
        <v>390</v>
      </c>
      <c r="E47" t="str">
        <f t="shared" si="0"/>
        <v>City of Barstow</v>
      </c>
      <c r="F47">
        <v>195</v>
      </c>
      <c r="G47" t="s">
        <v>2770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2771</v>
      </c>
      <c r="B48">
        <v>1980</v>
      </c>
      <c r="C48" t="s">
        <v>171</v>
      </c>
      <c r="D48" t="s">
        <v>2772</v>
      </c>
      <c r="E48" t="str">
        <f t="shared" si="0"/>
        <v>City of Baywood-Los Osos</v>
      </c>
      <c r="F48">
        <v>202</v>
      </c>
      <c r="G48" t="s">
        <v>2773</v>
      </c>
      <c r="H48">
        <v>10933</v>
      </c>
      <c r="I48">
        <v>0</v>
      </c>
      <c r="J48">
        <v>10933</v>
      </c>
      <c r="K48">
        <v>0</v>
      </c>
      <c r="L48">
        <v>4401</v>
      </c>
      <c r="M48">
        <v>2904</v>
      </c>
      <c r="N48">
        <v>1497</v>
      </c>
      <c r="O48">
        <v>78600</v>
      </c>
      <c r="P48">
        <v>3828</v>
      </c>
      <c r="Q48">
        <v>386</v>
      </c>
      <c r="R48">
        <v>132</v>
      </c>
      <c r="S48">
        <v>403</v>
      </c>
      <c r="T48" t="s">
        <v>2772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2774</v>
      </c>
      <c r="B49">
        <v>1980</v>
      </c>
      <c r="C49" t="s">
        <v>171</v>
      </c>
      <c r="D49" t="s">
        <v>2775</v>
      </c>
      <c r="E49" t="str">
        <f t="shared" si="0"/>
        <v>City of Beale AFB East</v>
      </c>
      <c r="F49">
        <v>203</v>
      </c>
      <c r="G49" t="s">
        <v>2776</v>
      </c>
      <c r="H49">
        <v>6329</v>
      </c>
      <c r="I49">
        <v>0</v>
      </c>
      <c r="J49">
        <v>6329</v>
      </c>
      <c r="K49">
        <v>0</v>
      </c>
      <c r="L49">
        <v>1840</v>
      </c>
      <c r="M49">
        <v>123</v>
      </c>
      <c r="N49">
        <v>1717</v>
      </c>
      <c r="O49">
        <v>44600</v>
      </c>
      <c r="P49">
        <v>1502</v>
      </c>
      <c r="Q49">
        <v>386</v>
      </c>
      <c r="R49">
        <v>1</v>
      </c>
      <c r="S49">
        <v>32</v>
      </c>
      <c r="T49" t="s">
        <v>2775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2777</v>
      </c>
      <c r="B50">
        <v>1980</v>
      </c>
      <c r="C50" t="s">
        <v>171</v>
      </c>
      <c r="D50" t="s">
        <v>392</v>
      </c>
      <c r="E50" t="str">
        <f t="shared" si="0"/>
        <v>City of Beaumont</v>
      </c>
      <c r="F50">
        <v>205</v>
      </c>
      <c r="G50" t="s">
        <v>2778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2779</v>
      </c>
      <c r="B51">
        <v>1980</v>
      </c>
      <c r="C51" t="s">
        <v>171</v>
      </c>
      <c r="D51" t="s">
        <v>2780</v>
      </c>
      <c r="E51" t="str">
        <f t="shared" si="0"/>
        <v>City of Bell</v>
      </c>
      <c r="F51">
        <v>210</v>
      </c>
      <c r="G51" t="s">
        <v>2781</v>
      </c>
      <c r="H51">
        <v>25450</v>
      </c>
      <c r="I51">
        <v>25450</v>
      </c>
      <c r="J51">
        <v>0</v>
      </c>
      <c r="K51">
        <v>0</v>
      </c>
      <c r="L51">
        <v>8855</v>
      </c>
      <c r="M51">
        <v>3010</v>
      </c>
      <c r="N51">
        <v>5845</v>
      </c>
      <c r="O51">
        <v>64600</v>
      </c>
      <c r="P51">
        <v>4365</v>
      </c>
      <c r="Q51">
        <v>3332</v>
      </c>
      <c r="R51">
        <v>1127</v>
      </c>
      <c r="S51">
        <v>422</v>
      </c>
      <c r="T51" t="s">
        <v>2780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2782</v>
      </c>
      <c r="B52">
        <v>1980</v>
      </c>
      <c r="C52" t="s">
        <v>171</v>
      </c>
      <c r="D52" t="s">
        <v>396</v>
      </c>
      <c r="E52" t="str">
        <f t="shared" si="0"/>
        <v>City of Bellflower</v>
      </c>
      <c r="F52">
        <v>215</v>
      </c>
      <c r="G52" t="s">
        <v>2783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2784</v>
      </c>
      <c r="B53">
        <v>1980</v>
      </c>
      <c r="C53" t="s">
        <v>171</v>
      </c>
      <c r="D53" t="s">
        <v>394</v>
      </c>
      <c r="E53" t="str">
        <f t="shared" si="0"/>
        <v>City of Bell Gardens</v>
      </c>
      <c r="F53">
        <v>220</v>
      </c>
      <c r="G53" t="s">
        <v>2785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2786</v>
      </c>
      <c r="B54">
        <v>1980</v>
      </c>
      <c r="C54" t="s">
        <v>171</v>
      </c>
      <c r="D54" t="s">
        <v>398</v>
      </c>
      <c r="E54" t="str">
        <f t="shared" si="0"/>
        <v>City of Belmont</v>
      </c>
      <c r="F54">
        <v>225</v>
      </c>
      <c r="G54" t="s">
        <v>2787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2788</v>
      </c>
      <c r="B55">
        <v>1980</v>
      </c>
      <c r="C55" t="s">
        <v>171</v>
      </c>
      <c r="D55" t="s">
        <v>2789</v>
      </c>
      <c r="E55" t="str">
        <f t="shared" si="0"/>
        <v>City of Belvedere</v>
      </c>
      <c r="F55">
        <v>230</v>
      </c>
      <c r="G55" t="s">
        <v>2790</v>
      </c>
      <c r="H55">
        <v>2401</v>
      </c>
      <c r="I55">
        <v>2401</v>
      </c>
      <c r="J55">
        <v>0</v>
      </c>
      <c r="K55">
        <v>0</v>
      </c>
      <c r="L55">
        <v>947</v>
      </c>
      <c r="M55">
        <v>718</v>
      </c>
      <c r="N55">
        <v>229</v>
      </c>
      <c r="O55">
        <v>200100</v>
      </c>
      <c r="P55">
        <v>926</v>
      </c>
      <c r="Q55">
        <v>56</v>
      </c>
      <c r="R55">
        <v>11</v>
      </c>
      <c r="S55">
        <v>0</v>
      </c>
      <c r="T55" t="s">
        <v>2789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2791</v>
      </c>
      <c r="B56">
        <v>1980</v>
      </c>
      <c r="C56" t="s">
        <v>171</v>
      </c>
      <c r="D56" t="s">
        <v>400</v>
      </c>
      <c r="E56" t="str">
        <f t="shared" si="0"/>
        <v>City of Benicia</v>
      </c>
      <c r="F56">
        <v>235</v>
      </c>
      <c r="G56" t="s">
        <v>2792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2793</v>
      </c>
      <c r="B57">
        <v>1980</v>
      </c>
      <c r="C57" t="s">
        <v>171</v>
      </c>
      <c r="D57" t="s">
        <v>2794</v>
      </c>
      <c r="E57" t="str">
        <f t="shared" si="0"/>
        <v>City of Ben Lomond</v>
      </c>
      <c r="F57">
        <v>240</v>
      </c>
      <c r="G57" t="s">
        <v>2795</v>
      </c>
      <c r="H57">
        <v>7238</v>
      </c>
      <c r="I57">
        <v>7238</v>
      </c>
      <c r="J57">
        <v>0</v>
      </c>
      <c r="K57">
        <v>0</v>
      </c>
      <c r="L57">
        <v>2615</v>
      </c>
      <c r="M57">
        <v>1910</v>
      </c>
      <c r="N57">
        <v>705</v>
      </c>
      <c r="O57">
        <v>95200</v>
      </c>
      <c r="P57">
        <v>2521</v>
      </c>
      <c r="Q57">
        <v>369</v>
      </c>
      <c r="R57">
        <v>40</v>
      </c>
      <c r="S57">
        <v>37</v>
      </c>
      <c r="T57" t="s">
        <v>2794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2796</v>
      </c>
      <c r="B58">
        <v>1980</v>
      </c>
      <c r="C58" t="s">
        <v>171</v>
      </c>
      <c r="D58" t="s">
        <v>402</v>
      </c>
      <c r="E58" t="str">
        <f t="shared" si="0"/>
        <v>City of Berkeley</v>
      </c>
      <c r="F58">
        <v>245</v>
      </c>
      <c r="G58" t="s">
        <v>2797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2798</v>
      </c>
      <c r="B59">
        <v>1980</v>
      </c>
      <c r="C59" t="s">
        <v>171</v>
      </c>
      <c r="D59" t="s">
        <v>2799</v>
      </c>
      <c r="E59" t="str">
        <f t="shared" si="0"/>
        <v>City of Bethel Island</v>
      </c>
      <c r="F59">
        <v>249</v>
      </c>
      <c r="G59" t="s">
        <v>2800</v>
      </c>
      <c r="H59">
        <v>1774</v>
      </c>
      <c r="I59">
        <v>0</v>
      </c>
      <c r="J59">
        <v>0</v>
      </c>
      <c r="K59">
        <v>1774</v>
      </c>
      <c r="L59">
        <v>819</v>
      </c>
      <c r="M59">
        <v>627</v>
      </c>
      <c r="N59">
        <v>192</v>
      </c>
      <c r="O59">
        <v>96300</v>
      </c>
      <c r="P59">
        <v>604</v>
      </c>
      <c r="Q59">
        <v>79</v>
      </c>
      <c r="R59">
        <v>4</v>
      </c>
      <c r="S59">
        <v>322</v>
      </c>
      <c r="T59" t="s">
        <v>2799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2801</v>
      </c>
      <c r="B60">
        <v>1980</v>
      </c>
      <c r="C60" t="s">
        <v>171</v>
      </c>
      <c r="D60" t="s">
        <v>404</v>
      </c>
      <c r="E60" t="str">
        <f t="shared" si="0"/>
        <v>City of Beverly Hills</v>
      </c>
      <c r="F60">
        <v>250</v>
      </c>
      <c r="G60" t="s">
        <v>2802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2803</v>
      </c>
      <c r="B61">
        <v>1980</v>
      </c>
      <c r="C61" t="s">
        <v>171</v>
      </c>
      <c r="D61" t="s">
        <v>2804</v>
      </c>
      <c r="E61" t="str">
        <f t="shared" si="0"/>
        <v>City of Big Bear</v>
      </c>
      <c r="F61">
        <v>253</v>
      </c>
      <c r="G61" t="s">
        <v>2805</v>
      </c>
      <c r="H61">
        <v>11151</v>
      </c>
      <c r="I61">
        <v>0</v>
      </c>
      <c r="J61">
        <v>11151</v>
      </c>
      <c r="K61">
        <v>0</v>
      </c>
      <c r="L61">
        <v>4410</v>
      </c>
      <c r="M61">
        <v>3024</v>
      </c>
      <c r="N61">
        <v>1386</v>
      </c>
      <c r="O61">
        <v>76400</v>
      </c>
      <c r="P61">
        <v>14775</v>
      </c>
      <c r="Q61">
        <v>803</v>
      </c>
      <c r="R61">
        <v>282</v>
      </c>
      <c r="S61">
        <v>603</v>
      </c>
      <c r="T61" t="s">
        <v>2804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2806</v>
      </c>
      <c r="B62">
        <v>1980</v>
      </c>
      <c r="C62" t="s">
        <v>171</v>
      </c>
      <c r="D62" t="s">
        <v>408</v>
      </c>
      <c r="E62" t="str">
        <f t="shared" si="0"/>
        <v>City of Biggs</v>
      </c>
      <c r="F62">
        <v>265</v>
      </c>
      <c r="G62" t="s">
        <v>2807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2808</v>
      </c>
      <c r="B63">
        <v>1980</v>
      </c>
      <c r="C63" t="s">
        <v>171</v>
      </c>
      <c r="D63" t="s">
        <v>2809</v>
      </c>
      <c r="E63" t="str">
        <f t="shared" si="0"/>
        <v>City of Big Pine</v>
      </c>
      <c r="F63">
        <v>268</v>
      </c>
      <c r="G63" t="s">
        <v>2810</v>
      </c>
      <c r="H63">
        <v>1510</v>
      </c>
      <c r="I63">
        <v>0</v>
      </c>
      <c r="J63">
        <v>0</v>
      </c>
      <c r="K63">
        <v>1510</v>
      </c>
      <c r="L63">
        <v>552</v>
      </c>
      <c r="M63">
        <v>421</v>
      </c>
      <c r="N63">
        <v>131</v>
      </c>
      <c r="O63">
        <v>77000</v>
      </c>
      <c r="P63">
        <v>453</v>
      </c>
      <c r="Q63">
        <v>49</v>
      </c>
      <c r="R63">
        <v>2</v>
      </c>
      <c r="S63">
        <v>106</v>
      </c>
      <c r="T63" t="s">
        <v>2809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2811</v>
      </c>
      <c r="B64">
        <v>1980</v>
      </c>
      <c r="C64" t="s">
        <v>171</v>
      </c>
      <c r="D64" t="s">
        <v>410</v>
      </c>
      <c r="E64" t="str">
        <f t="shared" si="0"/>
        <v>City of Bishop</v>
      </c>
      <c r="F64">
        <v>275</v>
      </c>
      <c r="G64" t="s">
        <v>2812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2813</v>
      </c>
      <c r="B65">
        <v>1980</v>
      </c>
      <c r="C65" t="s">
        <v>171</v>
      </c>
      <c r="D65" t="s">
        <v>2814</v>
      </c>
      <c r="E65" t="str">
        <f t="shared" si="0"/>
        <v>City of Bloomington</v>
      </c>
      <c r="F65">
        <v>277</v>
      </c>
      <c r="G65" t="s">
        <v>2815</v>
      </c>
      <c r="H65">
        <v>12781</v>
      </c>
      <c r="I65">
        <v>12781</v>
      </c>
      <c r="J65">
        <v>0</v>
      </c>
      <c r="K65">
        <v>0</v>
      </c>
      <c r="L65">
        <v>4002</v>
      </c>
      <c r="M65">
        <v>3107</v>
      </c>
      <c r="N65">
        <v>895</v>
      </c>
      <c r="O65">
        <v>48500</v>
      </c>
      <c r="P65">
        <v>3600</v>
      </c>
      <c r="Q65">
        <v>254</v>
      </c>
      <c r="R65">
        <v>17</v>
      </c>
      <c r="S65">
        <v>391</v>
      </c>
      <c r="T65" t="s">
        <v>2814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2816</v>
      </c>
      <c r="B66">
        <v>1980</v>
      </c>
      <c r="C66" t="s">
        <v>171</v>
      </c>
      <c r="D66" t="s">
        <v>412</v>
      </c>
      <c r="E66" t="str">
        <f t="shared" si="0"/>
        <v>City of Blue Lake</v>
      </c>
      <c r="F66">
        <v>280</v>
      </c>
      <c r="G66" t="s">
        <v>2817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2818</v>
      </c>
      <c r="B67">
        <v>1980</v>
      </c>
      <c r="C67" t="s">
        <v>171</v>
      </c>
      <c r="D67" t="s">
        <v>414</v>
      </c>
      <c r="E67" t="str">
        <f t="shared" si="0"/>
        <v>City of Blythe</v>
      </c>
      <c r="F67">
        <v>290</v>
      </c>
      <c r="G67" t="s">
        <v>2819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2820</v>
      </c>
      <c r="B68">
        <v>1980</v>
      </c>
      <c r="C68" t="s">
        <v>171</v>
      </c>
      <c r="D68" t="s">
        <v>2821</v>
      </c>
      <c r="E68" t="str">
        <f t="shared" si="0"/>
        <v>City of Bodfish</v>
      </c>
      <c r="F68">
        <v>292</v>
      </c>
      <c r="G68" t="s">
        <v>2822</v>
      </c>
      <c r="H68">
        <v>1379</v>
      </c>
      <c r="I68">
        <v>0</v>
      </c>
      <c r="J68">
        <v>0</v>
      </c>
      <c r="K68">
        <v>1379</v>
      </c>
      <c r="L68">
        <v>604</v>
      </c>
      <c r="M68">
        <v>528</v>
      </c>
      <c r="N68">
        <v>76</v>
      </c>
      <c r="O68">
        <v>43000</v>
      </c>
      <c r="P68">
        <v>327</v>
      </c>
      <c r="Q68">
        <v>22</v>
      </c>
      <c r="R68">
        <v>0</v>
      </c>
      <c r="S68">
        <v>543</v>
      </c>
      <c r="T68" t="s">
        <v>2821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2823</v>
      </c>
      <c r="B69">
        <v>1980</v>
      </c>
      <c r="C69" t="s">
        <v>171</v>
      </c>
      <c r="D69" t="s">
        <v>2824</v>
      </c>
      <c r="E69" t="str">
        <f t="shared" ref="E69:E132" si="1">_xlfn.CONCAT("City of ",D69)</f>
        <v>City of Bolinas</v>
      </c>
      <c r="F69">
        <v>293</v>
      </c>
      <c r="G69" t="s">
        <v>2825</v>
      </c>
      <c r="H69">
        <v>1225</v>
      </c>
      <c r="I69">
        <v>0</v>
      </c>
      <c r="J69">
        <v>0</v>
      </c>
      <c r="K69">
        <v>1225</v>
      </c>
      <c r="L69">
        <v>519</v>
      </c>
      <c r="M69">
        <v>286</v>
      </c>
      <c r="N69">
        <v>233</v>
      </c>
      <c r="O69">
        <v>103000</v>
      </c>
      <c r="P69">
        <v>490</v>
      </c>
      <c r="Q69">
        <v>70</v>
      </c>
      <c r="R69">
        <v>0</v>
      </c>
      <c r="S69">
        <v>5</v>
      </c>
      <c r="T69" t="s">
        <v>2824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2826</v>
      </c>
      <c r="B70">
        <v>1980</v>
      </c>
      <c r="C70" t="s">
        <v>171</v>
      </c>
      <c r="D70" t="s">
        <v>2827</v>
      </c>
      <c r="E70" t="str">
        <f t="shared" si="1"/>
        <v>City of Bonadelle Ranchos-Madera Ranchos</v>
      </c>
      <c r="F70">
        <v>296</v>
      </c>
      <c r="G70" t="s">
        <v>2828</v>
      </c>
      <c r="H70">
        <v>3272</v>
      </c>
      <c r="I70">
        <v>0</v>
      </c>
      <c r="J70">
        <v>3272</v>
      </c>
      <c r="K70">
        <v>0</v>
      </c>
      <c r="L70">
        <v>959</v>
      </c>
      <c r="M70">
        <v>934</v>
      </c>
      <c r="N70">
        <v>25</v>
      </c>
      <c r="O70">
        <v>82200</v>
      </c>
      <c r="P70">
        <v>1051</v>
      </c>
      <c r="Q70">
        <v>15</v>
      </c>
      <c r="R70">
        <v>0</v>
      </c>
      <c r="S70">
        <v>2</v>
      </c>
      <c r="T70" t="s">
        <v>2827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2829</v>
      </c>
      <c r="B71">
        <v>1980</v>
      </c>
      <c r="C71" t="s">
        <v>171</v>
      </c>
      <c r="D71" t="s">
        <v>2830</v>
      </c>
      <c r="E71" t="str">
        <f t="shared" si="1"/>
        <v>City of Bonita</v>
      </c>
      <c r="F71">
        <v>297</v>
      </c>
      <c r="G71" t="s">
        <v>2831</v>
      </c>
      <c r="H71">
        <v>6257</v>
      </c>
      <c r="I71">
        <v>6257</v>
      </c>
      <c r="J71">
        <v>0</v>
      </c>
      <c r="K71">
        <v>0</v>
      </c>
      <c r="L71">
        <v>2086</v>
      </c>
      <c r="M71">
        <v>1737</v>
      </c>
      <c r="N71">
        <v>349</v>
      </c>
      <c r="O71">
        <v>134700</v>
      </c>
      <c r="P71">
        <v>2053</v>
      </c>
      <c r="Q71">
        <v>70</v>
      </c>
      <c r="R71">
        <v>87</v>
      </c>
      <c r="S71">
        <v>15</v>
      </c>
      <c r="T71" t="s">
        <v>2830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2832</v>
      </c>
      <c r="B72">
        <v>1980</v>
      </c>
      <c r="C72" t="s">
        <v>171</v>
      </c>
      <c r="D72" t="s">
        <v>2833</v>
      </c>
      <c r="E72" t="str">
        <f t="shared" si="1"/>
        <v>City of Boron</v>
      </c>
      <c r="F72">
        <v>302</v>
      </c>
      <c r="G72" t="s">
        <v>2834</v>
      </c>
      <c r="H72">
        <v>2040</v>
      </c>
      <c r="I72">
        <v>0</v>
      </c>
      <c r="J72">
        <v>0</v>
      </c>
      <c r="K72">
        <v>2040</v>
      </c>
      <c r="L72">
        <v>774</v>
      </c>
      <c r="M72">
        <v>458</v>
      </c>
      <c r="N72">
        <v>316</v>
      </c>
      <c r="O72">
        <v>33400</v>
      </c>
      <c r="P72">
        <v>691</v>
      </c>
      <c r="Q72">
        <v>53</v>
      </c>
      <c r="R72">
        <v>17</v>
      </c>
      <c r="S72">
        <v>108</v>
      </c>
      <c r="T72" t="s">
        <v>2833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2835</v>
      </c>
      <c r="B73">
        <v>1980</v>
      </c>
      <c r="C73" t="s">
        <v>171</v>
      </c>
      <c r="D73" t="s">
        <v>2836</v>
      </c>
      <c r="E73" t="str">
        <f t="shared" si="1"/>
        <v>City of Borrego Springs</v>
      </c>
      <c r="F73">
        <v>303</v>
      </c>
      <c r="G73" t="s">
        <v>2837</v>
      </c>
      <c r="H73">
        <v>1405</v>
      </c>
      <c r="I73">
        <v>0</v>
      </c>
      <c r="J73">
        <v>0</v>
      </c>
      <c r="K73">
        <v>1405</v>
      </c>
      <c r="L73">
        <v>603</v>
      </c>
      <c r="M73">
        <v>422</v>
      </c>
      <c r="N73">
        <v>181</v>
      </c>
      <c r="O73">
        <v>80600</v>
      </c>
      <c r="P73">
        <v>722</v>
      </c>
      <c r="Q73">
        <v>93</v>
      </c>
      <c r="R73">
        <v>125</v>
      </c>
      <c r="S73">
        <v>302</v>
      </c>
      <c r="T73" t="s">
        <v>2836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2838</v>
      </c>
      <c r="B74">
        <v>1980</v>
      </c>
      <c r="C74" t="s">
        <v>171</v>
      </c>
      <c r="D74" t="s">
        <v>2839</v>
      </c>
      <c r="E74" t="str">
        <f t="shared" si="1"/>
        <v>City of Boulder Creek</v>
      </c>
      <c r="F74">
        <v>305</v>
      </c>
      <c r="G74" t="s">
        <v>2840</v>
      </c>
      <c r="H74">
        <v>5662</v>
      </c>
      <c r="I74">
        <v>5662</v>
      </c>
      <c r="J74">
        <v>0</v>
      </c>
      <c r="K74">
        <v>0</v>
      </c>
      <c r="L74">
        <v>2259</v>
      </c>
      <c r="M74">
        <v>1515</v>
      </c>
      <c r="N74">
        <v>744</v>
      </c>
      <c r="O74">
        <v>82800</v>
      </c>
      <c r="P74">
        <v>2418</v>
      </c>
      <c r="Q74">
        <v>327</v>
      </c>
      <c r="R74">
        <v>57</v>
      </c>
      <c r="S74">
        <v>41</v>
      </c>
      <c r="T74" t="s">
        <v>2839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2841</v>
      </c>
      <c r="B75">
        <v>1980</v>
      </c>
      <c r="C75" t="s">
        <v>171</v>
      </c>
      <c r="D75" t="s">
        <v>2842</v>
      </c>
      <c r="E75" t="str">
        <f t="shared" si="1"/>
        <v>City of Boyes Hot Springs</v>
      </c>
      <c r="F75">
        <v>308</v>
      </c>
      <c r="G75" t="s">
        <v>2843</v>
      </c>
      <c r="H75">
        <v>4177</v>
      </c>
      <c r="I75">
        <v>0</v>
      </c>
      <c r="J75">
        <v>4177</v>
      </c>
      <c r="K75">
        <v>0</v>
      </c>
      <c r="L75">
        <v>1895</v>
      </c>
      <c r="M75">
        <v>998</v>
      </c>
      <c r="N75">
        <v>897</v>
      </c>
      <c r="O75">
        <v>71300</v>
      </c>
      <c r="P75">
        <v>1632</v>
      </c>
      <c r="Q75">
        <v>223</v>
      </c>
      <c r="R75">
        <v>88</v>
      </c>
      <c r="S75">
        <v>117</v>
      </c>
      <c r="T75" t="s">
        <v>2842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2844</v>
      </c>
      <c r="B76">
        <v>1980</v>
      </c>
      <c r="C76" t="s">
        <v>171</v>
      </c>
      <c r="D76" t="s">
        <v>416</v>
      </c>
      <c r="E76" t="str">
        <f t="shared" si="1"/>
        <v>City of Bradbury</v>
      </c>
      <c r="F76">
        <v>315</v>
      </c>
      <c r="G76" t="s">
        <v>2845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2846</v>
      </c>
      <c r="B77">
        <v>1980</v>
      </c>
      <c r="C77" t="s">
        <v>171</v>
      </c>
      <c r="D77" t="s">
        <v>418</v>
      </c>
      <c r="E77" t="str">
        <f t="shared" si="1"/>
        <v>City of Brawley</v>
      </c>
      <c r="F77">
        <v>320</v>
      </c>
      <c r="G77" t="s">
        <v>2847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2848</v>
      </c>
      <c r="B78">
        <v>1980</v>
      </c>
      <c r="C78" t="s">
        <v>171</v>
      </c>
      <c r="D78" t="s">
        <v>420</v>
      </c>
      <c r="E78" t="str">
        <f t="shared" si="1"/>
        <v>City of Brea</v>
      </c>
      <c r="F78">
        <v>325</v>
      </c>
      <c r="G78" t="s">
        <v>2849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2850</v>
      </c>
      <c r="B79">
        <v>1980</v>
      </c>
      <c r="C79" t="s">
        <v>171</v>
      </c>
      <c r="D79" t="s">
        <v>422</v>
      </c>
      <c r="E79" t="str">
        <f t="shared" si="1"/>
        <v>City of Brentwood</v>
      </c>
      <c r="F79">
        <v>327</v>
      </c>
      <c r="G79" t="s">
        <v>2851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2852</v>
      </c>
      <c r="B80">
        <v>1980</v>
      </c>
      <c r="C80" t="s">
        <v>171</v>
      </c>
      <c r="D80" t="s">
        <v>424</v>
      </c>
      <c r="E80" t="str">
        <f t="shared" si="1"/>
        <v>City of Brisbane</v>
      </c>
      <c r="F80">
        <v>328</v>
      </c>
      <c r="G80" t="s">
        <v>2853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2854</v>
      </c>
      <c r="B81">
        <v>1980</v>
      </c>
      <c r="C81" t="s">
        <v>171</v>
      </c>
      <c r="D81" t="s">
        <v>2855</v>
      </c>
      <c r="E81" t="str">
        <f t="shared" si="1"/>
        <v>City of Broderick-Bryte</v>
      </c>
      <c r="F81">
        <v>332</v>
      </c>
      <c r="G81" t="s">
        <v>2856</v>
      </c>
      <c r="H81">
        <v>10194</v>
      </c>
      <c r="I81">
        <v>10194</v>
      </c>
      <c r="J81">
        <v>0</v>
      </c>
      <c r="K81">
        <v>0</v>
      </c>
      <c r="L81">
        <v>3962</v>
      </c>
      <c r="M81">
        <v>1855</v>
      </c>
      <c r="N81">
        <v>2107</v>
      </c>
      <c r="O81">
        <v>38500</v>
      </c>
      <c r="P81">
        <v>2766</v>
      </c>
      <c r="Q81">
        <v>524</v>
      </c>
      <c r="R81">
        <v>761</v>
      </c>
      <c r="S81">
        <v>280</v>
      </c>
      <c r="T81" t="s">
        <v>2855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2857</v>
      </c>
      <c r="B82">
        <v>1980</v>
      </c>
      <c r="C82" t="s">
        <v>171</v>
      </c>
      <c r="D82" t="s">
        <v>426</v>
      </c>
      <c r="E82" t="str">
        <f t="shared" si="1"/>
        <v>City of Buellton</v>
      </c>
      <c r="F82">
        <v>334</v>
      </c>
      <c r="G82" t="s">
        <v>2858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2859</v>
      </c>
      <c r="B83">
        <v>1980</v>
      </c>
      <c r="C83" t="s">
        <v>171</v>
      </c>
      <c r="D83" t="s">
        <v>428</v>
      </c>
      <c r="E83" t="str">
        <f t="shared" si="1"/>
        <v>City of Buena Park</v>
      </c>
      <c r="F83">
        <v>335</v>
      </c>
      <c r="G83" t="s">
        <v>2860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2861</v>
      </c>
      <c r="B84">
        <v>1980</v>
      </c>
      <c r="C84" t="s">
        <v>171</v>
      </c>
      <c r="D84" t="s">
        <v>430</v>
      </c>
      <c r="E84" t="str">
        <f t="shared" si="1"/>
        <v>City of Burbank</v>
      </c>
      <c r="F84">
        <v>340</v>
      </c>
      <c r="G84" t="s">
        <v>2862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2863</v>
      </c>
      <c r="B85">
        <v>1980</v>
      </c>
      <c r="C85" t="s">
        <v>171</v>
      </c>
      <c r="D85" t="s">
        <v>2864</v>
      </c>
      <c r="E85" t="str">
        <f t="shared" si="1"/>
        <v>City of Burlingame</v>
      </c>
      <c r="F85">
        <v>345</v>
      </c>
      <c r="G85" t="s">
        <v>2865</v>
      </c>
      <c r="H85">
        <v>26173</v>
      </c>
      <c r="I85">
        <v>26173</v>
      </c>
      <c r="J85">
        <v>0</v>
      </c>
      <c r="K85">
        <v>0</v>
      </c>
      <c r="L85">
        <v>12356</v>
      </c>
      <c r="M85">
        <v>5785</v>
      </c>
      <c r="N85">
        <v>6571</v>
      </c>
      <c r="O85">
        <v>151000</v>
      </c>
      <c r="P85">
        <v>7225</v>
      </c>
      <c r="Q85">
        <v>2504</v>
      </c>
      <c r="R85">
        <v>2913</v>
      </c>
      <c r="S85">
        <v>9</v>
      </c>
      <c r="T85" t="s">
        <v>2864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2866</v>
      </c>
      <c r="B86">
        <v>1980</v>
      </c>
      <c r="C86" t="s">
        <v>171</v>
      </c>
      <c r="D86" t="s">
        <v>2867</v>
      </c>
      <c r="E86" t="str">
        <f t="shared" si="1"/>
        <v>City of Burney</v>
      </c>
      <c r="F86">
        <v>350</v>
      </c>
      <c r="G86" t="s">
        <v>2868</v>
      </c>
      <c r="H86">
        <v>3187</v>
      </c>
      <c r="I86">
        <v>0</v>
      </c>
      <c r="J86">
        <v>3187</v>
      </c>
      <c r="K86">
        <v>0</v>
      </c>
      <c r="L86">
        <v>1115</v>
      </c>
      <c r="M86">
        <v>804</v>
      </c>
      <c r="N86">
        <v>311</v>
      </c>
      <c r="O86">
        <v>50200</v>
      </c>
      <c r="P86">
        <v>1004</v>
      </c>
      <c r="Q86">
        <v>100</v>
      </c>
      <c r="R86">
        <v>64</v>
      </c>
      <c r="S86">
        <v>68</v>
      </c>
      <c r="T86" t="s">
        <v>2867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2869</v>
      </c>
      <c r="B87">
        <v>1980</v>
      </c>
      <c r="C87" t="s">
        <v>171</v>
      </c>
      <c r="D87" t="s">
        <v>2870</v>
      </c>
      <c r="E87" t="str">
        <f t="shared" si="1"/>
        <v>City of Buttonwillow</v>
      </c>
      <c r="F87">
        <v>356</v>
      </c>
      <c r="G87" t="s">
        <v>2871</v>
      </c>
      <c r="H87">
        <v>1350</v>
      </c>
      <c r="I87">
        <v>0</v>
      </c>
      <c r="J87">
        <v>0</v>
      </c>
      <c r="K87">
        <v>1350</v>
      </c>
      <c r="L87">
        <v>437</v>
      </c>
      <c r="M87">
        <v>249</v>
      </c>
      <c r="N87">
        <v>188</v>
      </c>
      <c r="O87">
        <v>40800</v>
      </c>
      <c r="P87">
        <v>390</v>
      </c>
      <c r="Q87">
        <v>51</v>
      </c>
      <c r="R87">
        <v>2</v>
      </c>
      <c r="S87">
        <v>12</v>
      </c>
      <c r="T87" t="s">
        <v>2870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2872</v>
      </c>
      <c r="B88">
        <v>1980</v>
      </c>
      <c r="C88" t="s">
        <v>171</v>
      </c>
      <c r="D88" t="s">
        <v>434</v>
      </c>
      <c r="E88" t="str">
        <f t="shared" si="1"/>
        <v>City of Calexico</v>
      </c>
      <c r="F88">
        <v>365</v>
      </c>
      <c r="G88" t="s">
        <v>2873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2874</v>
      </c>
      <c r="B89">
        <v>1980</v>
      </c>
      <c r="C89" t="s">
        <v>171</v>
      </c>
      <c r="D89" t="s">
        <v>2875</v>
      </c>
      <c r="E89" t="str">
        <f t="shared" si="1"/>
        <v>City of California City</v>
      </c>
      <c r="F89">
        <v>367</v>
      </c>
      <c r="G89" t="s">
        <v>2876</v>
      </c>
      <c r="H89">
        <v>2743</v>
      </c>
      <c r="I89">
        <v>0</v>
      </c>
      <c r="J89">
        <v>2743</v>
      </c>
      <c r="K89">
        <v>0</v>
      </c>
      <c r="L89">
        <v>990</v>
      </c>
      <c r="M89">
        <v>676</v>
      </c>
      <c r="N89">
        <v>314</v>
      </c>
      <c r="O89">
        <v>49000</v>
      </c>
      <c r="P89">
        <v>849</v>
      </c>
      <c r="Q89">
        <v>118</v>
      </c>
      <c r="R89">
        <v>27</v>
      </c>
      <c r="S89">
        <v>134</v>
      </c>
      <c r="T89" t="s">
        <v>2875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2877</v>
      </c>
      <c r="B90">
        <v>1980</v>
      </c>
      <c r="C90" t="s">
        <v>171</v>
      </c>
      <c r="D90" t="s">
        <v>439</v>
      </c>
      <c r="E90" t="str">
        <f t="shared" si="1"/>
        <v>City of Calipatria</v>
      </c>
      <c r="F90">
        <v>370</v>
      </c>
      <c r="G90" t="s">
        <v>2878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2879</v>
      </c>
      <c r="B91">
        <v>1980</v>
      </c>
      <c r="C91" t="s">
        <v>171</v>
      </c>
      <c r="D91" t="s">
        <v>441</v>
      </c>
      <c r="E91" t="str">
        <f t="shared" si="1"/>
        <v>City of Calistoga</v>
      </c>
      <c r="F91">
        <v>375</v>
      </c>
      <c r="G91" t="s">
        <v>2880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2881</v>
      </c>
      <c r="B92">
        <v>1980</v>
      </c>
      <c r="C92" t="s">
        <v>171</v>
      </c>
      <c r="D92" t="s">
        <v>2882</v>
      </c>
      <c r="E92" t="str">
        <f t="shared" si="1"/>
        <v>City of Calwa</v>
      </c>
      <c r="F92">
        <v>377</v>
      </c>
      <c r="G92" t="s">
        <v>2883</v>
      </c>
      <c r="H92">
        <v>6640</v>
      </c>
      <c r="I92">
        <v>6640</v>
      </c>
      <c r="J92">
        <v>0</v>
      </c>
      <c r="K92">
        <v>0</v>
      </c>
      <c r="L92">
        <v>1870</v>
      </c>
      <c r="M92">
        <v>1245</v>
      </c>
      <c r="N92">
        <v>625</v>
      </c>
      <c r="O92">
        <v>41400</v>
      </c>
      <c r="P92">
        <v>1625</v>
      </c>
      <c r="Q92">
        <v>210</v>
      </c>
      <c r="R92">
        <v>14</v>
      </c>
      <c r="S92">
        <v>187</v>
      </c>
      <c r="T92" t="s">
        <v>2882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2884</v>
      </c>
      <c r="B93">
        <v>1980</v>
      </c>
      <c r="C93" t="s">
        <v>171</v>
      </c>
      <c r="D93" t="s">
        <v>443</v>
      </c>
      <c r="E93" t="str">
        <f t="shared" si="1"/>
        <v>City of Camarillo</v>
      </c>
      <c r="F93">
        <v>379</v>
      </c>
      <c r="G93" t="s">
        <v>2885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2886</v>
      </c>
      <c r="B94">
        <v>1980</v>
      </c>
      <c r="C94" t="s">
        <v>171</v>
      </c>
      <c r="D94" t="s">
        <v>2887</v>
      </c>
      <c r="E94" t="str">
        <f t="shared" si="1"/>
        <v>City of Camarillo Heights</v>
      </c>
      <c r="F94">
        <v>385</v>
      </c>
      <c r="G94" t="s">
        <v>2888</v>
      </c>
      <c r="H94">
        <v>6341</v>
      </c>
      <c r="I94">
        <v>6341</v>
      </c>
      <c r="J94">
        <v>0</v>
      </c>
      <c r="K94">
        <v>0</v>
      </c>
      <c r="L94">
        <v>2047</v>
      </c>
      <c r="M94">
        <v>1803</v>
      </c>
      <c r="N94">
        <v>244</v>
      </c>
      <c r="O94">
        <v>147200</v>
      </c>
      <c r="P94">
        <v>2025</v>
      </c>
      <c r="Q94">
        <v>67</v>
      </c>
      <c r="R94">
        <v>0</v>
      </c>
      <c r="S94">
        <v>0</v>
      </c>
      <c r="T94" t="s">
        <v>2887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2889</v>
      </c>
      <c r="B95">
        <v>1980</v>
      </c>
      <c r="C95" t="s">
        <v>171</v>
      </c>
      <c r="D95" t="s">
        <v>2890</v>
      </c>
      <c r="E95" t="str">
        <f t="shared" si="1"/>
        <v>City of Cambria</v>
      </c>
      <c r="F95">
        <v>386</v>
      </c>
      <c r="G95" t="s">
        <v>2891</v>
      </c>
      <c r="H95">
        <v>3061</v>
      </c>
      <c r="I95">
        <v>0</v>
      </c>
      <c r="J95">
        <v>3061</v>
      </c>
      <c r="K95">
        <v>0</v>
      </c>
      <c r="L95">
        <v>1413</v>
      </c>
      <c r="M95">
        <v>980</v>
      </c>
      <c r="N95">
        <v>433</v>
      </c>
      <c r="O95">
        <v>92300</v>
      </c>
      <c r="P95">
        <v>1714</v>
      </c>
      <c r="Q95">
        <v>90</v>
      </c>
      <c r="R95">
        <v>15</v>
      </c>
      <c r="S95">
        <v>54</v>
      </c>
      <c r="T95" t="s">
        <v>2890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2892</v>
      </c>
      <c r="B96">
        <v>1980</v>
      </c>
      <c r="C96" t="s">
        <v>171</v>
      </c>
      <c r="D96" t="s">
        <v>2893</v>
      </c>
      <c r="E96" t="str">
        <f t="shared" si="1"/>
        <v>City of Cameron Park</v>
      </c>
      <c r="F96">
        <v>388</v>
      </c>
      <c r="G96" t="s">
        <v>2894</v>
      </c>
      <c r="H96">
        <v>5607</v>
      </c>
      <c r="I96">
        <v>0</v>
      </c>
      <c r="J96">
        <v>5607</v>
      </c>
      <c r="K96">
        <v>0</v>
      </c>
      <c r="L96">
        <v>1924</v>
      </c>
      <c r="M96">
        <v>1679</v>
      </c>
      <c r="N96">
        <v>245</v>
      </c>
      <c r="O96">
        <v>93200</v>
      </c>
      <c r="P96">
        <v>1933</v>
      </c>
      <c r="Q96">
        <v>73</v>
      </c>
      <c r="R96">
        <v>97</v>
      </c>
      <c r="S96">
        <v>167</v>
      </c>
      <c r="T96" t="s">
        <v>2893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2895</v>
      </c>
      <c r="B97">
        <v>1980</v>
      </c>
      <c r="C97" t="s">
        <v>171</v>
      </c>
      <c r="D97" t="s">
        <v>445</v>
      </c>
      <c r="E97" t="str">
        <f t="shared" si="1"/>
        <v>City of Campbell</v>
      </c>
      <c r="F97">
        <v>390</v>
      </c>
      <c r="G97" t="s">
        <v>2896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2897</v>
      </c>
      <c r="B98">
        <v>1980</v>
      </c>
      <c r="C98" t="s">
        <v>171</v>
      </c>
      <c r="D98" t="s">
        <v>2898</v>
      </c>
      <c r="E98" t="str">
        <f t="shared" si="1"/>
        <v>City of Camp Pendleton North</v>
      </c>
      <c r="F98">
        <v>392</v>
      </c>
      <c r="G98" t="s">
        <v>2899</v>
      </c>
      <c r="H98">
        <v>2065</v>
      </c>
      <c r="I98">
        <v>0</v>
      </c>
      <c r="J98">
        <v>0</v>
      </c>
      <c r="K98">
        <v>2065</v>
      </c>
      <c r="L98">
        <v>595</v>
      </c>
      <c r="M98">
        <v>1</v>
      </c>
      <c r="N98">
        <v>594</v>
      </c>
      <c r="O98">
        <v>0</v>
      </c>
      <c r="P98">
        <v>284</v>
      </c>
      <c r="Q98">
        <v>331</v>
      </c>
      <c r="R98">
        <v>4</v>
      </c>
      <c r="S98">
        <v>0</v>
      </c>
      <c r="T98" t="s">
        <v>2898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2900</v>
      </c>
      <c r="B99">
        <v>1980</v>
      </c>
      <c r="C99" t="s">
        <v>171</v>
      </c>
      <c r="D99" t="s">
        <v>2901</v>
      </c>
      <c r="E99" t="str">
        <f t="shared" si="1"/>
        <v>City of Camp Pendleton South</v>
      </c>
      <c r="F99">
        <v>393</v>
      </c>
      <c r="G99" t="s">
        <v>2902</v>
      </c>
      <c r="H99">
        <v>7952</v>
      </c>
      <c r="I99">
        <v>7952</v>
      </c>
      <c r="J99">
        <v>0</v>
      </c>
      <c r="K99">
        <v>0</v>
      </c>
      <c r="L99">
        <v>1657</v>
      </c>
      <c r="M99">
        <v>5</v>
      </c>
      <c r="N99">
        <v>1652</v>
      </c>
      <c r="O99">
        <v>90000</v>
      </c>
      <c r="P99">
        <v>925</v>
      </c>
      <c r="Q99">
        <v>787</v>
      </c>
      <c r="R99">
        <v>22</v>
      </c>
      <c r="S99">
        <v>0</v>
      </c>
      <c r="T99" t="s">
        <v>2901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2903</v>
      </c>
      <c r="B100">
        <v>1980</v>
      </c>
      <c r="C100" t="s">
        <v>171</v>
      </c>
      <c r="D100" t="s">
        <v>2904</v>
      </c>
      <c r="E100" t="str">
        <f t="shared" si="1"/>
        <v>City of Canyon Country</v>
      </c>
      <c r="F100">
        <v>396</v>
      </c>
      <c r="G100" t="s">
        <v>2905</v>
      </c>
      <c r="H100">
        <v>15728</v>
      </c>
      <c r="I100">
        <v>0</v>
      </c>
      <c r="J100">
        <v>15728</v>
      </c>
      <c r="K100">
        <v>0</v>
      </c>
      <c r="L100">
        <v>4839</v>
      </c>
      <c r="M100">
        <v>3862</v>
      </c>
      <c r="N100">
        <v>977</v>
      </c>
      <c r="O100">
        <v>85200</v>
      </c>
      <c r="P100">
        <v>4301</v>
      </c>
      <c r="Q100">
        <v>89</v>
      </c>
      <c r="R100">
        <v>245</v>
      </c>
      <c r="S100">
        <v>596</v>
      </c>
      <c r="T100" t="s">
        <v>2904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2906</v>
      </c>
      <c r="B101">
        <v>1980</v>
      </c>
      <c r="C101" t="s">
        <v>171</v>
      </c>
      <c r="D101" t="s">
        <v>447</v>
      </c>
      <c r="E101" t="str">
        <f t="shared" si="1"/>
        <v>City of Canyon Lake</v>
      </c>
      <c r="F101">
        <v>397</v>
      </c>
      <c r="G101" t="s">
        <v>2907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2908</v>
      </c>
      <c r="B102">
        <v>1980</v>
      </c>
      <c r="C102" t="s">
        <v>171</v>
      </c>
      <c r="D102" t="s">
        <v>2909</v>
      </c>
      <c r="E102" t="str">
        <f t="shared" si="1"/>
        <v>City of Capistrano Beach</v>
      </c>
      <c r="F102">
        <v>398</v>
      </c>
      <c r="G102" t="s">
        <v>2910</v>
      </c>
      <c r="H102">
        <v>6168</v>
      </c>
      <c r="I102">
        <v>6168</v>
      </c>
      <c r="J102">
        <v>0</v>
      </c>
      <c r="K102">
        <v>0</v>
      </c>
      <c r="L102">
        <v>2335</v>
      </c>
      <c r="M102">
        <v>1508</v>
      </c>
      <c r="N102">
        <v>827</v>
      </c>
      <c r="O102">
        <v>125200</v>
      </c>
      <c r="P102">
        <v>1974</v>
      </c>
      <c r="Q102">
        <v>484</v>
      </c>
      <c r="R102">
        <v>25</v>
      </c>
      <c r="S102">
        <v>148</v>
      </c>
      <c r="T102" t="s">
        <v>2909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2911</v>
      </c>
      <c r="B103">
        <v>1980</v>
      </c>
      <c r="C103" t="s">
        <v>171</v>
      </c>
      <c r="D103" t="s">
        <v>449</v>
      </c>
      <c r="E103" t="str">
        <f t="shared" si="1"/>
        <v>City of Capitola</v>
      </c>
      <c r="F103">
        <v>400</v>
      </c>
      <c r="G103" t="s">
        <v>2912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2913</v>
      </c>
      <c r="B104">
        <v>1980</v>
      </c>
      <c r="C104" t="s">
        <v>171</v>
      </c>
      <c r="D104" t="s">
        <v>2914</v>
      </c>
      <c r="E104" t="str">
        <f t="shared" si="1"/>
        <v>City of Cardiff-By-The-Sea</v>
      </c>
      <c r="F104">
        <v>403</v>
      </c>
      <c r="G104" t="s">
        <v>2915</v>
      </c>
      <c r="H104">
        <v>10054</v>
      </c>
      <c r="I104">
        <v>10054</v>
      </c>
      <c r="J104">
        <v>0</v>
      </c>
      <c r="K104">
        <v>0</v>
      </c>
      <c r="L104">
        <v>3892</v>
      </c>
      <c r="M104">
        <v>2336</v>
      </c>
      <c r="N104">
        <v>1556</v>
      </c>
      <c r="O104">
        <v>119500</v>
      </c>
      <c r="P104">
        <v>3564</v>
      </c>
      <c r="Q104">
        <v>525</v>
      </c>
      <c r="R104">
        <v>21</v>
      </c>
      <c r="S104">
        <v>2</v>
      </c>
      <c r="T104" t="s">
        <v>2914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2916</v>
      </c>
      <c r="B105">
        <v>1980</v>
      </c>
      <c r="C105" t="s">
        <v>171</v>
      </c>
      <c r="D105" t="s">
        <v>451</v>
      </c>
      <c r="E105" t="str">
        <f t="shared" si="1"/>
        <v>City of Carlsbad</v>
      </c>
      <c r="F105">
        <v>405</v>
      </c>
      <c r="G105" t="s">
        <v>2917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2918</v>
      </c>
      <c r="B106">
        <v>1980</v>
      </c>
      <c r="C106" t="s">
        <v>171</v>
      </c>
      <c r="D106" t="s">
        <v>2919</v>
      </c>
      <c r="E106" t="str">
        <f t="shared" si="1"/>
        <v>City of Carmel-By-The-Sea</v>
      </c>
      <c r="F106">
        <v>410</v>
      </c>
      <c r="G106" t="s">
        <v>2920</v>
      </c>
      <c r="H106">
        <v>4707</v>
      </c>
      <c r="I106">
        <v>4707</v>
      </c>
      <c r="J106">
        <v>0</v>
      </c>
      <c r="K106">
        <v>0</v>
      </c>
      <c r="L106">
        <v>2560</v>
      </c>
      <c r="M106">
        <v>1363</v>
      </c>
      <c r="N106">
        <v>1197</v>
      </c>
      <c r="O106">
        <v>155900</v>
      </c>
      <c r="P106">
        <v>2551</v>
      </c>
      <c r="Q106">
        <v>497</v>
      </c>
      <c r="R106">
        <v>76</v>
      </c>
      <c r="S106">
        <v>0</v>
      </c>
      <c r="T106" t="s">
        <v>2919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2921</v>
      </c>
      <c r="B107">
        <v>1980</v>
      </c>
      <c r="C107" t="s">
        <v>171</v>
      </c>
      <c r="D107" t="s">
        <v>2922</v>
      </c>
      <c r="E107" t="str">
        <f t="shared" si="1"/>
        <v>City of Carmel Valley</v>
      </c>
      <c r="F107">
        <v>420</v>
      </c>
      <c r="G107" t="s">
        <v>2923</v>
      </c>
      <c r="H107">
        <v>4013</v>
      </c>
      <c r="I107">
        <v>0</v>
      </c>
      <c r="J107">
        <v>4013</v>
      </c>
      <c r="K107">
        <v>0</v>
      </c>
      <c r="L107">
        <v>1600</v>
      </c>
      <c r="M107">
        <v>1132</v>
      </c>
      <c r="N107">
        <v>468</v>
      </c>
      <c r="O107">
        <v>148100</v>
      </c>
      <c r="P107">
        <v>1480</v>
      </c>
      <c r="Q107">
        <v>229</v>
      </c>
      <c r="R107">
        <v>45</v>
      </c>
      <c r="S107">
        <v>5</v>
      </c>
      <c r="T107" t="s">
        <v>2922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2924</v>
      </c>
      <c r="B108">
        <v>1980</v>
      </c>
      <c r="C108" t="s">
        <v>171</v>
      </c>
      <c r="D108" t="s">
        <v>2925</v>
      </c>
      <c r="E108" t="str">
        <f t="shared" si="1"/>
        <v>City of Carmichael</v>
      </c>
      <c r="F108">
        <v>430</v>
      </c>
      <c r="G108" t="s">
        <v>2926</v>
      </c>
      <c r="H108">
        <v>43108</v>
      </c>
      <c r="I108">
        <v>43108</v>
      </c>
      <c r="J108">
        <v>0</v>
      </c>
      <c r="K108">
        <v>0</v>
      </c>
      <c r="L108">
        <v>16485</v>
      </c>
      <c r="M108">
        <v>10295</v>
      </c>
      <c r="N108">
        <v>6190</v>
      </c>
      <c r="O108">
        <v>81200</v>
      </c>
      <c r="P108">
        <v>13276</v>
      </c>
      <c r="Q108">
        <v>1431</v>
      </c>
      <c r="R108">
        <v>2661</v>
      </c>
      <c r="S108">
        <v>10</v>
      </c>
      <c r="T108" t="s">
        <v>2925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2927</v>
      </c>
      <c r="B109">
        <v>1980</v>
      </c>
      <c r="C109" t="s">
        <v>171</v>
      </c>
      <c r="D109" t="s">
        <v>455</v>
      </c>
      <c r="E109" t="str">
        <f t="shared" si="1"/>
        <v>City of Carpinteria</v>
      </c>
      <c r="F109">
        <v>433</v>
      </c>
      <c r="G109" t="s">
        <v>2928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2929</v>
      </c>
      <c r="B110">
        <v>1980</v>
      </c>
      <c r="C110" t="s">
        <v>171</v>
      </c>
      <c r="D110" t="s">
        <v>457</v>
      </c>
      <c r="E110" t="str">
        <f t="shared" si="1"/>
        <v>City of Carson</v>
      </c>
      <c r="F110">
        <v>440</v>
      </c>
      <c r="G110" t="s">
        <v>2930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2931</v>
      </c>
      <c r="B111">
        <v>1980</v>
      </c>
      <c r="C111" t="s">
        <v>171</v>
      </c>
      <c r="D111" t="s">
        <v>2932</v>
      </c>
      <c r="E111" t="str">
        <f t="shared" si="1"/>
        <v>City of Caruthers</v>
      </c>
      <c r="F111">
        <v>442</v>
      </c>
      <c r="G111" t="s">
        <v>2933</v>
      </c>
      <c r="H111">
        <v>1514</v>
      </c>
      <c r="I111">
        <v>0</v>
      </c>
      <c r="J111">
        <v>0</v>
      </c>
      <c r="K111">
        <v>1514</v>
      </c>
      <c r="L111">
        <v>503</v>
      </c>
      <c r="M111">
        <v>351</v>
      </c>
      <c r="N111">
        <v>152</v>
      </c>
      <c r="O111">
        <v>45500</v>
      </c>
      <c r="P111">
        <v>479</v>
      </c>
      <c r="Q111">
        <v>37</v>
      </c>
      <c r="R111">
        <v>0</v>
      </c>
      <c r="S111">
        <v>8</v>
      </c>
      <c r="T111" t="s">
        <v>2932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2934</v>
      </c>
      <c r="B112">
        <v>1980</v>
      </c>
      <c r="C112" t="s">
        <v>171</v>
      </c>
      <c r="D112" t="s">
        <v>2935</v>
      </c>
      <c r="E112" t="str">
        <f t="shared" si="1"/>
        <v>City of Casa de Oro-Mount Helix</v>
      </c>
      <c r="F112">
        <v>446</v>
      </c>
      <c r="G112" t="s">
        <v>2936</v>
      </c>
      <c r="H112">
        <v>19651</v>
      </c>
      <c r="I112">
        <v>19651</v>
      </c>
      <c r="J112">
        <v>0</v>
      </c>
      <c r="K112">
        <v>0</v>
      </c>
      <c r="L112">
        <v>6423</v>
      </c>
      <c r="M112">
        <v>5431</v>
      </c>
      <c r="N112">
        <v>992</v>
      </c>
      <c r="O112">
        <v>140100</v>
      </c>
      <c r="P112">
        <v>5978</v>
      </c>
      <c r="Q112">
        <v>366</v>
      </c>
      <c r="R112">
        <v>398</v>
      </c>
      <c r="S112">
        <v>3</v>
      </c>
      <c r="T112" t="s">
        <v>2935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2937</v>
      </c>
      <c r="B113">
        <v>1980</v>
      </c>
      <c r="C113" t="s">
        <v>171</v>
      </c>
      <c r="D113" t="s">
        <v>2938</v>
      </c>
      <c r="E113" t="str">
        <f t="shared" si="1"/>
        <v>City of Casitas Springs</v>
      </c>
      <c r="F113">
        <v>451</v>
      </c>
      <c r="G113" t="s">
        <v>2939</v>
      </c>
      <c r="H113">
        <v>1038</v>
      </c>
      <c r="I113">
        <v>0</v>
      </c>
      <c r="J113">
        <v>0</v>
      </c>
      <c r="K113">
        <v>1038</v>
      </c>
      <c r="L113">
        <v>417</v>
      </c>
      <c r="M113">
        <v>263</v>
      </c>
      <c r="N113">
        <v>154</v>
      </c>
      <c r="O113">
        <v>64000</v>
      </c>
      <c r="P113">
        <v>302</v>
      </c>
      <c r="Q113">
        <v>54</v>
      </c>
      <c r="R113">
        <v>0</v>
      </c>
      <c r="S113">
        <v>74</v>
      </c>
      <c r="T113" t="s">
        <v>2938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2940</v>
      </c>
      <c r="B114">
        <v>1980</v>
      </c>
      <c r="C114" t="s">
        <v>171</v>
      </c>
      <c r="D114" t="s">
        <v>2941</v>
      </c>
      <c r="E114" t="str">
        <f t="shared" si="1"/>
        <v>City of Castle Park-Otay</v>
      </c>
      <c r="F114">
        <v>453</v>
      </c>
      <c r="G114" t="s">
        <v>2942</v>
      </c>
      <c r="H114">
        <v>21049</v>
      </c>
      <c r="I114">
        <v>21049</v>
      </c>
      <c r="J114">
        <v>0</v>
      </c>
      <c r="K114">
        <v>0</v>
      </c>
      <c r="L114">
        <v>7887</v>
      </c>
      <c r="M114">
        <v>3511</v>
      </c>
      <c r="N114">
        <v>4376</v>
      </c>
      <c r="O114">
        <v>68800</v>
      </c>
      <c r="P114">
        <v>3733</v>
      </c>
      <c r="Q114">
        <v>671</v>
      </c>
      <c r="R114">
        <v>2435</v>
      </c>
      <c r="S114">
        <v>1405</v>
      </c>
      <c r="T114" t="s">
        <v>2941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2943</v>
      </c>
      <c r="B115">
        <v>1980</v>
      </c>
      <c r="C115" t="s">
        <v>171</v>
      </c>
      <c r="D115" t="s">
        <v>2944</v>
      </c>
      <c r="E115" t="str">
        <f t="shared" si="1"/>
        <v>City of Castro Valley</v>
      </c>
      <c r="F115">
        <v>455</v>
      </c>
      <c r="G115" t="s">
        <v>2945</v>
      </c>
      <c r="H115">
        <v>44011</v>
      </c>
      <c r="I115">
        <v>44011</v>
      </c>
      <c r="J115">
        <v>0</v>
      </c>
      <c r="K115">
        <v>0</v>
      </c>
      <c r="L115">
        <v>17303</v>
      </c>
      <c r="M115">
        <v>11874</v>
      </c>
      <c r="N115">
        <v>5429</v>
      </c>
      <c r="O115">
        <v>94800</v>
      </c>
      <c r="P115">
        <v>14572</v>
      </c>
      <c r="Q115">
        <v>910</v>
      </c>
      <c r="R115">
        <v>1988</v>
      </c>
      <c r="S115">
        <v>321</v>
      </c>
      <c r="T115" t="s">
        <v>2944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2946</v>
      </c>
      <c r="B116">
        <v>1980</v>
      </c>
      <c r="C116" t="s">
        <v>171</v>
      </c>
      <c r="D116" t="s">
        <v>2947</v>
      </c>
      <c r="E116" t="str">
        <f t="shared" si="1"/>
        <v>City of Castroville</v>
      </c>
      <c r="F116">
        <v>460</v>
      </c>
      <c r="G116" t="s">
        <v>2948</v>
      </c>
      <c r="H116">
        <v>4396</v>
      </c>
      <c r="I116">
        <v>0</v>
      </c>
      <c r="J116">
        <v>4396</v>
      </c>
      <c r="K116">
        <v>0</v>
      </c>
      <c r="L116">
        <v>1167</v>
      </c>
      <c r="M116">
        <v>567</v>
      </c>
      <c r="N116">
        <v>600</v>
      </c>
      <c r="O116">
        <v>62100</v>
      </c>
      <c r="P116">
        <v>992</v>
      </c>
      <c r="Q116">
        <v>154</v>
      </c>
      <c r="R116">
        <v>66</v>
      </c>
      <c r="S116">
        <v>40</v>
      </c>
      <c r="T116" t="s">
        <v>2947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2949</v>
      </c>
      <c r="B117">
        <v>1980</v>
      </c>
      <c r="C117" t="s">
        <v>171</v>
      </c>
      <c r="D117" t="s">
        <v>459</v>
      </c>
      <c r="E117" t="str">
        <f t="shared" si="1"/>
        <v>City of Cathedral City</v>
      </c>
      <c r="F117">
        <v>465</v>
      </c>
      <c r="G117" t="s">
        <v>2950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2951</v>
      </c>
      <c r="B118">
        <v>1980</v>
      </c>
      <c r="C118" t="s">
        <v>171</v>
      </c>
      <c r="D118" t="s">
        <v>2952</v>
      </c>
      <c r="E118" t="str">
        <f t="shared" si="1"/>
        <v>City of Cayucos</v>
      </c>
      <c r="F118">
        <v>467</v>
      </c>
      <c r="G118" t="s">
        <v>2953</v>
      </c>
      <c r="H118">
        <v>2301</v>
      </c>
      <c r="I118">
        <v>0</v>
      </c>
      <c r="J118">
        <v>0</v>
      </c>
      <c r="K118">
        <v>2301</v>
      </c>
      <c r="L118">
        <v>1146</v>
      </c>
      <c r="M118">
        <v>679</v>
      </c>
      <c r="N118">
        <v>467</v>
      </c>
      <c r="O118">
        <v>89300</v>
      </c>
      <c r="P118">
        <v>1350</v>
      </c>
      <c r="Q118">
        <v>293</v>
      </c>
      <c r="R118">
        <v>58</v>
      </c>
      <c r="S118">
        <v>98</v>
      </c>
      <c r="T118" t="s">
        <v>2952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2954</v>
      </c>
      <c r="B119">
        <v>1980</v>
      </c>
      <c r="C119" t="s">
        <v>171</v>
      </c>
      <c r="D119" t="s">
        <v>2955</v>
      </c>
      <c r="E119" t="str">
        <f t="shared" si="1"/>
        <v>City of Central Valley</v>
      </c>
      <c r="F119">
        <v>475</v>
      </c>
      <c r="G119" t="s">
        <v>2956</v>
      </c>
      <c r="H119">
        <v>3424</v>
      </c>
      <c r="I119">
        <v>3424</v>
      </c>
      <c r="J119">
        <v>0</v>
      </c>
      <c r="K119">
        <v>0</v>
      </c>
      <c r="L119">
        <v>1296</v>
      </c>
      <c r="M119">
        <v>888</v>
      </c>
      <c r="N119">
        <v>408</v>
      </c>
      <c r="O119">
        <v>43600</v>
      </c>
      <c r="P119">
        <v>1159</v>
      </c>
      <c r="Q119">
        <v>101</v>
      </c>
      <c r="R119">
        <v>17</v>
      </c>
      <c r="S119">
        <v>143</v>
      </c>
      <c r="T119" t="s">
        <v>2955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2957</v>
      </c>
      <c r="B120">
        <v>1980</v>
      </c>
      <c r="C120" t="s">
        <v>171</v>
      </c>
      <c r="D120" t="s">
        <v>461</v>
      </c>
      <c r="E120" t="str">
        <f t="shared" si="1"/>
        <v>City of Ceres</v>
      </c>
      <c r="F120">
        <v>480</v>
      </c>
      <c r="G120" t="s">
        <v>2958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2959</v>
      </c>
      <c r="B121">
        <v>1980</v>
      </c>
      <c r="C121" t="s">
        <v>171</v>
      </c>
      <c r="D121" t="s">
        <v>463</v>
      </c>
      <c r="E121" t="str">
        <f t="shared" si="1"/>
        <v>City of Cerritos</v>
      </c>
      <c r="F121">
        <v>487</v>
      </c>
      <c r="G121" t="s">
        <v>2960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2961</v>
      </c>
      <c r="B122">
        <v>1980</v>
      </c>
      <c r="C122" t="s">
        <v>171</v>
      </c>
      <c r="D122" t="s">
        <v>2962</v>
      </c>
      <c r="E122" t="str">
        <f t="shared" si="1"/>
        <v>City of Charter Oak</v>
      </c>
      <c r="F122">
        <v>489</v>
      </c>
      <c r="G122" t="s">
        <v>2963</v>
      </c>
      <c r="H122">
        <v>6840</v>
      </c>
      <c r="I122">
        <v>6840</v>
      </c>
      <c r="J122">
        <v>0</v>
      </c>
      <c r="K122">
        <v>0</v>
      </c>
      <c r="L122">
        <v>2412</v>
      </c>
      <c r="M122">
        <v>1913</v>
      </c>
      <c r="N122">
        <v>499</v>
      </c>
      <c r="O122">
        <v>73900</v>
      </c>
      <c r="P122">
        <v>1786</v>
      </c>
      <c r="Q122">
        <v>141</v>
      </c>
      <c r="R122">
        <v>189</v>
      </c>
      <c r="S122">
        <v>427</v>
      </c>
      <c r="T122" t="s">
        <v>2962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2964</v>
      </c>
      <c r="B123">
        <v>1980</v>
      </c>
      <c r="C123" t="s">
        <v>171</v>
      </c>
      <c r="D123" t="s">
        <v>2965</v>
      </c>
      <c r="E123" t="str">
        <f t="shared" si="1"/>
        <v>City of Chemeketa Park-Redwood Estates</v>
      </c>
      <c r="F123">
        <v>490</v>
      </c>
      <c r="G123" t="s">
        <v>2966</v>
      </c>
      <c r="H123">
        <v>1847</v>
      </c>
      <c r="I123">
        <v>0</v>
      </c>
      <c r="J123">
        <v>0</v>
      </c>
      <c r="K123">
        <v>1847</v>
      </c>
      <c r="L123">
        <v>715</v>
      </c>
      <c r="M123">
        <v>569</v>
      </c>
      <c r="N123">
        <v>146</v>
      </c>
      <c r="O123">
        <v>108100</v>
      </c>
      <c r="P123">
        <v>695</v>
      </c>
      <c r="Q123">
        <v>61</v>
      </c>
      <c r="R123">
        <v>0</v>
      </c>
      <c r="S123">
        <v>5</v>
      </c>
      <c r="T123" t="s">
        <v>2965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2967</v>
      </c>
      <c r="B124">
        <v>1980</v>
      </c>
      <c r="C124" t="s">
        <v>171</v>
      </c>
      <c r="D124" t="s">
        <v>2968</v>
      </c>
      <c r="E124" t="str">
        <f t="shared" si="1"/>
        <v>City of Cherryland</v>
      </c>
      <c r="F124">
        <v>492</v>
      </c>
      <c r="G124" t="s">
        <v>2969</v>
      </c>
      <c r="H124">
        <v>9425</v>
      </c>
      <c r="I124">
        <v>9425</v>
      </c>
      <c r="J124">
        <v>0</v>
      </c>
      <c r="K124">
        <v>0</v>
      </c>
      <c r="L124">
        <v>3923</v>
      </c>
      <c r="M124">
        <v>1364</v>
      </c>
      <c r="N124">
        <v>2559</v>
      </c>
      <c r="O124">
        <v>69800</v>
      </c>
      <c r="P124">
        <v>3342</v>
      </c>
      <c r="Q124">
        <v>363</v>
      </c>
      <c r="R124">
        <v>335</v>
      </c>
      <c r="S124">
        <v>38</v>
      </c>
      <c r="T124" t="s">
        <v>2968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2970</v>
      </c>
      <c r="B125">
        <v>1980</v>
      </c>
      <c r="C125" t="s">
        <v>171</v>
      </c>
      <c r="D125" t="s">
        <v>2971</v>
      </c>
      <c r="E125" t="str">
        <f t="shared" si="1"/>
        <v>City of Cherry Valley</v>
      </c>
      <c r="F125">
        <v>493</v>
      </c>
      <c r="G125" t="s">
        <v>2972</v>
      </c>
      <c r="H125">
        <v>5012</v>
      </c>
      <c r="I125">
        <v>0</v>
      </c>
      <c r="J125">
        <v>5012</v>
      </c>
      <c r="K125">
        <v>0</v>
      </c>
      <c r="L125">
        <v>1852</v>
      </c>
      <c r="M125">
        <v>1584</v>
      </c>
      <c r="N125">
        <v>268</v>
      </c>
      <c r="O125">
        <v>67800</v>
      </c>
      <c r="P125">
        <v>1401</v>
      </c>
      <c r="Q125">
        <v>97</v>
      </c>
      <c r="R125">
        <v>8</v>
      </c>
      <c r="S125">
        <v>481</v>
      </c>
      <c r="T125" t="s">
        <v>2971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2973</v>
      </c>
      <c r="B126">
        <v>1980</v>
      </c>
      <c r="C126" t="s">
        <v>171</v>
      </c>
      <c r="D126" t="s">
        <v>2974</v>
      </c>
      <c r="E126" t="str">
        <f t="shared" si="1"/>
        <v>City of Chester</v>
      </c>
      <c r="F126">
        <v>495</v>
      </c>
      <c r="G126" t="s">
        <v>2975</v>
      </c>
      <c r="H126">
        <v>1756</v>
      </c>
      <c r="I126">
        <v>0</v>
      </c>
      <c r="J126">
        <v>0</v>
      </c>
      <c r="K126">
        <v>1756</v>
      </c>
      <c r="L126">
        <v>655</v>
      </c>
      <c r="M126">
        <v>450</v>
      </c>
      <c r="N126">
        <v>205</v>
      </c>
      <c r="O126">
        <v>64000</v>
      </c>
      <c r="P126">
        <v>629</v>
      </c>
      <c r="Q126">
        <v>71</v>
      </c>
      <c r="R126">
        <v>9</v>
      </c>
      <c r="S126">
        <v>45</v>
      </c>
      <c r="T126" t="s">
        <v>2974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2976</v>
      </c>
      <c r="B127">
        <v>1980</v>
      </c>
      <c r="C127" t="s">
        <v>171</v>
      </c>
      <c r="D127" t="s">
        <v>465</v>
      </c>
      <c r="E127" t="str">
        <f t="shared" si="1"/>
        <v>City of Chico</v>
      </c>
      <c r="F127">
        <v>500</v>
      </c>
      <c r="G127" t="s">
        <v>2977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2978</v>
      </c>
      <c r="B128">
        <v>1980</v>
      </c>
      <c r="C128" t="s">
        <v>171</v>
      </c>
      <c r="D128" t="s">
        <v>2979</v>
      </c>
      <c r="E128" t="str">
        <f t="shared" si="1"/>
        <v>City of Chico North</v>
      </c>
      <c r="F128">
        <v>502</v>
      </c>
      <c r="G128" t="s">
        <v>2980</v>
      </c>
      <c r="H128">
        <v>11733</v>
      </c>
      <c r="I128">
        <v>11733</v>
      </c>
      <c r="J128">
        <v>0</v>
      </c>
      <c r="K128">
        <v>0</v>
      </c>
      <c r="L128">
        <v>4870</v>
      </c>
      <c r="M128">
        <v>2914</v>
      </c>
      <c r="N128">
        <v>1956</v>
      </c>
      <c r="O128">
        <v>67400</v>
      </c>
      <c r="P128">
        <v>3070</v>
      </c>
      <c r="Q128">
        <v>621</v>
      </c>
      <c r="R128">
        <v>668</v>
      </c>
      <c r="S128">
        <v>846</v>
      </c>
      <c r="T128" t="s">
        <v>2979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2981</v>
      </c>
      <c r="B129">
        <v>1980</v>
      </c>
      <c r="C129" t="s">
        <v>171</v>
      </c>
      <c r="D129" t="s">
        <v>2982</v>
      </c>
      <c r="E129" t="str">
        <f t="shared" si="1"/>
        <v>City of Chico West</v>
      </c>
      <c r="F129">
        <v>507</v>
      </c>
      <c r="G129" t="s">
        <v>2983</v>
      </c>
      <c r="H129">
        <v>6378</v>
      </c>
      <c r="I129">
        <v>6378</v>
      </c>
      <c r="J129">
        <v>0</v>
      </c>
      <c r="K129">
        <v>0</v>
      </c>
      <c r="L129">
        <v>2793</v>
      </c>
      <c r="M129">
        <v>1271</v>
      </c>
      <c r="N129">
        <v>1522</v>
      </c>
      <c r="O129">
        <v>62000</v>
      </c>
      <c r="P129">
        <v>1968</v>
      </c>
      <c r="Q129">
        <v>503</v>
      </c>
      <c r="R129">
        <v>314</v>
      </c>
      <c r="S129">
        <v>132</v>
      </c>
      <c r="T129" t="s">
        <v>2982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2984</v>
      </c>
      <c r="B130">
        <v>1980</v>
      </c>
      <c r="C130" t="s">
        <v>171</v>
      </c>
      <c r="D130" t="s">
        <v>2985</v>
      </c>
      <c r="E130" t="str">
        <f t="shared" si="1"/>
        <v>City of China Lake</v>
      </c>
      <c r="F130">
        <v>508</v>
      </c>
      <c r="G130" t="s">
        <v>2986</v>
      </c>
      <c r="H130">
        <v>4275</v>
      </c>
      <c r="I130">
        <v>0</v>
      </c>
      <c r="J130">
        <v>4275</v>
      </c>
      <c r="K130">
        <v>0</v>
      </c>
      <c r="L130">
        <v>1328</v>
      </c>
      <c r="M130">
        <v>9</v>
      </c>
      <c r="N130">
        <v>1319</v>
      </c>
      <c r="O130">
        <v>137500</v>
      </c>
      <c r="P130">
        <v>816</v>
      </c>
      <c r="Q130">
        <v>703</v>
      </c>
      <c r="R130">
        <v>81</v>
      </c>
      <c r="S130">
        <v>4</v>
      </c>
      <c r="T130" t="s">
        <v>2985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2987</v>
      </c>
      <c r="B131">
        <v>1980</v>
      </c>
      <c r="C131" t="s">
        <v>171</v>
      </c>
      <c r="D131" t="s">
        <v>467</v>
      </c>
      <c r="E131" t="str">
        <f t="shared" si="1"/>
        <v>City of Chino</v>
      </c>
      <c r="F131">
        <v>510</v>
      </c>
      <c r="G131" t="s">
        <v>2988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2989</v>
      </c>
      <c r="B132">
        <v>1980</v>
      </c>
      <c r="C132" t="s">
        <v>171</v>
      </c>
      <c r="D132" t="s">
        <v>471</v>
      </c>
      <c r="E132" t="str">
        <f t="shared" si="1"/>
        <v>City of Chowchilla</v>
      </c>
      <c r="F132">
        <v>515</v>
      </c>
      <c r="G132" t="s">
        <v>2990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2991</v>
      </c>
      <c r="B133">
        <v>1980</v>
      </c>
      <c r="C133" t="s">
        <v>171</v>
      </c>
      <c r="D133" t="s">
        <v>473</v>
      </c>
      <c r="E133" t="str">
        <f t="shared" ref="E133:E196" si="2">_xlfn.CONCAT("City of ",D133)</f>
        <v>City of Chula Vista</v>
      </c>
      <c r="F133">
        <v>525</v>
      </c>
      <c r="G133" t="s">
        <v>2992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2993</v>
      </c>
      <c r="B134">
        <v>1980</v>
      </c>
      <c r="C134" t="s">
        <v>171</v>
      </c>
      <c r="D134" t="s">
        <v>2994</v>
      </c>
      <c r="E134" t="str">
        <f t="shared" si="2"/>
        <v>City of Citrus</v>
      </c>
      <c r="F134">
        <v>528</v>
      </c>
      <c r="G134" t="s">
        <v>2995</v>
      </c>
      <c r="H134">
        <v>12450</v>
      </c>
      <c r="I134">
        <v>12450</v>
      </c>
      <c r="J134">
        <v>0</v>
      </c>
      <c r="K134">
        <v>0</v>
      </c>
      <c r="L134">
        <v>3769</v>
      </c>
      <c r="M134">
        <v>2810</v>
      </c>
      <c r="N134">
        <v>959</v>
      </c>
      <c r="O134">
        <v>64800</v>
      </c>
      <c r="P134">
        <v>3240</v>
      </c>
      <c r="Q134">
        <v>163</v>
      </c>
      <c r="R134">
        <v>403</v>
      </c>
      <c r="S134">
        <v>114</v>
      </c>
      <c r="T134" t="s">
        <v>2994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2996</v>
      </c>
      <c r="B135">
        <v>1980</v>
      </c>
      <c r="C135" t="s">
        <v>171</v>
      </c>
      <c r="D135" t="s">
        <v>475</v>
      </c>
      <c r="E135" t="str">
        <f t="shared" si="2"/>
        <v>City of Citrus Heights</v>
      </c>
      <c r="F135">
        <v>530</v>
      </c>
      <c r="G135" t="s">
        <v>2997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2998</v>
      </c>
      <c r="B136">
        <v>1980</v>
      </c>
      <c r="C136" t="s">
        <v>171</v>
      </c>
      <c r="D136" t="s">
        <v>477</v>
      </c>
      <c r="E136" t="str">
        <f t="shared" si="2"/>
        <v>City of Claremont</v>
      </c>
      <c r="F136">
        <v>535</v>
      </c>
      <c r="G136" t="s">
        <v>2999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3000</v>
      </c>
      <c r="B137">
        <v>1980</v>
      </c>
      <c r="C137" t="s">
        <v>171</v>
      </c>
      <c r="D137" t="s">
        <v>479</v>
      </c>
      <c r="E137" t="str">
        <f t="shared" si="2"/>
        <v>City of Clayton</v>
      </c>
      <c r="F137">
        <v>537</v>
      </c>
      <c r="G137" t="s">
        <v>3001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3002</v>
      </c>
      <c r="B138">
        <v>1980</v>
      </c>
      <c r="C138" t="s">
        <v>171</v>
      </c>
      <c r="D138" t="s">
        <v>3003</v>
      </c>
      <c r="E138" t="str">
        <f t="shared" si="2"/>
        <v>City of Clearlake Highlands-Clearlake Park</v>
      </c>
      <c r="F138">
        <v>539</v>
      </c>
      <c r="G138" t="s">
        <v>3004</v>
      </c>
      <c r="H138">
        <v>4983</v>
      </c>
      <c r="I138">
        <v>0</v>
      </c>
      <c r="J138">
        <v>4983</v>
      </c>
      <c r="K138">
        <v>0</v>
      </c>
      <c r="L138">
        <v>2307</v>
      </c>
      <c r="M138">
        <v>1605</v>
      </c>
      <c r="N138">
        <v>702</v>
      </c>
      <c r="O138">
        <v>42300</v>
      </c>
      <c r="P138">
        <v>1842</v>
      </c>
      <c r="Q138">
        <v>388</v>
      </c>
      <c r="R138">
        <v>67</v>
      </c>
      <c r="S138">
        <v>954</v>
      </c>
      <c r="T138" t="s">
        <v>3003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3005</v>
      </c>
      <c r="B139">
        <v>1980</v>
      </c>
      <c r="C139" t="s">
        <v>171</v>
      </c>
      <c r="D139" t="s">
        <v>3006</v>
      </c>
      <c r="E139" t="str">
        <f t="shared" si="2"/>
        <v>City of Clearlake Oaks</v>
      </c>
      <c r="F139">
        <v>540</v>
      </c>
      <c r="G139" t="s">
        <v>3007</v>
      </c>
      <c r="H139">
        <v>1610</v>
      </c>
      <c r="I139">
        <v>0</v>
      </c>
      <c r="J139">
        <v>0</v>
      </c>
      <c r="K139">
        <v>1610</v>
      </c>
      <c r="L139">
        <v>748</v>
      </c>
      <c r="M139">
        <v>581</v>
      </c>
      <c r="N139">
        <v>167</v>
      </c>
      <c r="O139">
        <v>58600</v>
      </c>
      <c r="P139">
        <v>932</v>
      </c>
      <c r="Q139">
        <v>78</v>
      </c>
      <c r="R139">
        <v>2</v>
      </c>
      <c r="S139">
        <v>306</v>
      </c>
      <c r="T139" t="s">
        <v>3006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3008</v>
      </c>
      <c r="B140">
        <v>1980</v>
      </c>
      <c r="C140" t="s">
        <v>171</v>
      </c>
      <c r="D140" t="s">
        <v>483</v>
      </c>
      <c r="E140" t="str">
        <f t="shared" si="2"/>
        <v>City of Cloverdale</v>
      </c>
      <c r="F140">
        <v>545</v>
      </c>
      <c r="G140" t="s">
        <v>3009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3010</v>
      </c>
      <c r="B141">
        <v>1980</v>
      </c>
      <c r="C141" t="s">
        <v>171</v>
      </c>
      <c r="D141" t="s">
        <v>485</v>
      </c>
      <c r="E141" t="str">
        <f t="shared" si="2"/>
        <v>City of Clovis</v>
      </c>
      <c r="F141">
        <v>550</v>
      </c>
      <c r="G141" t="s">
        <v>3011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3012</v>
      </c>
      <c r="B142">
        <v>1980</v>
      </c>
      <c r="C142" t="s">
        <v>171</v>
      </c>
      <c r="D142" t="s">
        <v>487</v>
      </c>
      <c r="E142" t="str">
        <f t="shared" si="2"/>
        <v>City of Coachella</v>
      </c>
      <c r="F142">
        <v>555</v>
      </c>
      <c r="G142" t="s">
        <v>3013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3014</v>
      </c>
      <c r="B143">
        <v>1980</v>
      </c>
      <c r="C143" t="s">
        <v>171</v>
      </c>
      <c r="D143" t="s">
        <v>489</v>
      </c>
      <c r="E143" t="str">
        <f t="shared" si="2"/>
        <v>City of Coalinga</v>
      </c>
      <c r="F143">
        <v>560</v>
      </c>
      <c r="G143" t="s">
        <v>3015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3016</v>
      </c>
      <c r="B144">
        <v>1980</v>
      </c>
      <c r="C144" t="s">
        <v>171</v>
      </c>
      <c r="D144" t="s">
        <v>491</v>
      </c>
      <c r="E144" t="str">
        <f t="shared" si="2"/>
        <v>City of Colfax</v>
      </c>
      <c r="F144">
        <v>565</v>
      </c>
      <c r="G144" t="s">
        <v>3017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3018</v>
      </c>
      <c r="B145">
        <v>1980</v>
      </c>
      <c r="C145" t="s">
        <v>171</v>
      </c>
      <c r="D145" t="s">
        <v>3019</v>
      </c>
      <c r="E145" t="str">
        <f t="shared" si="2"/>
        <v>City of Colma</v>
      </c>
      <c r="F145">
        <v>575</v>
      </c>
      <c r="G145" t="s">
        <v>3020</v>
      </c>
      <c r="H145">
        <v>395</v>
      </c>
      <c r="I145">
        <v>395</v>
      </c>
      <c r="J145">
        <v>0</v>
      </c>
      <c r="K145">
        <v>0</v>
      </c>
      <c r="L145">
        <v>161</v>
      </c>
      <c r="M145">
        <v>54</v>
      </c>
      <c r="N145">
        <v>107</v>
      </c>
      <c r="O145">
        <v>75300</v>
      </c>
      <c r="P145">
        <v>119</v>
      </c>
      <c r="Q145">
        <v>47</v>
      </c>
      <c r="R145">
        <v>0</v>
      </c>
      <c r="S145">
        <v>0</v>
      </c>
      <c r="T145" t="s">
        <v>3019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3021</v>
      </c>
      <c r="B146">
        <v>1980</v>
      </c>
      <c r="C146" t="s">
        <v>171</v>
      </c>
      <c r="D146" t="s">
        <v>493</v>
      </c>
      <c r="E146" t="str">
        <f t="shared" si="2"/>
        <v>City of Colton</v>
      </c>
      <c r="F146">
        <v>580</v>
      </c>
      <c r="G146" t="s">
        <v>3022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3023</v>
      </c>
      <c r="B147">
        <v>1980</v>
      </c>
      <c r="C147" t="s">
        <v>171</v>
      </c>
      <c r="D147" t="s">
        <v>495</v>
      </c>
      <c r="E147" t="str">
        <f t="shared" si="2"/>
        <v>City of Colusa</v>
      </c>
      <c r="F147">
        <v>585</v>
      </c>
      <c r="G147" t="s">
        <v>3024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3025</v>
      </c>
      <c r="B148">
        <v>1980</v>
      </c>
      <c r="C148" t="s">
        <v>171</v>
      </c>
      <c r="D148" t="s">
        <v>497</v>
      </c>
      <c r="E148" t="str">
        <f t="shared" si="2"/>
        <v>City of Commerce</v>
      </c>
      <c r="F148">
        <v>587</v>
      </c>
      <c r="G148" t="s">
        <v>3026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3027</v>
      </c>
      <c r="B149">
        <v>1980</v>
      </c>
      <c r="C149" t="s">
        <v>171</v>
      </c>
      <c r="D149" t="s">
        <v>499</v>
      </c>
      <c r="E149" t="str">
        <f t="shared" si="2"/>
        <v>City of Compton</v>
      </c>
      <c r="F149">
        <v>590</v>
      </c>
      <c r="G149" t="s">
        <v>3028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3029</v>
      </c>
      <c r="B150">
        <v>1980</v>
      </c>
      <c r="C150" t="s">
        <v>171</v>
      </c>
      <c r="D150" t="s">
        <v>501</v>
      </c>
      <c r="E150" t="str">
        <f t="shared" si="2"/>
        <v>City of Concord</v>
      </c>
      <c r="F150">
        <v>595</v>
      </c>
      <c r="G150" t="s">
        <v>3030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3031</v>
      </c>
      <c r="B151">
        <v>1980</v>
      </c>
      <c r="C151" t="s">
        <v>171</v>
      </c>
      <c r="D151" t="s">
        <v>503</v>
      </c>
      <c r="E151" t="str">
        <f t="shared" si="2"/>
        <v>City of Corcoran</v>
      </c>
      <c r="F151">
        <v>600</v>
      </c>
      <c r="G151" t="s">
        <v>3032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3033</v>
      </c>
      <c r="B152">
        <v>1980</v>
      </c>
      <c r="C152" t="s">
        <v>171</v>
      </c>
      <c r="D152" t="s">
        <v>505</v>
      </c>
      <c r="E152" t="str">
        <f t="shared" si="2"/>
        <v>City of Corning</v>
      </c>
      <c r="F152">
        <v>605</v>
      </c>
      <c r="G152" t="s">
        <v>3034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3035</v>
      </c>
      <c r="B153">
        <v>1980</v>
      </c>
      <c r="C153" t="s">
        <v>171</v>
      </c>
      <c r="D153" t="s">
        <v>507</v>
      </c>
      <c r="E153" t="str">
        <f t="shared" si="2"/>
        <v>City of Corona</v>
      </c>
      <c r="F153">
        <v>610</v>
      </c>
      <c r="G153" t="s">
        <v>3036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3037</v>
      </c>
      <c r="B154">
        <v>1980</v>
      </c>
      <c r="C154" t="s">
        <v>171</v>
      </c>
      <c r="D154" t="s">
        <v>509</v>
      </c>
      <c r="E154" t="str">
        <f t="shared" si="2"/>
        <v>City of Coronado</v>
      </c>
      <c r="F154">
        <v>615</v>
      </c>
      <c r="G154" t="s">
        <v>3038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3039</v>
      </c>
      <c r="B155">
        <v>1980</v>
      </c>
      <c r="C155" t="s">
        <v>171</v>
      </c>
      <c r="D155" t="s">
        <v>511</v>
      </c>
      <c r="E155" t="str">
        <f t="shared" si="2"/>
        <v>City of Corte Madera</v>
      </c>
      <c r="F155">
        <v>620</v>
      </c>
      <c r="G155" t="s">
        <v>3040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3041</v>
      </c>
      <c r="B156">
        <v>1980</v>
      </c>
      <c r="C156" t="s">
        <v>171</v>
      </c>
      <c r="D156" t="s">
        <v>513</v>
      </c>
      <c r="E156" t="str">
        <f t="shared" si="2"/>
        <v>City of Costa Mesa</v>
      </c>
      <c r="F156">
        <v>625</v>
      </c>
      <c r="G156" t="s">
        <v>3042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3043</v>
      </c>
      <c r="B157">
        <v>1980</v>
      </c>
      <c r="C157" t="s">
        <v>171</v>
      </c>
      <c r="D157" t="s">
        <v>515</v>
      </c>
      <c r="E157" t="str">
        <f t="shared" si="2"/>
        <v>City of Cotati</v>
      </c>
      <c r="F157">
        <v>628</v>
      </c>
      <c r="G157" t="s">
        <v>3044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3045</v>
      </c>
      <c r="B158">
        <v>1980</v>
      </c>
      <c r="C158" t="s">
        <v>171</v>
      </c>
      <c r="D158" t="s">
        <v>3046</v>
      </c>
      <c r="E158" t="str">
        <f t="shared" si="2"/>
        <v>City of Cottonwood</v>
      </c>
      <c r="F158">
        <v>631</v>
      </c>
      <c r="G158" t="s">
        <v>3047</v>
      </c>
      <c r="H158">
        <v>1553</v>
      </c>
      <c r="I158">
        <v>0</v>
      </c>
      <c r="J158">
        <v>0</v>
      </c>
      <c r="K158">
        <v>1553</v>
      </c>
      <c r="L158">
        <v>606</v>
      </c>
      <c r="M158">
        <v>423</v>
      </c>
      <c r="N158">
        <v>183</v>
      </c>
      <c r="O158">
        <v>44300</v>
      </c>
      <c r="P158">
        <v>441</v>
      </c>
      <c r="Q158">
        <v>58</v>
      </c>
      <c r="R158">
        <v>5</v>
      </c>
      <c r="S158">
        <v>146</v>
      </c>
      <c r="T158" t="s">
        <v>3046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3048</v>
      </c>
      <c r="B159">
        <v>1980</v>
      </c>
      <c r="C159" t="s">
        <v>171</v>
      </c>
      <c r="D159" t="s">
        <v>3049</v>
      </c>
      <c r="E159" t="str">
        <f t="shared" si="2"/>
        <v>City of Country Club</v>
      </c>
      <c r="F159">
        <v>633</v>
      </c>
      <c r="G159" t="s">
        <v>3050</v>
      </c>
      <c r="H159">
        <v>9585</v>
      </c>
      <c r="I159">
        <v>9585</v>
      </c>
      <c r="J159">
        <v>0</v>
      </c>
      <c r="K159">
        <v>0</v>
      </c>
      <c r="L159">
        <v>3686</v>
      </c>
      <c r="M159">
        <v>2916</v>
      </c>
      <c r="N159">
        <v>770</v>
      </c>
      <c r="O159">
        <v>46700</v>
      </c>
      <c r="P159">
        <v>3679</v>
      </c>
      <c r="Q159">
        <v>111</v>
      </c>
      <c r="R159">
        <v>38</v>
      </c>
      <c r="S159">
        <v>3</v>
      </c>
      <c r="T159" t="s">
        <v>3049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3051</v>
      </c>
      <c r="B160">
        <v>1980</v>
      </c>
      <c r="C160" t="s">
        <v>171</v>
      </c>
      <c r="D160" t="s">
        <v>3052</v>
      </c>
      <c r="E160" t="str">
        <f t="shared" si="2"/>
        <v>City of Covelo</v>
      </c>
      <c r="F160">
        <v>634</v>
      </c>
      <c r="G160" t="s">
        <v>3053</v>
      </c>
      <c r="H160">
        <v>1448</v>
      </c>
      <c r="I160">
        <v>0</v>
      </c>
      <c r="J160">
        <v>0</v>
      </c>
      <c r="K160">
        <v>1448</v>
      </c>
      <c r="L160">
        <v>490</v>
      </c>
      <c r="M160">
        <v>334</v>
      </c>
      <c r="N160">
        <v>156</v>
      </c>
      <c r="O160">
        <v>50600</v>
      </c>
      <c r="P160">
        <v>409</v>
      </c>
      <c r="Q160">
        <v>38</v>
      </c>
      <c r="R160">
        <v>2</v>
      </c>
      <c r="S160">
        <v>118</v>
      </c>
      <c r="T160" t="s">
        <v>3052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3054</v>
      </c>
      <c r="B161">
        <v>1980</v>
      </c>
      <c r="C161" t="s">
        <v>171</v>
      </c>
      <c r="D161" t="s">
        <v>517</v>
      </c>
      <c r="E161" t="str">
        <f t="shared" si="2"/>
        <v>City of Covina</v>
      </c>
      <c r="F161">
        <v>635</v>
      </c>
      <c r="G161" t="s">
        <v>3055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3056</v>
      </c>
      <c r="B162">
        <v>1980</v>
      </c>
      <c r="C162" t="s">
        <v>171</v>
      </c>
      <c r="D162" t="s">
        <v>519</v>
      </c>
      <c r="E162" t="str">
        <f t="shared" si="2"/>
        <v>City of Crescent City</v>
      </c>
      <c r="F162">
        <v>640</v>
      </c>
      <c r="G162" t="s">
        <v>3057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3058</v>
      </c>
      <c r="B163">
        <v>1980</v>
      </c>
      <c r="C163" t="s">
        <v>171</v>
      </c>
      <c r="D163" t="s">
        <v>3059</v>
      </c>
      <c r="E163" t="str">
        <f t="shared" si="2"/>
        <v>City of Crescent North</v>
      </c>
      <c r="F163">
        <v>647</v>
      </c>
      <c r="G163" t="s">
        <v>3060</v>
      </c>
      <c r="H163">
        <v>2846</v>
      </c>
      <c r="I163">
        <v>0</v>
      </c>
      <c r="J163">
        <v>2846</v>
      </c>
      <c r="K163">
        <v>0</v>
      </c>
      <c r="L163">
        <v>1071</v>
      </c>
      <c r="M163">
        <v>734</v>
      </c>
      <c r="N163">
        <v>337</v>
      </c>
      <c r="O163">
        <v>41500</v>
      </c>
      <c r="P163">
        <v>1021</v>
      </c>
      <c r="Q163">
        <v>69</v>
      </c>
      <c r="R163">
        <v>7</v>
      </c>
      <c r="S163">
        <v>72</v>
      </c>
      <c r="T163" t="s">
        <v>3059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3061</v>
      </c>
      <c r="B164">
        <v>1980</v>
      </c>
      <c r="C164" t="s">
        <v>171</v>
      </c>
      <c r="D164" t="s">
        <v>3062</v>
      </c>
      <c r="E164" t="str">
        <f t="shared" si="2"/>
        <v>City of Crestline</v>
      </c>
      <c r="F164">
        <v>649</v>
      </c>
      <c r="G164" t="s">
        <v>3063</v>
      </c>
      <c r="H164">
        <v>6715</v>
      </c>
      <c r="I164">
        <v>0</v>
      </c>
      <c r="J164">
        <v>6715</v>
      </c>
      <c r="K164">
        <v>0</v>
      </c>
      <c r="L164">
        <v>2475</v>
      </c>
      <c r="M164">
        <v>1859</v>
      </c>
      <c r="N164">
        <v>616</v>
      </c>
      <c r="O164">
        <v>69500</v>
      </c>
      <c r="P164">
        <v>4977</v>
      </c>
      <c r="Q164">
        <v>268</v>
      </c>
      <c r="R164">
        <v>41</v>
      </c>
      <c r="S164">
        <v>126</v>
      </c>
      <c r="T164" t="s">
        <v>3062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3064</v>
      </c>
      <c r="B165">
        <v>1980</v>
      </c>
      <c r="C165" t="s">
        <v>171</v>
      </c>
      <c r="D165" t="s">
        <v>3065</v>
      </c>
      <c r="E165" t="str">
        <f t="shared" si="2"/>
        <v>City of Cudahy</v>
      </c>
      <c r="F165">
        <v>658</v>
      </c>
      <c r="G165" t="s">
        <v>3066</v>
      </c>
      <c r="H165">
        <v>17984</v>
      </c>
      <c r="I165">
        <v>17984</v>
      </c>
      <c r="J165">
        <v>0</v>
      </c>
      <c r="K165">
        <v>0</v>
      </c>
      <c r="L165">
        <v>5071</v>
      </c>
      <c r="M165">
        <v>939</v>
      </c>
      <c r="N165">
        <v>4132</v>
      </c>
      <c r="O165">
        <v>62800</v>
      </c>
      <c r="P165">
        <v>2912</v>
      </c>
      <c r="Q165">
        <v>842</v>
      </c>
      <c r="R165">
        <v>1157</v>
      </c>
      <c r="S165">
        <v>347</v>
      </c>
      <c r="T165" t="s">
        <v>3065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3067</v>
      </c>
      <c r="B166">
        <v>1980</v>
      </c>
      <c r="C166" t="s">
        <v>171</v>
      </c>
      <c r="D166" t="s">
        <v>521</v>
      </c>
      <c r="E166" t="str">
        <f t="shared" si="2"/>
        <v>City of Culver City</v>
      </c>
      <c r="F166">
        <v>665</v>
      </c>
      <c r="G166" t="s">
        <v>3068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3069</v>
      </c>
      <c r="B167">
        <v>1980</v>
      </c>
      <c r="C167" t="s">
        <v>171</v>
      </c>
      <c r="D167" t="s">
        <v>523</v>
      </c>
      <c r="E167" t="str">
        <f t="shared" si="2"/>
        <v>City of Cupertino</v>
      </c>
      <c r="F167">
        <v>670</v>
      </c>
      <c r="G167" t="s">
        <v>3070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3071</v>
      </c>
      <c r="B168">
        <v>1980</v>
      </c>
      <c r="C168" t="s">
        <v>171</v>
      </c>
      <c r="D168" t="s">
        <v>3072</v>
      </c>
      <c r="E168" t="str">
        <f t="shared" si="2"/>
        <v>City of Cutler</v>
      </c>
      <c r="F168">
        <v>675</v>
      </c>
      <c r="G168" t="s">
        <v>3073</v>
      </c>
      <c r="H168">
        <v>3149</v>
      </c>
      <c r="I168">
        <v>0</v>
      </c>
      <c r="J168">
        <v>3149</v>
      </c>
      <c r="K168">
        <v>0</v>
      </c>
      <c r="L168">
        <v>770</v>
      </c>
      <c r="M168">
        <v>435</v>
      </c>
      <c r="N168">
        <v>335</v>
      </c>
      <c r="O168">
        <v>34600</v>
      </c>
      <c r="P168">
        <v>679</v>
      </c>
      <c r="Q168">
        <v>97</v>
      </c>
      <c r="R168">
        <v>21</v>
      </c>
      <c r="S168">
        <v>2</v>
      </c>
      <c r="T168" t="s">
        <v>3072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3074</v>
      </c>
      <c r="B169">
        <v>1980</v>
      </c>
      <c r="C169" t="s">
        <v>171</v>
      </c>
      <c r="D169" t="s">
        <v>3075</v>
      </c>
      <c r="E169" t="str">
        <f t="shared" si="2"/>
        <v>City of Cutten</v>
      </c>
      <c r="F169">
        <v>680</v>
      </c>
      <c r="G169" t="s">
        <v>3076</v>
      </c>
      <c r="H169">
        <v>2375</v>
      </c>
      <c r="I169">
        <v>0</v>
      </c>
      <c r="J169">
        <v>0</v>
      </c>
      <c r="K169">
        <v>2375</v>
      </c>
      <c r="L169">
        <v>905</v>
      </c>
      <c r="M169">
        <v>557</v>
      </c>
      <c r="N169">
        <v>348</v>
      </c>
      <c r="O169">
        <v>62400</v>
      </c>
      <c r="P169">
        <v>754</v>
      </c>
      <c r="Q169">
        <v>171</v>
      </c>
      <c r="R169">
        <v>0</v>
      </c>
      <c r="S169">
        <v>2</v>
      </c>
      <c r="T169" t="s">
        <v>3075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3077</v>
      </c>
      <c r="B170">
        <v>1980</v>
      </c>
      <c r="C170" t="s">
        <v>171</v>
      </c>
      <c r="D170" t="s">
        <v>525</v>
      </c>
      <c r="E170" t="str">
        <f t="shared" si="2"/>
        <v>City of Cypress</v>
      </c>
      <c r="F170">
        <v>685</v>
      </c>
      <c r="G170" t="s">
        <v>3078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3079</v>
      </c>
      <c r="B171">
        <v>1980</v>
      </c>
      <c r="C171" t="s">
        <v>171</v>
      </c>
      <c r="D171" t="s">
        <v>527</v>
      </c>
      <c r="E171" t="str">
        <f t="shared" si="2"/>
        <v>City of Daly City</v>
      </c>
      <c r="F171">
        <v>700</v>
      </c>
      <c r="G171" t="s">
        <v>3080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3081</v>
      </c>
      <c r="B172">
        <v>1980</v>
      </c>
      <c r="C172" t="s">
        <v>171</v>
      </c>
      <c r="D172" t="s">
        <v>529</v>
      </c>
      <c r="E172" t="str">
        <f t="shared" si="2"/>
        <v>City of Dana Point</v>
      </c>
      <c r="F172">
        <v>705</v>
      </c>
      <c r="G172" t="s">
        <v>3082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3083</v>
      </c>
      <c r="B173">
        <v>1980</v>
      </c>
      <c r="C173" t="s">
        <v>171</v>
      </c>
      <c r="D173" t="s">
        <v>531</v>
      </c>
      <c r="E173" t="str">
        <f t="shared" si="2"/>
        <v>City of Danville</v>
      </c>
      <c r="F173">
        <v>706</v>
      </c>
      <c r="G173" t="s">
        <v>3084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3085</v>
      </c>
      <c r="B174">
        <v>1980</v>
      </c>
      <c r="C174" t="s">
        <v>171</v>
      </c>
      <c r="D174" t="s">
        <v>533</v>
      </c>
      <c r="E174" t="str">
        <f t="shared" si="2"/>
        <v>City of Davis</v>
      </c>
      <c r="F174">
        <v>715</v>
      </c>
      <c r="G174" t="s">
        <v>3086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3087</v>
      </c>
      <c r="B175">
        <v>1980</v>
      </c>
      <c r="C175" t="s">
        <v>171</v>
      </c>
      <c r="D175" t="s">
        <v>3088</v>
      </c>
      <c r="E175" t="str">
        <f t="shared" si="2"/>
        <v>City of Deer Park</v>
      </c>
      <c r="F175">
        <v>716</v>
      </c>
      <c r="G175" t="s">
        <v>3089</v>
      </c>
      <c r="H175">
        <v>1454</v>
      </c>
      <c r="I175">
        <v>0</v>
      </c>
      <c r="J175">
        <v>0</v>
      </c>
      <c r="K175">
        <v>1454</v>
      </c>
      <c r="L175">
        <v>556</v>
      </c>
      <c r="M175">
        <v>331</v>
      </c>
      <c r="N175">
        <v>225</v>
      </c>
      <c r="O175">
        <v>105500</v>
      </c>
      <c r="P175">
        <v>454</v>
      </c>
      <c r="Q175">
        <v>114</v>
      </c>
      <c r="R175">
        <v>3</v>
      </c>
      <c r="S175">
        <v>11</v>
      </c>
      <c r="T175" t="s">
        <v>3088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3090</v>
      </c>
      <c r="B176">
        <v>1980</v>
      </c>
      <c r="C176" t="s">
        <v>171</v>
      </c>
      <c r="D176" t="s">
        <v>3091</v>
      </c>
      <c r="E176" t="str">
        <f t="shared" si="2"/>
        <v>City of Del Aire</v>
      </c>
      <c r="F176">
        <v>717</v>
      </c>
      <c r="G176" t="s">
        <v>3092</v>
      </c>
      <c r="H176">
        <v>8487</v>
      </c>
      <c r="I176">
        <v>8487</v>
      </c>
      <c r="J176">
        <v>0</v>
      </c>
      <c r="K176">
        <v>0</v>
      </c>
      <c r="L176">
        <v>2947</v>
      </c>
      <c r="M176">
        <v>2307</v>
      </c>
      <c r="N176">
        <v>640</v>
      </c>
      <c r="O176">
        <v>86200</v>
      </c>
      <c r="P176">
        <v>2823</v>
      </c>
      <c r="Q176">
        <v>111</v>
      </c>
      <c r="R176">
        <v>68</v>
      </c>
      <c r="S176">
        <v>0</v>
      </c>
      <c r="T176" t="s">
        <v>3091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3093</v>
      </c>
      <c r="B177">
        <v>1980</v>
      </c>
      <c r="C177" t="s">
        <v>171</v>
      </c>
      <c r="D177" t="s">
        <v>535</v>
      </c>
      <c r="E177" t="str">
        <f t="shared" si="2"/>
        <v>City of Delano</v>
      </c>
      <c r="F177">
        <v>725</v>
      </c>
      <c r="G177" t="s">
        <v>3094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3095</v>
      </c>
      <c r="B178">
        <v>1980</v>
      </c>
      <c r="C178" t="s">
        <v>171</v>
      </c>
      <c r="D178" t="s">
        <v>3096</v>
      </c>
      <c r="E178" t="str">
        <f t="shared" si="2"/>
        <v>City of Delhi</v>
      </c>
      <c r="F178">
        <v>730</v>
      </c>
      <c r="G178" t="s">
        <v>3097</v>
      </c>
      <c r="H178">
        <v>2832</v>
      </c>
      <c r="I178">
        <v>0</v>
      </c>
      <c r="J178">
        <v>2832</v>
      </c>
      <c r="K178">
        <v>0</v>
      </c>
      <c r="L178">
        <v>902</v>
      </c>
      <c r="M178">
        <v>660</v>
      </c>
      <c r="N178">
        <v>242</v>
      </c>
      <c r="O178">
        <v>44100</v>
      </c>
      <c r="P178">
        <v>797</v>
      </c>
      <c r="Q178">
        <v>74</v>
      </c>
      <c r="R178">
        <v>2</v>
      </c>
      <c r="S178">
        <v>92</v>
      </c>
      <c r="T178" t="s">
        <v>3096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3098</v>
      </c>
      <c r="B179">
        <v>1980</v>
      </c>
      <c r="C179" t="s">
        <v>171</v>
      </c>
      <c r="D179" t="s">
        <v>3099</v>
      </c>
      <c r="E179" t="str">
        <f t="shared" si="2"/>
        <v>City of Del Mar</v>
      </c>
      <c r="F179">
        <v>735</v>
      </c>
      <c r="G179" t="s">
        <v>3100</v>
      </c>
      <c r="H179">
        <v>5017</v>
      </c>
      <c r="I179">
        <v>5017</v>
      </c>
      <c r="J179">
        <v>0</v>
      </c>
      <c r="K179">
        <v>0</v>
      </c>
      <c r="L179">
        <v>2253</v>
      </c>
      <c r="M179">
        <v>1037</v>
      </c>
      <c r="N179">
        <v>1216</v>
      </c>
      <c r="O179">
        <v>200100</v>
      </c>
      <c r="P179">
        <v>1662</v>
      </c>
      <c r="Q179">
        <v>273</v>
      </c>
      <c r="R179">
        <v>471</v>
      </c>
      <c r="S179">
        <v>42</v>
      </c>
      <c r="T179" t="s">
        <v>3099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3101</v>
      </c>
      <c r="B180">
        <v>1980</v>
      </c>
      <c r="C180" t="s">
        <v>171</v>
      </c>
      <c r="D180" t="s">
        <v>3102</v>
      </c>
      <c r="E180" t="str">
        <f t="shared" si="2"/>
        <v>City of Del Rey</v>
      </c>
      <c r="F180">
        <v>752</v>
      </c>
      <c r="G180" t="s">
        <v>3103</v>
      </c>
      <c r="H180">
        <v>1126</v>
      </c>
      <c r="I180">
        <v>0</v>
      </c>
      <c r="J180">
        <v>0</v>
      </c>
      <c r="K180">
        <v>1126</v>
      </c>
      <c r="L180">
        <v>284</v>
      </c>
      <c r="M180">
        <v>166</v>
      </c>
      <c r="N180">
        <v>118</v>
      </c>
      <c r="O180">
        <v>35000</v>
      </c>
      <c r="P180">
        <v>218</v>
      </c>
      <c r="Q180">
        <v>62</v>
      </c>
      <c r="R180">
        <v>15</v>
      </c>
      <c r="S180">
        <v>2</v>
      </c>
      <c r="T180" t="s">
        <v>3102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3104</v>
      </c>
      <c r="B181">
        <v>1980</v>
      </c>
      <c r="C181" t="s">
        <v>171</v>
      </c>
      <c r="D181" t="s">
        <v>3105</v>
      </c>
      <c r="E181" t="str">
        <f t="shared" si="2"/>
        <v>City of Del Rey Oaks</v>
      </c>
      <c r="F181">
        <v>755</v>
      </c>
      <c r="G181" t="s">
        <v>3106</v>
      </c>
      <c r="H181">
        <v>1557</v>
      </c>
      <c r="I181">
        <v>1557</v>
      </c>
      <c r="J181">
        <v>0</v>
      </c>
      <c r="K181">
        <v>0</v>
      </c>
      <c r="L181">
        <v>567</v>
      </c>
      <c r="M181">
        <v>476</v>
      </c>
      <c r="N181">
        <v>91</v>
      </c>
      <c r="O181">
        <v>93100</v>
      </c>
      <c r="P181">
        <v>562</v>
      </c>
      <c r="Q181">
        <v>15</v>
      </c>
      <c r="R181">
        <v>0</v>
      </c>
      <c r="S181">
        <v>0</v>
      </c>
      <c r="T181" t="s">
        <v>3105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3107</v>
      </c>
      <c r="B182">
        <v>1980</v>
      </c>
      <c r="C182" t="s">
        <v>171</v>
      </c>
      <c r="D182" t="s">
        <v>3108</v>
      </c>
      <c r="E182" t="str">
        <f t="shared" si="2"/>
        <v>City of Denair</v>
      </c>
      <c r="F182">
        <v>760</v>
      </c>
      <c r="G182" t="s">
        <v>3109</v>
      </c>
      <c r="H182">
        <v>2892</v>
      </c>
      <c r="I182">
        <v>0</v>
      </c>
      <c r="J182">
        <v>2892</v>
      </c>
      <c r="K182">
        <v>0</v>
      </c>
      <c r="L182">
        <v>907</v>
      </c>
      <c r="M182">
        <v>733</v>
      </c>
      <c r="N182">
        <v>174</v>
      </c>
      <c r="O182">
        <v>58700</v>
      </c>
      <c r="P182">
        <v>853</v>
      </c>
      <c r="Q182">
        <v>26</v>
      </c>
      <c r="R182">
        <v>23</v>
      </c>
      <c r="S182">
        <v>57</v>
      </c>
      <c r="T182" t="s">
        <v>3108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3110</v>
      </c>
      <c r="B183">
        <v>1980</v>
      </c>
      <c r="C183" t="s">
        <v>171</v>
      </c>
      <c r="D183" t="s">
        <v>537</v>
      </c>
      <c r="E183" t="str">
        <f t="shared" si="2"/>
        <v>City of Desert Hot Springs</v>
      </c>
      <c r="F183">
        <v>765</v>
      </c>
      <c r="G183" t="s">
        <v>3111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3112</v>
      </c>
      <c r="B184">
        <v>1980</v>
      </c>
      <c r="C184" t="s">
        <v>171</v>
      </c>
      <c r="D184" t="s">
        <v>3113</v>
      </c>
      <c r="E184" t="str">
        <f t="shared" si="2"/>
        <v>City of Desert View Highlands</v>
      </c>
      <c r="F184">
        <v>767</v>
      </c>
      <c r="G184" t="s">
        <v>3114</v>
      </c>
      <c r="H184">
        <v>2175</v>
      </c>
      <c r="I184">
        <v>0</v>
      </c>
      <c r="J184">
        <v>0</v>
      </c>
      <c r="K184">
        <v>2175</v>
      </c>
      <c r="L184">
        <v>727</v>
      </c>
      <c r="M184">
        <v>586</v>
      </c>
      <c r="N184">
        <v>141</v>
      </c>
      <c r="O184">
        <v>66800</v>
      </c>
      <c r="P184">
        <v>719</v>
      </c>
      <c r="Q184">
        <v>33</v>
      </c>
      <c r="R184">
        <v>2</v>
      </c>
      <c r="S184">
        <v>0</v>
      </c>
      <c r="T184" t="s">
        <v>3113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3115</v>
      </c>
      <c r="B185">
        <v>1980</v>
      </c>
      <c r="C185" t="s">
        <v>171</v>
      </c>
      <c r="D185" t="s">
        <v>539</v>
      </c>
      <c r="E185" t="str">
        <f t="shared" si="2"/>
        <v>City of Diamond Bar</v>
      </c>
      <c r="F185">
        <v>771</v>
      </c>
      <c r="G185" t="s">
        <v>3116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3117</v>
      </c>
      <c r="B186">
        <v>1980</v>
      </c>
      <c r="C186" t="s">
        <v>171</v>
      </c>
      <c r="D186" t="s">
        <v>3118</v>
      </c>
      <c r="E186" t="str">
        <f t="shared" si="2"/>
        <v>City of Diamond Springs</v>
      </c>
      <c r="F186">
        <v>773</v>
      </c>
      <c r="G186" t="s">
        <v>3119</v>
      </c>
      <c r="H186">
        <v>2287</v>
      </c>
      <c r="I186">
        <v>0</v>
      </c>
      <c r="J186">
        <v>0</v>
      </c>
      <c r="K186">
        <v>2287</v>
      </c>
      <c r="L186">
        <v>876</v>
      </c>
      <c r="M186">
        <v>697</v>
      </c>
      <c r="N186">
        <v>179</v>
      </c>
      <c r="O186">
        <v>66800</v>
      </c>
      <c r="P186">
        <v>680</v>
      </c>
      <c r="Q186">
        <v>33</v>
      </c>
      <c r="R186">
        <v>0</v>
      </c>
      <c r="S186">
        <v>216</v>
      </c>
      <c r="T186" t="s">
        <v>3118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3120</v>
      </c>
      <c r="B187">
        <v>1980</v>
      </c>
      <c r="C187" t="s">
        <v>171</v>
      </c>
      <c r="D187" t="s">
        <v>541</v>
      </c>
      <c r="E187" t="str">
        <f t="shared" si="2"/>
        <v>City of Dinuba</v>
      </c>
      <c r="F187">
        <v>775</v>
      </c>
      <c r="G187" t="s">
        <v>3121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3122</v>
      </c>
      <c r="B188">
        <v>1980</v>
      </c>
      <c r="C188" t="s">
        <v>171</v>
      </c>
      <c r="D188" t="s">
        <v>3123</v>
      </c>
      <c r="E188" t="str">
        <f t="shared" si="2"/>
        <v>City of Discovery Bay</v>
      </c>
      <c r="F188">
        <v>777</v>
      </c>
      <c r="G188" t="s">
        <v>3124</v>
      </c>
      <c r="H188">
        <v>1326</v>
      </c>
      <c r="I188">
        <v>0</v>
      </c>
      <c r="J188">
        <v>0</v>
      </c>
      <c r="K188">
        <v>1326</v>
      </c>
      <c r="L188">
        <v>466</v>
      </c>
      <c r="M188">
        <v>435</v>
      </c>
      <c r="N188">
        <v>31</v>
      </c>
      <c r="O188">
        <v>133200</v>
      </c>
      <c r="P188">
        <v>628</v>
      </c>
      <c r="Q188">
        <v>11</v>
      </c>
      <c r="R188">
        <v>0</v>
      </c>
      <c r="S188">
        <v>0</v>
      </c>
      <c r="T188" t="s">
        <v>3123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3125</v>
      </c>
      <c r="B189">
        <v>1980</v>
      </c>
      <c r="C189" t="s">
        <v>171</v>
      </c>
      <c r="D189" t="s">
        <v>543</v>
      </c>
      <c r="E189" t="str">
        <f t="shared" si="2"/>
        <v>City of Dixon</v>
      </c>
      <c r="F189">
        <v>780</v>
      </c>
      <c r="G189" t="s">
        <v>3126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3127</v>
      </c>
      <c r="B190">
        <v>1980</v>
      </c>
      <c r="C190" t="s">
        <v>171</v>
      </c>
      <c r="D190" t="s">
        <v>545</v>
      </c>
      <c r="E190" t="str">
        <f t="shared" si="2"/>
        <v>City of Dorris</v>
      </c>
      <c r="F190">
        <v>785</v>
      </c>
      <c r="G190" t="s">
        <v>3128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3129</v>
      </c>
      <c r="B191">
        <v>1980</v>
      </c>
      <c r="C191" t="s">
        <v>171</v>
      </c>
      <c r="D191" t="s">
        <v>547</v>
      </c>
      <c r="E191" t="str">
        <f t="shared" si="2"/>
        <v>City of Dos Palos</v>
      </c>
      <c r="F191">
        <v>790</v>
      </c>
      <c r="G191" t="s">
        <v>3130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3131</v>
      </c>
      <c r="B192">
        <v>1980</v>
      </c>
      <c r="C192" t="s">
        <v>171</v>
      </c>
      <c r="D192" t="s">
        <v>549</v>
      </c>
      <c r="E192" t="str">
        <f t="shared" si="2"/>
        <v>City of Downey</v>
      </c>
      <c r="F192">
        <v>795</v>
      </c>
      <c r="G192" t="s">
        <v>3132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3133</v>
      </c>
      <c r="B193">
        <v>1980</v>
      </c>
      <c r="C193" t="s">
        <v>171</v>
      </c>
      <c r="D193" t="s">
        <v>551</v>
      </c>
      <c r="E193" t="str">
        <f t="shared" si="2"/>
        <v>City of Duarte</v>
      </c>
      <c r="F193">
        <v>800</v>
      </c>
      <c r="G193" t="s">
        <v>3134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3135</v>
      </c>
      <c r="B194">
        <v>1980</v>
      </c>
      <c r="C194" t="s">
        <v>171</v>
      </c>
      <c r="D194" t="s">
        <v>553</v>
      </c>
      <c r="E194" t="str">
        <f t="shared" si="2"/>
        <v>City of Dublin</v>
      </c>
      <c r="F194">
        <v>802</v>
      </c>
      <c r="G194" t="s">
        <v>3136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3137</v>
      </c>
      <c r="B195">
        <v>1980</v>
      </c>
      <c r="C195" t="s">
        <v>171</v>
      </c>
      <c r="D195" t="s">
        <v>555</v>
      </c>
      <c r="E195" t="str">
        <f t="shared" si="2"/>
        <v>City of Dunsmuir</v>
      </c>
      <c r="F195">
        <v>805</v>
      </c>
      <c r="G195" t="s">
        <v>3138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3139</v>
      </c>
      <c r="B196">
        <v>1980</v>
      </c>
      <c r="C196" t="s">
        <v>171</v>
      </c>
      <c r="D196" t="s">
        <v>3140</v>
      </c>
      <c r="E196" t="str">
        <f t="shared" si="2"/>
        <v>City of Eagle Mountain</v>
      </c>
      <c r="F196">
        <v>807</v>
      </c>
      <c r="G196" t="s">
        <v>3141</v>
      </c>
      <c r="H196">
        <v>1890</v>
      </c>
      <c r="I196">
        <v>0</v>
      </c>
      <c r="J196">
        <v>0</v>
      </c>
      <c r="K196">
        <v>1890</v>
      </c>
      <c r="L196">
        <v>514</v>
      </c>
      <c r="M196">
        <v>155</v>
      </c>
      <c r="N196">
        <v>359</v>
      </c>
      <c r="O196">
        <v>20800</v>
      </c>
      <c r="P196">
        <v>375</v>
      </c>
      <c r="Q196">
        <v>22</v>
      </c>
      <c r="R196">
        <v>1</v>
      </c>
      <c r="S196">
        <v>179</v>
      </c>
      <c r="T196" t="s">
        <v>3140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3142</v>
      </c>
      <c r="B197">
        <v>1980</v>
      </c>
      <c r="C197" t="s">
        <v>171</v>
      </c>
      <c r="D197" t="s">
        <v>3143</v>
      </c>
      <c r="E197" t="str">
        <f t="shared" ref="E197:E260" si="3">_xlfn.CONCAT("City of ",D197)</f>
        <v>City of Earlimart</v>
      </c>
      <c r="F197">
        <v>810</v>
      </c>
      <c r="G197" t="s">
        <v>3144</v>
      </c>
      <c r="H197">
        <v>4578</v>
      </c>
      <c r="I197">
        <v>0</v>
      </c>
      <c r="J197">
        <v>4578</v>
      </c>
      <c r="K197">
        <v>0</v>
      </c>
      <c r="L197">
        <v>1172</v>
      </c>
      <c r="M197">
        <v>682</v>
      </c>
      <c r="N197">
        <v>490</v>
      </c>
      <c r="O197">
        <v>30400</v>
      </c>
      <c r="P197">
        <v>926</v>
      </c>
      <c r="Q197">
        <v>179</v>
      </c>
      <c r="R197">
        <v>29</v>
      </c>
      <c r="S197">
        <v>90</v>
      </c>
      <c r="T197" t="s">
        <v>3143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3145</v>
      </c>
      <c r="B198">
        <v>1980</v>
      </c>
      <c r="C198" t="s">
        <v>171</v>
      </c>
      <c r="D198" t="s">
        <v>3146</v>
      </c>
      <c r="E198" t="str">
        <f t="shared" si="3"/>
        <v>City of East Blythe</v>
      </c>
      <c r="F198">
        <v>811</v>
      </c>
      <c r="G198" t="s">
        <v>3147</v>
      </c>
      <c r="H198">
        <v>1660</v>
      </c>
      <c r="I198">
        <v>0</v>
      </c>
      <c r="J198">
        <v>0</v>
      </c>
      <c r="K198">
        <v>1660</v>
      </c>
      <c r="L198">
        <v>543</v>
      </c>
      <c r="M198">
        <v>252</v>
      </c>
      <c r="N198">
        <v>291</v>
      </c>
      <c r="O198">
        <v>29700</v>
      </c>
      <c r="P198">
        <v>325</v>
      </c>
      <c r="Q198">
        <v>60</v>
      </c>
      <c r="R198">
        <v>132</v>
      </c>
      <c r="S198">
        <v>145</v>
      </c>
      <c r="T198" t="s">
        <v>3146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3148</v>
      </c>
      <c r="B199">
        <v>1980</v>
      </c>
      <c r="C199" t="s">
        <v>171</v>
      </c>
      <c r="D199" t="s">
        <v>3149</v>
      </c>
      <c r="E199" t="str">
        <f t="shared" si="3"/>
        <v>City of East Compton</v>
      </c>
      <c r="F199">
        <v>812</v>
      </c>
      <c r="G199" t="s">
        <v>3150</v>
      </c>
      <c r="H199">
        <v>6435</v>
      </c>
      <c r="I199">
        <v>6435</v>
      </c>
      <c r="J199">
        <v>0</v>
      </c>
      <c r="K199">
        <v>0</v>
      </c>
      <c r="L199">
        <v>1695</v>
      </c>
      <c r="M199">
        <v>932</v>
      </c>
      <c r="N199">
        <v>763</v>
      </c>
      <c r="O199">
        <v>44600</v>
      </c>
      <c r="P199">
        <v>1373</v>
      </c>
      <c r="Q199">
        <v>345</v>
      </c>
      <c r="R199">
        <v>58</v>
      </c>
      <c r="S199">
        <v>1</v>
      </c>
      <c r="T199" t="s">
        <v>3149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3151</v>
      </c>
      <c r="B200">
        <v>1980</v>
      </c>
      <c r="C200" t="s">
        <v>171</v>
      </c>
      <c r="D200" t="s">
        <v>3152</v>
      </c>
      <c r="E200" t="str">
        <f t="shared" si="3"/>
        <v>City of East Hemet</v>
      </c>
      <c r="F200">
        <v>814</v>
      </c>
      <c r="G200" t="s">
        <v>3153</v>
      </c>
      <c r="H200">
        <v>14712</v>
      </c>
      <c r="I200">
        <v>14712</v>
      </c>
      <c r="J200">
        <v>0</v>
      </c>
      <c r="K200">
        <v>0</v>
      </c>
      <c r="L200">
        <v>5328</v>
      </c>
      <c r="M200">
        <v>3824</v>
      </c>
      <c r="N200">
        <v>1504</v>
      </c>
      <c r="O200">
        <v>66700</v>
      </c>
      <c r="P200">
        <v>4757</v>
      </c>
      <c r="Q200">
        <v>499</v>
      </c>
      <c r="R200">
        <v>294</v>
      </c>
      <c r="S200">
        <v>89</v>
      </c>
      <c r="T200" t="s">
        <v>3152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3154</v>
      </c>
      <c r="B201">
        <v>1980</v>
      </c>
      <c r="C201" t="s">
        <v>171</v>
      </c>
      <c r="D201" t="s">
        <v>3155</v>
      </c>
      <c r="E201" t="str">
        <f t="shared" si="3"/>
        <v>City of East La Mirada</v>
      </c>
      <c r="F201">
        <v>818</v>
      </c>
      <c r="G201" t="s">
        <v>3156</v>
      </c>
      <c r="H201">
        <v>9688</v>
      </c>
      <c r="I201">
        <v>9688</v>
      </c>
      <c r="J201">
        <v>0</v>
      </c>
      <c r="K201">
        <v>0</v>
      </c>
      <c r="L201">
        <v>3336</v>
      </c>
      <c r="M201">
        <v>2228</v>
      </c>
      <c r="N201">
        <v>1108</v>
      </c>
      <c r="O201">
        <v>89200</v>
      </c>
      <c r="P201">
        <v>2511</v>
      </c>
      <c r="Q201">
        <v>202</v>
      </c>
      <c r="R201">
        <v>660</v>
      </c>
      <c r="S201">
        <v>3</v>
      </c>
      <c r="T201" t="s">
        <v>3155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3157</v>
      </c>
      <c r="B202">
        <v>1980</v>
      </c>
      <c r="C202" t="s">
        <v>171</v>
      </c>
      <c r="D202" t="s">
        <v>3158</v>
      </c>
      <c r="E202" t="str">
        <f t="shared" si="3"/>
        <v>City of East Los Angeles</v>
      </c>
      <c r="F202">
        <v>820</v>
      </c>
      <c r="G202" t="s">
        <v>3159</v>
      </c>
      <c r="H202">
        <v>110017</v>
      </c>
      <c r="I202">
        <v>110017</v>
      </c>
      <c r="J202">
        <v>0</v>
      </c>
      <c r="K202">
        <v>0</v>
      </c>
      <c r="L202">
        <v>29064</v>
      </c>
      <c r="M202">
        <v>11415</v>
      </c>
      <c r="N202">
        <v>17649</v>
      </c>
      <c r="O202">
        <v>55600</v>
      </c>
      <c r="P202">
        <v>24245</v>
      </c>
      <c r="Q202">
        <v>4755</v>
      </c>
      <c r="R202">
        <v>855</v>
      </c>
      <c r="S202">
        <v>31</v>
      </c>
      <c r="T202" t="s">
        <v>3158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3160</v>
      </c>
      <c r="B203">
        <v>1980</v>
      </c>
      <c r="C203" t="s">
        <v>171</v>
      </c>
      <c r="D203" t="s">
        <v>3161</v>
      </c>
      <c r="E203" t="str">
        <f t="shared" si="3"/>
        <v>City of Easton</v>
      </c>
      <c r="F203">
        <v>825</v>
      </c>
      <c r="G203" t="s">
        <v>3162</v>
      </c>
      <c r="H203">
        <v>1710</v>
      </c>
      <c r="I203">
        <v>0</v>
      </c>
      <c r="J203">
        <v>0</v>
      </c>
      <c r="K203">
        <v>1710</v>
      </c>
      <c r="L203">
        <v>571</v>
      </c>
      <c r="M203">
        <v>427</v>
      </c>
      <c r="N203">
        <v>144</v>
      </c>
      <c r="O203">
        <v>55900</v>
      </c>
      <c r="P203">
        <v>529</v>
      </c>
      <c r="Q203">
        <v>49</v>
      </c>
      <c r="R203">
        <v>1</v>
      </c>
      <c r="S203">
        <v>10</v>
      </c>
      <c r="T203" t="s">
        <v>3161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3163</v>
      </c>
      <c r="B204">
        <v>1980</v>
      </c>
      <c r="C204" t="s">
        <v>171</v>
      </c>
      <c r="D204" t="s">
        <v>3164</v>
      </c>
      <c r="E204" t="str">
        <f t="shared" si="3"/>
        <v>City of East Palo Alto</v>
      </c>
      <c r="F204">
        <v>827</v>
      </c>
      <c r="G204" t="s">
        <v>3165</v>
      </c>
      <c r="H204">
        <v>18191</v>
      </c>
      <c r="I204">
        <v>18191</v>
      </c>
      <c r="J204">
        <v>0</v>
      </c>
      <c r="K204">
        <v>0</v>
      </c>
      <c r="L204">
        <v>6476</v>
      </c>
      <c r="M204">
        <v>2912</v>
      </c>
      <c r="N204">
        <v>3564</v>
      </c>
      <c r="O204">
        <v>61800</v>
      </c>
      <c r="P204">
        <v>4127</v>
      </c>
      <c r="Q204">
        <v>655</v>
      </c>
      <c r="R204">
        <v>1840</v>
      </c>
      <c r="S204">
        <v>159</v>
      </c>
      <c r="T204" t="s">
        <v>3164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3166</v>
      </c>
      <c r="B205">
        <v>1980</v>
      </c>
      <c r="C205" t="s">
        <v>171</v>
      </c>
      <c r="D205" t="s">
        <v>3167</v>
      </c>
      <c r="E205" t="str">
        <f t="shared" si="3"/>
        <v>City of East Porterville</v>
      </c>
      <c r="F205">
        <v>830</v>
      </c>
      <c r="G205" t="s">
        <v>3168</v>
      </c>
      <c r="H205">
        <v>5218</v>
      </c>
      <c r="I205">
        <v>0</v>
      </c>
      <c r="J205">
        <v>5218</v>
      </c>
      <c r="K205">
        <v>0</v>
      </c>
      <c r="L205">
        <v>1645</v>
      </c>
      <c r="M205">
        <v>975</v>
      </c>
      <c r="N205">
        <v>670</v>
      </c>
      <c r="O205">
        <v>32000</v>
      </c>
      <c r="P205">
        <v>1347</v>
      </c>
      <c r="Q205">
        <v>254</v>
      </c>
      <c r="R205">
        <v>18</v>
      </c>
      <c r="S205">
        <v>158</v>
      </c>
      <c r="T205" t="s">
        <v>3167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3169</v>
      </c>
      <c r="B206">
        <v>1980</v>
      </c>
      <c r="C206" t="s">
        <v>171</v>
      </c>
      <c r="D206" t="s">
        <v>3170</v>
      </c>
      <c r="E206" t="str">
        <f t="shared" si="3"/>
        <v>City of Edgemont</v>
      </c>
      <c r="F206">
        <v>844</v>
      </c>
      <c r="G206" t="s">
        <v>3171</v>
      </c>
      <c r="H206">
        <v>5215</v>
      </c>
      <c r="I206">
        <v>5215</v>
      </c>
      <c r="J206">
        <v>0</v>
      </c>
      <c r="K206">
        <v>0</v>
      </c>
      <c r="L206">
        <v>1796</v>
      </c>
      <c r="M206">
        <v>681</v>
      </c>
      <c r="N206">
        <v>1115</v>
      </c>
      <c r="O206">
        <v>58100</v>
      </c>
      <c r="P206">
        <v>1322</v>
      </c>
      <c r="Q206">
        <v>458</v>
      </c>
      <c r="R206">
        <v>195</v>
      </c>
      <c r="S206">
        <v>66</v>
      </c>
      <c r="T206" t="s">
        <v>3170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3172</v>
      </c>
      <c r="B207">
        <v>1980</v>
      </c>
      <c r="C207" t="s">
        <v>171</v>
      </c>
      <c r="D207" t="s">
        <v>3173</v>
      </c>
      <c r="E207" t="str">
        <f t="shared" si="3"/>
        <v>City of Edwards AFB</v>
      </c>
      <c r="F207">
        <v>847</v>
      </c>
      <c r="G207" t="s">
        <v>3174</v>
      </c>
      <c r="H207">
        <v>8554</v>
      </c>
      <c r="I207">
        <v>0</v>
      </c>
      <c r="J207">
        <v>8554</v>
      </c>
      <c r="K207">
        <v>0</v>
      </c>
      <c r="L207">
        <v>2157</v>
      </c>
      <c r="M207">
        <v>125</v>
      </c>
      <c r="N207">
        <v>2032</v>
      </c>
      <c r="O207">
        <v>33500</v>
      </c>
      <c r="P207">
        <v>2003</v>
      </c>
      <c r="Q207">
        <v>187</v>
      </c>
      <c r="R207">
        <v>80</v>
      </c>
      <c r="S207">
        <v>81</v>
      </c>
      <c r="T207" t="s">
        <v>3173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3175</v>
      </c>
      <c r="B208">
        <v>1980</v>
      </c>
      <c r="C208" t="s">
        <v>171</v>
      </c>
      <c r="D208" t="s">
        <v>559</v>
      </c>
      <c r="E208" t="str">
        <f t="shared" si="3"/>
        <v>City of El Cajon</v>
      </c>
      <c r="F208">
        <v>850</v>
      </c>
      <c r="G208" t="s">
        <v>3176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3177</v>
      </c>
      <c r="B209">
        <v>1980</v>
      </c>
      <c r="C209" t="s">
        <v>171</v>
      </c>
      <c r="D209" t="s">
        <v>561</v>
      </c>
      <c r="E209" t="str">
        <f t="shared" si="3"/>
        <v>City of El Centro</v>
      </c>
      <c r="F209">
        <v>855</v>
      </c>
      <c r="G209" t="s">
        <v>3178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3179</v>
      </c>
      <c r="B210">
        <v>1980</v>
      </c>
      <c r="C210" t="s">
        <v>171</v>
      </c>
      <c r="D210" t="s">
        <v>563</v>
      </c>
      <c r="E210" t="str">
        <f t="shared" si="3"/>
        <v>City of El Cerrito</v>
      </c>
      <c r="F210">
        <v>860</v>
      </c>
      <c r="G210" t="s">
        <v>3180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3181</v>
      </c>
      <c r="B211">
        <v>1980</v>
      </c>
      <c r="C211" t="s">
        <v>171</v>
      </c>
      <c r="D211" t="s">
        <v>3182</v>
      </c>
      <c r="E211" t="str">
        <f t="shared" si="3"/>
        <v>City of El Dorado Hills</v>
      </c>
      <c r="F211">
        <v>861</v>
      </c>
      <c r="G211" t="s">
        <v>3183</v>
      </c>
      <c r="H211">
        <v>3453</v>
      </c>
      <c r="I211">
        <v>0</v>
      </c>
      <c r="J211">
        <v>3453</v>
      </c>
      <c r="K211">
        <v>0</v>
      </c>
      <c r="L211">
        <v>1035</v>
      </c>
      <c r="M211">
        <v>964</v>
      </c>
      <c r="N211">
        <v>71</v>
      </c>
      <c r="O211">
        <v>98200</v>
      </c>
      <c r="P211">
        <v>1085</v>
      </c>
      <c r="Q211">
        <v>10</v>
      </c>
      <c r="R211">
        <v>0</v>
      </c>
      <c r="S211">
        <v>0</v>
      </c>
      <c r="T211" t="s">
        <v>3182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3184</v>
      </c>
      <c r="B212">
        <v>1980</v>
      </c>
      <c r="C212" t="s">
        <v>171</v>
      </c>
      <c r="D212" t="s">
        <v>3185</v>
      </c>
      <c r="E212" t="str">
        <f t="shared" si="3"/>
        <v>City of El Granada</v>
      </c>
      <c r="F212">
        <v>864</v>
      </c>
      <c r="G212" t="s">
        <v>3186</v>
      </c>
      <c r="H212">
        <v>3582</v>
      </c>
      <c r="I212">
        <v>0</v>
      </c>
      <c r="J212">
        <v>3582</v>
      </c>
      <c r="K212">
        <v>0</v>
      </c>
      <c r="L212">
        <v>1274</v>
      </c>
      <c r="M212">
        <v>933</v>
      </c>
      <c r="N212">
        <v>341</v>
      </c>
      <c r="O212">
        <v>122900</v>
      </c>
      <c r="P212">
        <v>1125</v>
      </c>
      <c r="Q212">
        <v>155</v>
      </c>
      <c r="R212">
        <v>30</v>
      </c>
      <c r="S212">
        <v>10</v>
      </c>
      <c r="T212" t="s">
        <v>3185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3187</v>
      </c>
      <c r="B213">
        <v>1980</v>
      </c>
      <c r="C213" t="s">
        <v>171</v>
      </c>
      <c r="D213" t="s">
        <v>569</v>
      </c>
      <c r="E213" t="str">
        <f t="shared" si="3"/>
        <v>City of Elk Grove</v>
      </c>
      <c r="F213">
        <v>870</v>
      </c>
      <c r="G213" t="s">
        <v>3188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3189</v>
      </c>
      <c r="B214">
        <v>1980</v>
      </c>
      <c r="C214" t="s">
        <v>171</v>
      </c>
      <c r="D214" t="s">
        <v>565</v>
      </c>
      <c r="E214" t="str">
        <f t="shared" si="3"/>
        <v>City of El Monte</v>
      </c>
      <c r="F214">
        <v>880</v>
      </c>
      <c r="G214" t="s">
        <v>3190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3191</v>
      </c>
      <c r="B215">
        <v>1980</v>
      </c>
      <c r="C215" t="s">
        <v>171</v>
      </c>
      <c r="D215" t="s">
        <v>3192</v>
      </c>
      <c r="E215" t="str">
        <f t="shared" si="3"/>
        <v>City of El Paso de Robles</v>
      </c>
      <c r="F215">
        <v>885</v>
      </c>
      <c r="G215" t="s">
        <v>3193</v>
      </c>
      <c r="H215">
        <v>9163</v>
      </c>
      <c r="I215">
        <v>0</v>
      </c>
      <c r="J215">
        <v>9163</v>
      </c>
      <c r="K215">
        <v>0</v>
      </c>
      <c r="L215">
        <v>3631</v>
      </c>
      <c r="M215">
        <v>1985</v>
      </c>
      <c r="N215">
        <v>1646</v>
      </c>
      <c r="O215">
        <v>65800</v>
      </c>
      <c r="P215">
        <v>3036</v>
      </c>
      <c r="Q215">
        <v>514</v>
      </c>
      <c r="R215">
        <v>330</v>
      </c>
      <c r="S215">
        <v>106</v>
      </c>
      <c r="T215" t="s">
        <v>3192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3194</v>
      </c>
      <c r="B216">
        <v>1980</v>
      </c>
      <c r="C216" t="s">
        <v>171</v>
      </c>
      <c r="D216" t="s">
        <v>3195</v>
      </c>
      <c r="E216" t="str">
        <f t="shared" si="3"/>
        <v>City of El Rio</v>
      </c>
      <c r="F216">
        <v>890</v>
      </c>
      <c r="G216" t="s">
        <v>3196</v>
      </c>
      <c r="H216">
        <v>5674</v>
      </c>
      <c r="I216">
        <v>5674</v>
      </c>
      <c r="J216">
        <v>0</v>
      </c>
      <c r="K216">
        <v>0</v>
      </c>
      <c r="L216">
        <v>1597</v>
      </c>
      <c r="M216">
        <v>1107</v>
      </c>
      <c r="N216">
        <v>490</v>
      </c>
      <c r="O216">
        <v>65900</v>
      </c>
      <c r="P216">
        <v>1328</v>
      </c>
      <c r="Q216">
        <v>151</v>
      </c>
      <c r="R216">
        <v>7</v>
      </c>
      <c r="S216">
        <v>151</v>
      </c>
      <c r="T216" t="s">
        <v>3195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3197</v>
      </c>
      <c r="B217">
        <v>1980</v>
      </c>
      <c r="C217" t="s">
        <v>171</v>
      </c>
      <c r="D217" t="s">
        <v>567</v>
      </c>
      <c r="E217" t="str">
        <f t="shared" si="3"/>
        <v>City of El Segundo</v>
      </c>
      <c r="F217">
        <v>895</v>
      </c>
      <c r="G217" t="s">
        <v>3198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3199</v>
      </c>
      <c r="B218">
        <v>1980</v>
      </c>
      <c r="C218" t="s">
        <v>171</v>
      </c>
      <c r="D218" t="s">
        <v>3200</v>
      </c>
      <c r="E218" t="str">
        <f t="shared" si="3"/>
        <v>City of El Sobrante</v>
      </c>
      <c r="F218">
        <v>902</v>
      </c>
      <c r="G218" t="s">
        <v>3201</v>
      </c>
      <c r="H218">
        <v>10535</v>
      </c>
      <c r="I218">
        <v>10535</v>
      </c>
      <c r="J218">
        <v>0</v>
      </c>
      <c r="K218">
        <v>0</v>
      </c>
      <c r="L218">
        <v>4170</v>
      </c>
      <c r="M218">
        <v>2770</v>
      </c>
      <c r="N218">
        <v>1400</v>
      </c>
      <c r="O218">
        <v>76500</v>
      </c>
      <c r="P218">
        <v>3329</v>
      </c>
      <c r="Q218">
        <v>429</v>
      </c>
      <c r="R218">
        <v>478</v>
      </c>
      <c r="S218">
        <v>58</v>
      </c>
      <c r="T218" t="s">
        <v>3200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3202</v>
      </c>
      <c r="B219">
        <v>1980</v>
      </c>
      <c r="C219" t="s">
        <v>171</v>
      </c>
      <c r="D219" t="s">
        <v>3203</v>
      </c>
      <c r="E219" t="str">
        <f t="shared" si="3"/>
        <v>City of El Toro</v>
      </c>
      <c r="F219">
        <v>903</v>
      </c>
      <c r="G219" t="s">
        <v>3204</v>
      </c>
      <c r="H219">
        <v>38153</v>
      </c>
      <c r="I219">
        <v>38153</v>
      </c>
      <c r="J219">
        <v>0</v>
      </c>
      <c r="K219">
        <v>0</v>
      </c>
      <c r="L219">
        <v>12158</v>
      </c>
      <c r="M219">
        <v>9896</v>
      </c>
      <c r="N219">
        <v>2262</v>
      </c>
      <c r="O219">
        <v>132800</v>
      </c>
      <c r="P219">
        <v>10483</v>
      </c>
      <c r="Q219">
        <v>598</v>
      </c>
      <c r="R219">
        <v>864</v>
      </c>
      <c r="S219">
        <v>1055</v>
      </c>
      <c r="T219" t="s">
        <v>3203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3205</v>
      </c>
      <c r="B220">
        <v>1980</v>
      </c>
      <c r="C220" t="s">
        <v>171</v>
      </c>
      <c r="D220" t="s">
        <v>3206</v>
      </c>
      <c r="E220" t="str">
        <f t="shared" si="3"/>
        <v>City of El Toro Station</v>
      </c>
      <c r="F220">
        <v>904</v>
      </c>
      <c r="G220" t="s">
        <v>3207</v>
      </c>
      <c r="H220">
        <v>7632</v>
      </c>
      <c r="I220">
        <v>7632</v>
      </c>
      <c r="J220">
        <v>0</v>
      </c>
      <c r="K220">
        <v>0</v>
      </c>
      <c r="L220">
        <v>1236</v>
      </c>
      <c r="M220">
        <v>2</v>
      </c>
      <c r="N220">
        <v>1234</v>
      </c>
      <c r="O220">
        <v>0</v>
      </c>
      <c r="P220">
        <v>930</v>
      </c>
      <c r="Q220">
        <v>311</v>
      </c>
      <c r="R220">
        <v>12</v>
      </c>
      <c r="S220">
        <v>1</v>
      </c>
      <c r="T220" t="s">
        <v>3206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3208</v>
      </c>
      <c r="B221">
        <v>1980</v>
      </c>
      <c r="C221" t="s">
        <v>171</v>
      </c>
      <c r="D221" t="s">
        <v>3209</v>
      </c>
      <c r="E221" t="str">
        <f t="shared" si="3"/>
        <v>City of El Verano</v>
      </c>
      <c r="F221">
        <v>905</v>
      </c>
      <c r="G221" t="s">
        <v>3210</v>
      </c>
      <c r="H221">
        <v>2384</v>
      </c>
      <c r="I221">
        <v>0</v>
      </c>
      <c r="J221">
        <v>0</v>
      </c>
      <c r="K221">
        <v>2384</v>
      </c>
      <c r="L221">
        <v>931</v>
      </c>
      <c r="M221">
        <v>524</v>
      </c>
      <c r="N221">
        <v>407</v>
      </c>
      <c r="O221">
        <v>79100</v>
      </c>
      <c r="P221">
        <v>865</v>
      </c>
      <c r="Q221">
        <v>135</v>
      </c>
      <c r="R221">
        <v>2</v>
      </c>
      <c r="S221">
        <v>3</v>
      </c>
      <c r="T221" t="s">
        <v>3209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3211</v>
      </c>
      <c r="B222">
        <v>1980</v>
      </c>
      <c r="C222" t="s">
        <v>171</v>
      </c>
      <c r="D222" t="s">
        <v>571</v>
      </c>
      <c r="E222" t="str">
        <f t="shared" si="3"/>
        <v>City of Emeryville</v>
      </c>
      <c r="F222">
        <v>910</v>
      </c>
      <c r="G222" t="s">
        <v>3212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3213</v>
      </c>
      <c r="B223">
        <v>1980</v>
      </c>
      <c r="C223" t="s">
        <v>171</v>
      </c>
      <c r="D223" t="s">
        <v>573</v>
      </c>
      <c r="E223" t="str">
        <f t="shared" si="3"/>
        <v>City of Encinitas</v>
      </c>
      <c r="F223">
        <v>920</v>
      </c>
      <c r="G223" t="s">
        <v>3214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3215</v>
      </c>
      <c r="B224">
        <v>1980</v>
      </c>
      <c r="C224" t="s">
        <v>171</v>
      </c>
      <c r="D224" t="s">
        <v>575</v>
      </c>
      <c r="E224" t="str">
        <f t="shared" si="3"/>
        <v>City of Escalon</v>
      </c>
      <c r="F224">
        <v>930</v>
      </c>
      <c r="G224" t="s">
        <v>3216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3217</v>
      </c>
      <c r="B225">
        <v>1980</v>
      </c>
      <c r="C225" t="s">
        <v>171</v>
      </c>
      <c r="D225" t="s">
        <v>577</v>
      </c>
      <c r="E225" t="str">
        <f t="shared" si="3"/>
        <v>City of Escondido</v>
      </c>
      <c r="F225">
        <v>935</v>
      </c>
      <c r="G225" t="s">
        <v>3218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3219</v>
      </c>
      <c r="B226">
        <v>1980</v>
      </c>
      <c r="C226" t="s">
        <v>171</v>
      </c>
      <c r="D226" t="s">
        <v>3220</v>
      </c>
      <c r="E226" t="str">
        <f t="shared" si="3"/>
        <v>City of Esparto</v>
      </c>
      <c r="F226">
        <v>937</v>
      </c>
      <c r="G226" t="s">
        <v>3221</v>
      </c>
      <c r="H226">
        <v>1303</v>
      </c>
      <c r="I226">
        <v>0</v>
      </c>
      <c r="J226">
        <v>0</v>
      </c>
      <c r="K226">
        <v>1303</v>
      </c>
      <c r="L226">
        <v>447</v>
      </c>
      <c r="M226">
        <v>339</v>
      </c>
      <c r="N226">
        <v>108</v>
      </c>
      <c r="O226">
        <v>47200</v>
      </c>
      <c r="P226">
        <v>369</v>
      </c>
      <c r="Q226">
        <v>24</v>
      </c>
      <c r="R226">
        <v>1</v>
      </c>
      <c r="S226">
        <v>68</v>
      </c>
      <c r="T226" t="s">
        <v>3220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3222</v>
      </c>
      <c r="B227">
        <v>1980</v>
      </c>
      <c r="C227" t="s">
        <v>171</v>
      </c>
      <c r="D227" t="s">
        <v>579</v>
      </c>
      <c r="E227" t="str">
        <f t="shared" si="3"/>
        <v>City of Etna</v>
      </c>
      <c r="F227">
        <v>940</v>
      </c>
      <c r="G227" t="s">
        <v>3223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3224</v>
      </c>
      <c r="B228">
        <v>1980</v>
      </c>
      <c r="C228" t="s">
        <v>171</v>
      </c>
      <c r="D228" t="s">
        <v>581</v>
      </c>
      <c r="E228" t="str">
        <f t="shared" si="3"/>
        <v>City of Eureka</v>
      </c>
      <c r="F228">
        <v>945</v>
      </c>
      <c r="G228" t="s">
        <v>3225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3226</v>
      </c>
      <c r="B229">
        <v>1980</v>
      </c>
      <c r="C229" t="s">
        <v>171</v>
      </c>
      <c r="D229" t="s">
        <v>583</v>
      </c>
      <c r="E229" t="str">
        <f t="shared" si="3"/>
        <v>City of Exeter</v>
      </c>
      <c r="F229">
        <v>950</v>
      </c>
      <c r="G229" t="s">
        <v>3227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3228</v>
      </c>
      <c r="B230">
        <v>1980</v>
      </c>
      <c r="C230" t="s">
        <v>171</v>
      </c>
      <c r="D230" t="s">
        <v>585</v>
      </c>
      <c r="E230" t="str">
        <f t="shared" si="3"/>
        <v>City of Fairfax</v>
      </c>
      <c r="F230">
        <v>955</v>
      </c>
      <c r="G230" t="s">
        <v>3229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3230</v>
      </c>
      <c r="B231">
        <v>1980</v>
      </c>
      <c r="C231" t="s">
        <v>171</v>
      </c>
      <c r="D231" t="s">
        <v>587</v>
      </c>
      <c r="E231" t="str">
        <f t="shared" si="3"/>
        <v>City of Fairfield</v>
      </c>
      <c r="F231">
        <v>960</v>
      </c>
      <c r="G231" t="s">
        <v>3231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3232</v>
      </c>
      <c r="B232">
        <v>1980</v>
      </c>
      <c r="C232" t="s">
        <v>171</v>
      </c>
      <c r="D232" t="s">
        <v>3233</v>
      </c>
      <c r="E232" t="str">
        <f t="shared" si="3"/>
        <v>City of Fair Oaks</v>
      </c>
      <c r="F232">
        <v>965</v>
      </c>
      <c r="G232" t="s">
        <v>3234</v>
      </c>
      <c r="H232">
        <v>22602</v>
      </c>
      <c r="I232">
        <v>22602</v>
      </c>
      <c r="J232">
        <v>0</v>
      </c>
      <c r="K232">
        <v>0</v>
      </c>
      <c r="L232">
        <v>8035</v>
      </c>
      <c r="M232">
        <v>5941</v>
      </c>
      <c r="N232">
        <v>2094</v>
      </c>
      <c r="O232">
        <v>99400</v>
      </c>
      <c r="P232">
        <v>7411</v>
      </c>
      <c r="Q232">
        <v>479</v>
      </c>
      <c r="R232">
        <v>674</v>
      </c>
      <c r="S232">
        <v>11</v>
      </c>
      <c r="T232" t="s">
        <v>3233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3235</v>
      </c>
      <c r="B233">
        <v>1980</v>
      </c>
      <c r="C233" t="s">
        <v>171</v>
      </c>
      <c r="D233" t="s">
        <v>3236</v>
      </c>
      <c r="E233" t="str">
        <f t="shared" si="3"/>
        <v>City of Fallbrook</v>
      </c>
      <c r="F233">
        <v>980</v>
      </c>
      <c r="G233" t="s">
        <v>3237</v>
      </c>
      <c r="H233">
        <v>14041</v>
      </c>
      <c r="I233">
        <v>0</v>
      </c>
      <c r="J233">
        <v>14041</v>
      </c>
      <c r="K233">
        <v>0</v>
      </c>
      <c r="L233">
        <v>4961</v>
      </c>
      <c r="M233">
        <v>2995</v>
      </c>
      <c r="N233">
        <v>1966</v>
      </c>
      <c r="O233">
        <v>89000</v>
      </c>
      <c r="P233">
        <v>3785</v>
      </c>
      <c r="Q233">
        <v>470</v>
      </c>
      <c r="R233">
        <v>549</v>
      </c>
      <c r="S233">
        <v>523</v>
      </c>
      <c r="T233" t="s">
        <v>3236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3238</v>
      </c>
      <c r="B234">
        <v>1980</v>
      </c>
      <c r="C234" t="s">
        <v>171</v>
      </c>
      <c r="D234" t="s">
        <v>589</v>
      </c>
      <c r="E234" t="str">
        <f t="shared" si="3"/>
        <v>City of Farmersville</v>
      </c>
      <c r="F234">
        <v>986</v>
      </c>
      <c r="G234" t="s">
        <v>3239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3240</v>
      </c>
      <c r="B235">
        <v>1980</v>
      </c>
      <c r="C235" t="s">
        <v>171</v>
      </c>
      <c r="D235" t="s">
        <v>3241</v>
      </c>
      <c r="E235" t="str">
        <f t="shared" si="3"/>
        <v>City of Felton</v>
      </c>
      <c r="F235">
        <v>995</v>
      </c>
      <c r="G235" t="s">
        <v>3242</v>
      </c>
      <c r="H235">
        <v>4564</v>
      </c>
      <c r="I235">
        <v>4564</v>
      </c>
      <c r="J235">
        <v>0</v>
      </c>
      <c r="K235">
        <v>0</v>
      </c>
      <c r="L235">
        <v>1874</v>
      </c>
      <c r="M235">
        <v>1191</v>
      </c>
      <c r="N235">
        <v>683</v>
      </c>
      <c r="O235">
        <v>85800</v>
      </c>
      <c r="P235">
        <v>1742</v>
      </c>
      <c r="Q235">
        <v>269</v>
      </c>
      <c r="R235">
        <v>16</v>
      </c>
      <c r="S235">
        <v>110</v>
      </c>
      <c r="T235" t="s">
        <v>3241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3243</v>
      </c>
      <c r="B236">
        <v>1980</v>
      </c>
      <c r="C236" t="s">
        <v>171</v>
      </c>
      <c r="D236" t="s">
        <v>591</v>
      </c>
      <c r="E236" t="str">
        <f t="shared" si="3"/>
        <v>City of Ferndale</v>
      </c>
      <c r="F236">
        <v>1000</v>
      </c>
      <c r="G236" t="s">
        <v>3244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3245</v>
      </c>
      <c r="B237">
        <v>1980</v>
      </c>
      <c r="C237" t="s">
        <v>171</v>
      </c>
      <c r="D237" t="s">
        <v>3246</v>
      </c>
      <c r="E237" t="str">
        <f t="shared" si="3"/>
        <v>City of Fetters Hot Springs-Agua Caliente</v>
      </c>
      <c r="F237">
        <v>1002</v>
      </c>
      <c r="G237" t="s">
        <v>3247</v>
      </c>
      <c r="H237">
        <v>1675</v>
      </c>
      <c r="I237">
        <v>0</v>
      </c>
      <c r="J237">
        <v>0</v>
      </c>
      <c r="K237">
        <v>1675</v>
      </c>
      <c r="L237">
        <v>719</v>
      </c>
      <c r="M237">
        <v>471</v>
      </c>
      <c r="N237">
        <v>248</v>
      </c>
      <c r="O237">
        <v>71900</v>
      </c>
      <c r="P237">
        <v>525</v>
      </c>
      <c r="Q237">
        <v>95</v>
      </c>
      <c r="R237">
        <v>20</v>
      </c>
      <c r="S237">
        <v>145</v>
      </c>
      <c r="T237" t="s">
        <v>3246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3248</v>
      </c>
      <c r="B238">
        <v>1980</v>
      </c>
      <c r="C238" t="s">
        <v>171</v>
      </c>
      <c r="D238" t="s">
        <v>593</v>
      </c>
      <c r="E238" t="str">
        <f t="shared" si="3"/>
        <v>City of Fillmore</v>
      </c>
      <c r="F238">
        <v>1010</v>
      </c>
      <c r="G238" t="s">
        <v>3249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3250</v>
      </c>
      <c r="B239">
        <v>1980</v>
      </c>
      <c r="C239" t="s">
        <v>171</v>
      </c>
      <c r="D239" t="s">
        <v>595</v>
      </c>
      <c r="E239" t="str">
        <f t="shared" si="3"/>
        <v>City of Firebaugh</v>
      </c>
      <c r="F239">
        <v>1015</v>
      </c>
      <c r="G239" t="s">
        <v>3251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3252</v>
      </c>
      <c r="B240">
        <v>1980</v>
      </c>
      <c r="C240" t="s">
        <v>171</v>
      </c>
      <c r="D240" t="s">
        <v>3253</v>
      </c>
      <c r="E240" t="str">
        <f t="shared" si="3"/>
        <v>City of Florence-Graham</v>
      </c>
      <c r="F240">
        <v>1020</v>
      </c>
      <c r="G240" t="s">
        <v>3254</v>
      </c>
      <c r="H240">
        <v>48662</v>
      </c>
      <c r="I240">
        <v>48662</v>
      </c>
      <c r="J240">
        <v>0</v>
      </c>
      <c r="K240">
        <v>0</v>
      </c>
      <c r="L240">
        <v>12825</v>
      </c>
      <c r="M240">
        <v>4771</v>
      </c>
      <c r="N240">
        <v>8054</v>
      </c>
      <c r="O240">
        <v>35700</v>
      </c>
      <c r="P240">
        <v>9724</v>
      </c>
      <c r="Q240">
        <v>3026</v>
      </c>
      <c r="R240">
        <v>504</v>
      </c>
      <c r="S240">
        <v>163</v>
      </c>
      <c r="T240" t="s">
        <v>3253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3255</v>
      </c>
      <c r="B241">
        <v>1980</v>
      </c>
      <c r="C241" t="s">
        <v>171</v>
      </c>
      <c r="D241" t="s">
        <v>3256</v>
      </c>
      <c r="E241" t="str">
        <f t="shared" si="3"/>
        <v>City of Florin</v>
      </c>
      <c r="F241">
        <v>1023</v>
      </c>
      <c r="G241" t="s">
        <v>3257</v>
      </c>
      <c r="H241">
        <v>16523</v>
      </c>
      <c r="I241">
        <v>16523</v>
      </c>
      <c r="J241">
        <v>0</v>
      </c>
      <c r="K241">
        <v>0</v>
      </c>
      <c r="L241">
        <v>6025</v>
      </c>
      <c r="M241">
        <v>4222</v>
      </c>
      <c r="N241">
        <v>1803</v>
      </c>
      <c r="O241">
        <v>60500</v>
      </c>
      <c r="P241">
        <v>4432</v>
      </c>
      <c r="Q241">
        <v>346</v>
      </c>
      <c r="R241">
        <v>543</v>
      </c>
      <c r="S241">
        <v>1264</v>
      </c>
      <c r="T241" t="s">
        <v>3256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3258</v>
      </c>
      <c r="B242">
        <v>1980</v>
      </c>
      <c r="C242" t="s">
        <v>171</v>
      </c>
      <c r="D242" t="s">
        <v>597</v>
      </c>
      <c r="E242" t="str">
        <f t="shared" si="3"/>
        <v>City of Folsom</v>
      </c>
      <c r="F242">
        <v>1025</v>
      </c>
      <c r="G242" t="s">
        <v>3259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3260</v>
      </c>
      <c r="B243">
        <v>1980</v>
      </c>
      <c r="C243" t="s">
        <v>171</v>
      </c>
      <c r="D243" t="s">
        <v>599</v>
      </c>
      <c r="E243" t="str">
        <f t="shared" si="3"/>
        <v>City of Fontana</v>
      </c>
      <c r="F243">
        <v>1030</v>
      </c>
      <c r="G243" t="s">
        <v>3261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3262</v>
      </c>
      <c r="B244">
        <v>1980</v>
      </c>
      <c r="C244" t="s">
        <v>171</v>
      </c>
      <c r="D244" t="s">
        <v>3263</v>
      </c>
      <c r="E244" t="str">
        <f t="shared" si="3"/>
        <v>City of Foothill Farms</v>
      </c>
      <c r="F244">
        <v>1032</v>
      </c>
      <c r="G244" t="s">
        <v>3264</v>
      </c>
      <c r="H244">
        <v>13700</v>
      </c>
      <c r="I244">
        <v>13700</v>
      </c>
      <c r="J244">
        <v>0</v>
      </c>
      <c r="K244">
        <v>0</v>
      </c>
      <c r="L244">
        <v>4924</v>
      </c>
      <c r="M244">
        <v>3522</v>
      </c>
      <c r="N244">
        <v>1402</v>
      </c>
      <c r="O244">
        <v>65400</v>
      </c>
      <c r="P244">
        <v>4014</v>
      </c>
      <c r="Q244">
        <v>891</v>
      </c>
      <c r="R244">
        <v>78</v>
      </c>
      <c r="S244">
        <v>181</v>
      </c>
      <c r="T244" t="s">
        <v>3263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3265</v>
      </c>
      <c r="B245">
        <v>1980</v>
      </c>
      <c r="C245" t="s">
        <v>171</v>
      </c>
      <c r="D245" t="s">
        <v>3266</v>
      </c>
      <c r="E245" t="str">
        <f t="shared" si="3"/>
        <v>City of Ford City</v>
      </c>
      <c r="F245">
        <v>1035</v>
      </c>
      <c r="G245" t="s">
        <v>3267</v>
      </c>
      <c r="H245">
        <v>3392</v>
      </c>
      <c r="I245">
        <v>0</v>
      </c>
      <c r="J245">
        <v>3392</v>
      </c>
      <c r="K245">
        <v>0</v>
      </c>
      <c r="L245">
        <v>1323</v>
      </c>
      <c r="M245">
        <v>900</v>
      </c>
      <c r="N245">
        <v>423</v>
      </c>
      <c r="O245">
        <v>33300</v>
      </c>
      <c r="P245">
        <v>1149</v>
      </c>
      <c r="Q245">
        <v>199</v>
      </c>
      <c r="R245">
        <v>10</v>
      </c>
      <c r="S245">
        <v>35</v>
      </c>
      <c r="T245" t="s">
        <v>3266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3268</v>
      </c>
      <c r="B246">
        <v>1980</v>
      </c>
      <c r="C246" t="s">
        <v>171</v>
      </c>
      <c r="D246" t="s">
        <v>3269</v>
      </c>
      <c r="E246" t="str">
        <f t="shared" si="3"/>
        <v>City of Foresthill</v>
      </c>
      <c r="F246">
        <v>1039</v>
      </c>
      <c r="G246" t="s">
        <v>3270</v>
      </c>
      <c r="H246">
        <v>1304</v>
      </c>
      <c r="I246">
        <v>0</v>
      </c>
      <c r="J246">
        <v>0</v>
      </c>
      <c r="K246">
        <v>1304</v>
      </c>
      <c r="L246">
        <v>464</v>
      </c>
      <c r="M246">
        <v>344</v>
      </c>
      <c r="N246">
        <v>120</v>
      </c>
      <c r="O246">
        <v>60100</v>
      </c>
      <c r="P246">
        <v>324</v>
      </c>
      <c r="Q246">
        <v>30</v>
      </c>
      <c r="R246">
        <v>2</v>
      </c>
      <c r="S246">
        <v>140</v>
      </c>
      <c r="T246" t="s">
        <v>3269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3271</v>
      </c>
      <c r="B247">
        <v>1980</v>
      </c>
      <c r="C247" t="s">
        <v>171</v>
      </c>
      <c r="D247" t="s">
        <v>601</v>
      </c>
      <c r="E247" t="str">
        <f t="shared" si="3"/>
        <v>City of Fort Bragg</v>
      </c>
      <c r="F247">
        <v>1050</v>
      </c>
      <c r="G247" t="s">
        <v>3272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3273</v>
      </c>
      <c r="B248">
        <v>1980</v>
      </c>
      <c r="C248" t="s">
        <v>171</v>
      </c>
      <c r="D248" t="s">
        <v>603</v>
      </c>
      <c r="E248" t="str">
        <f t="shared" si="3"/>
        <v>City of Fort Jones</v>
      </c>
      <c r="F248">
        <v>1055</v>
      </c>
      <c r="G248" t="s">
        <v>3274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3275</v>
      </c>
      <c r="B249">
        <v>1980</v>
      </c>
      <c r="C249" t="s">
        <v>171</v>
      </c>
      <c r="D249" t="s">
        <v>605</v>
      </c>
      <c r="E249" t="str">
        <f t="shared" si="3"/>
        <v>City of Fortuna</v>
      </c>
      <c r="F249">
        <v>1060</v>
      </c>
      <c r="G249" t="s">
        <v>3276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3277</v>
      </c>
      <c r="B250">
        <v>1980</v>
      </c>
      <c r="C250" t="s">
        <v>171</v>
      </c>
      <c r="D250" t="s">
        <v>607</v>
      </c>
      <c r="E250" t="str">
        <f t="shared" si="3"/>
        <v>City of Foster City</v>
      </c>
      <c r="F250">
        <v>1062</v>
      </c>
      <c r="G250" t="s">
        <v>3278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3279</v>
      </c>
      <c r="B251">
        <v>1980</v>
      </c>
      <c r="C251" t="s">
        <v>171</v>
      </c>
      <c r="D251" t="s">
        <v>609</v>
      </c>
      <c r="E251" t="str">
        <f t="shared" si="3"/>
        <v>City of Fountain Valley</v>
      </c>
      <c r="F251">
        <v>1065</v>
      </c>
      <c r="G251" t="s">
        <v>3280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3281</v>
      </c>
      <c r="B252">
        <v>1980</v>
      </c>
      <c r="C252" t="s">
        <v>171</v>
      </c>
      <c r="D252" t="s">
        <v>611</v>
      </c>
      <c r="E252" t="str">
        <f t="shared" si="3"/>
        <v>City of Fowler</v>
      </c>
      <c r="F252">
        <v>1070</v>
      </c>
      <c r="G252" t="s">
        <v>3282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3283</v>
      </c>
      <c r="B253">
        <v>1980</v>
      </c>
      <c r="C253" t="s">
        <v>171</v>
      </c>
      <c r="D253" t="s">
        <v>3284</v>
      </c>
      <c r="E253" t="str">
        <f t="shared" si="3"/>
        <v>City of Frazier Park</v>
      </c>
      <c r="F253">
        <v>1072</v>
      </c>
      <c r="G253" t="s">
        <v>3285</v>
      </c>
      <c r="H253">
        <v>1444</v>
      </c>
      <c r="I253">
        <v>0</v>
      </c>
      <c r="J253">
        <v>0</v>
      </c>
      <c r="K253">
        <v>1444</v>
      </c>
      <c r="L253">
        <v>589</v>
      </c>
      <c r="M253">
        <v>429</v>
      </c>
      <c r="N253">
        <v>160</v>
      </c>
      <c r="O253">
        <v>49800</v>
      </c>
      <c r="P253">
        <v>775</v>
      </c>
      <c r="Q253">
        <v>36</v>
      </c>
      <c r="R253">
        <v>0</v>
      </c>
      <c r="S253">
        <v>90</v>
      </c>
      <c r="T253" t="s">
        <v>3284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3286</v>
      </c>
      <c r="B254">
        <v>1980</v>
      </c>
      <c r="C254" t="s">
        <v>171</v>
      </c>
      <c r="D254" t="s">
        <v>3287</v>
      </c>
      <c r="E254" t="str">
        <f t="shared" si="3"/>
        <v>City of Freedom</v>
      </c>
      <c r="F254">
        <v>1075</v>
      </c>
      <c r="G254" t="s">
        <v>3288</v>
      </c>
      <c r="H254">
        <v>6416</v>
      </c>
      <c r="I254">
        <v>0</v>
      </c>
      <c r="J254">
        <v>6416</v>
      </c>
      <c r="K254">
        <v>0</v>
      </c>
      <c r="L254">
        <v>1977</v>
      </c>
      <c r="M254">
        <v>1298</v>
      </c>
      <c r="N254">
        <v>679</v>
      </c>
      <c r="O254">
        <v>69000</v>
      </c>
      <c r="P254">
        <v>1533</v>
      </c>
      <c r="Q254">
        <v>296</v>
      </c>
      <c r="R254">
        <v>104</v>
      </c>
      <c r="S254">
        <v>133</v>
      </c>
      <c r="T254" t="s">
        <v>3287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3289</v>
      </c>
      <c r="B255">
        <v>1980</v>
      </c>
      <c r="C255" t="s">
        <v>171</v>
      </c>
      <c r="D255" t="s">
        <v>613</v>
      </c>
      <c r="E255" t="str">
        <f t="shared" si="3"/>
        <v>City of Fremont</v>
      </c>
      <c r="F255">
        <v>1080</v>
      </c>
      <c r="G255" t="s">
        <v>3290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3291</v>
      </c>
      <c r="B256">
        <v>1980</v>
      </c>
      <c r="C256" t="s">
        <v>171</v>
      </c>
      <c r="D256" t="s">
        <v>614</v>
      </c>
      <c r="E256" t="str">
        <f t="shared" si="3"/>
        <v>City of Fresno</v>
      </c>
      <c r="F256">
        <v>1090</v>
      </c>
      <c r="G256" t="s">
        <v>3292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3293</v>
      </c>
      <c r="B257">
        <v>1980</v>
      </c>
      <c r="C257" t="s">
        <v>171</v>
      </c>
      <c r="D257" t="s">
        <v>616</v>
      </c>
      <c r="E257" t="str">
        <f t="shared" si="3"/>
        <v>City of Fullerton</v>
      </c>
      <c r="F257">
        <v>1095</v>
      </c>
      <c r="G257" t="s">
        <v>3294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3295</v>
      </c>
      <c r="B258">
        <v>1980</v>
      </c>
      <c r="C258" t="s">
        <v>171</v>
      </c>
      <c r="D258" t="s">
        <v>618</v>
      </c>
      <c r="E258" t="str">
        <f t="shared" si="3"/>
        <v>City of Galt</v>
      </c>
      <c r="F258">
        <v>1100</v>
      </c>
      <c r="G258" t="s">
        <v>3296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3297</v>
      </c>
      <c r="B259">
        <v>1980</v>
      </c>
      <c r="C259" t="s">
        <v>171</v>
      </c>
      <c r="D259" t="s">
        <v>622</v>
      </c>
      <c r="E259" t="str">
        <f t="shared" si="3"/>
        <v>City of Gardena</v>
      </c>
      <c r="F259">
        <v>1105</v>
      </c>
      <c r="G259" t="s">
        <v>3298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3299</v>
      </c>
      <c r="B260">
        <v>1980</v>
      </c>
      <c r="C260" t="s">
        <v>171</v>
      </c>
      <c r="D260" t="s">
        <v>3300</v>
      </c>
      <c r="E260" t="str">
        <f t="shared" si="3"/>
        <v>City of Garden Acres</v>
      </c>
      <c r="F260">
        <v>1107</v>
      </c>
      <c r="G260" t="s">
        <v>3301</v>
      </c>
      <c r="H260">
        <v>7361</v>
      </c>
      <c r="I260">
        <v>7361</v>
      </c>
      <c r="J260">
        <v>0</v>
      </c>
      <c r="K260">
        <v>0</v>
      </c>
      <c r="L260">
        <v>2608</v>
      </c>
      <c r="M260">
        <v>1760</v>
      </c>
      <c r="N260">
        <v>848</v>
      </c>
      <c r="O260">
        <v>30900</v>
      </c>
      <c r="P260">
        <v>2515</v>
      </c>
      <c r="Q260">
        <v>176</v>
      </c>
      <c r="R260">
        <v>2</v>
      </c>
      <c r="S260">
        <v>69</v>
      </c>
      <c r="T260" t="s">
        <v>3300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3302</v>
      </c>
      <c r="B261">
        <v>1980</v>
      </c>
      <c r="C261" t="s">
        <v>171</v>
      </c>
      <c r="D261" t="s">
        <v>620</v>
      </c>
      <c r="E261" t="str">
        <f t="shared" ref="E261:E324" si="4">_xlfn.CONCAT("City of ",D261)</f>
        <v>City of Garden Grove</v>
      </c>
      <c r="F261">
        <v>1110</v>
      </c>
      <c r="G261" t="s">
        <v>3303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3304</v>
      </c>
      <c r="B262">
        <v>1980</v>
      </c>
      <c r="C262" t="s">
        <v>171</v>
      </c>
      <c r="D262" t="s">
        <v>3305</v>
      </c>
      <c r="E262" t="str">
        <f t="shared" si="4"/>
        <v>City of George AFB</v>
      </c>
      <c r="F262">
        <v>1111</v>
      </c>
      <c r="G262" t="s">
        <v>3306</v>
      </c>
      <c r="H262">
        <v>7061</v>
      </c>
      <c r="I262">
        <v>0</v>
      </c>
      <c r="J262">
        <v>7061</v>
      </c>
      <c r="K262">
        <v>0</v>
      </c>
      <c r="L262">
        <v>1619</v>
      </c>
      <c r="M262">
        <v>1</v>
      </c>
      <c r="N262">
        <v>1618</v>
      </c>
      <c r="O262">
        <v>0</v>
      </c>
      <c r="P262">
        <v>1569</v>
      </c>
      <c r="Q262">
        <v>59</v>
      </c>
      <c r="R262">
        <v>10</v>
      </c>
      <c r="S262">
        <v>1</v>
      </c>
      <c r="T262" t="s">
        <v>3305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3307</v>
      </c>
      <c r="B263">
        <v>1980</v>
      </c>
      <c r="C263" t="s">
        <v>171</v>
      </c>
      <c r="D263" t="s">
        <v>624</v>
      </c>
      <c r="E263" t="str">
        <f t="shared" si="4"/>
        <v>City of Gilroy</v>
      </c>
      <c r="F263">
        <v>1115</v>
      </c>
      <c r="G263" t="s">
        <v>3308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3309</v>
      </c>
      <c r="B264">
        <v>1980</v>
      </c>
      <c r="C264" t="s">
        <v>171</v>
      </c>
      <c r="D264" t="s">
        <v>3310</v>
      </c>
      <c r="E264" t="str">
        <f t="shared" si="4"/>
        <v>City of Glen Avon</v>
      </c>
      <c r="F264">
        <v>1120</v>
      </c>
      <c r="G264" t="s">
        <v>3311</v>
      </c>
      <c r="H264">
        <v>8444</v>
      </c>
      <c r="I264">
        <v>8444</v>
      </c>
      <c r="J264">
        <v>0</v>
      </c>
      <c r="K264">
        <v>0</v>
      </c>
      <c r="L264">
        <v>3354</v>
      </c>
      <c r="M264">
        <v>1632</v>
      </c>
      <c r="N264">
        <v>1722</v>
      </c>
      <c r="O264">
        <v>63500</v>
      </c>
      <c r="P264">
        <v>2427</v>
      </c>
      <c r="Q264">
        <v>212</v>
      </c>
      <c r="R264">
        <v>748</v>
      </c>
      <c r="S264">
        <v>231</v>
      </c>
      <c r="T264" t="s">
        <v>3310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3312</v>
      </c>
      <c r="B265">
        <v>1980</v>
      </c>
      <c r="C265" t="s">
        <v>171</v>
      </c>
      <c r="D265" t="s">
        <v>626</v>
      </c>
      <c r="E265" t="str">
        <f t="shared" si="4"/>
        <v>City of Glendale</v>
      </c>
      <c r="F265">
        <v>1130</v>
      </c>
      <c r="G265" t="s">
        <v>3313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3314</v>
      </c>
      <c r="B266">
        <v>1980</v>
      </c>
      <c r="C266" t="s">
        <v>171</v>
      </c>
      <c r="D266" t="s">
        <v>628</v>
      </c>
      <c r="E266" t="str">
        <f t="shared" si="4"/>
        <v>City of Glendora</v>
      </c>
      <c r="F266">
        <v>1135</v>
      </c>
      <c r="G266" t="s">
        <v>3315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3316</v>
      </c>
      <c r="B267">
        <v>1980</v>
      </c>
      <c r="C267" t="s">
        <v>171</v>
      </c>
      <c r="D267" t="s">
        <v>3317</v>
      </c>
      <c r="E267" t="str">
        <f t="shared" si="4"/>
        <v>City of Glen Ellen</v>
      </c>
      <c r="F267">
        <v>1137</v>
      </c>
      <c r="G267" t="s">
        <v>3318</v>
      </c>
      <c r="H267">
        <v>1014</v>
      </c>
      <c r="I267">
        <v>0</v>
      </c>
      <c r="J267">
        <v>0</v>
      </c>
      <c r="K267">
        <v>1014</v>
      </c>
      <c r="L267">
        <v>429</v>
      </c>
      <c r="M267">
        <v>254</v>
      </c>
      <c r="N267">
        <v>175</v>
      </c>
      <c r="O267">
        <v>84100</v>
      </c>
      <c r="P267">
        <v>407</v>
      </c>
      <c r="Q267">
        <v>51</v>
      </c>
      <c r="R267">
        <v>0</v>
      </c>
      <c r="S267">
        <v>6</v>
      </c>
      <c r="T267" t="s">
        <v>3317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3319</v>
      </c>
      <c r="B268">
        <v>1980</v>
      </c>
      <c r="C268" t="s">
        <v>171</v>
      </c>
      <c r="D268" t="s">
        <v>632</v>
      </c>
      <c r="E268" t="str">
        <f t="shared" si="4"/>
        <v>City of Gonzales</v>
      </c>
      <c r="F268">
        <v>1140</v>
      </c>
      <c r="G268" t="s">
        <v>3320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3321</v>
      </c>
      <c r="B269">
        <v>1980</v>
      </c>
      <c r="C269" t="s">
        <v>171</v>
      </c>
      <c r="D269" t="s">
        <v>3322</v>
      </c>
      <c r="E269" t="str">
        <f t="shared" si="4"/>
        <v>City of Goshen</v>
      </c>
      <c r="F269">
        <v>1145</v>
      </c>
      <c r="G269" t="s">
        <v>3323</v>
      </c>
      <c r="H269">
        <v>1809</v>
      </c>
      <c r="I269">
        <v>1809</v>
      </c>
      <c r="J269">
        <v>0</v>
      </c>
      <c r="K269">
        <v>0</v>
      </c>
      <c r="L269">
        <v>459</v>
      </c>
      <c r="M269">
        <v>331</v>
      </c>
      <c r="N269">
        <v>128</v>
      </c>
      <c r="O269">
        <v>32500</v>
      </c>
      <c r="P269">
        <v>440</v>
      </c>
      <c r="Q269">
        <v>15</v>
      </c>
      <c r="R269">
        <v>7</v>
      </c>
      <c r="S269">
        <v>12</v>
      </c>
      <c r="T269" t="s">
        <v>3322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3324</v>
      </c>
      <c r="B270">
        <v>1980</v>
      </c>
      <c r="C270" t="s">
        <v>171</v>
      </c>
      <c r="D270" t="s">
        <v>634</v>
      </c>
      <c r="E270" t="str">
        <f t="shared" si="4"/>
        <v>City of Grand Terrace</v>
      </c>
      <c r="F270">
        <v>1147</v>
      </c>
      <c r="G270" t="s">
        <v>3325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3326</v>
      </c>
      <c r="B271">
        <v>1980</v>
      </c>
      <c r="C271" t="s">
        <v>171</v>
      </c>
      <c r="D271" t="s">
        <v>636</v>
      </c>
      <c r="E271" t="str">
        <f t="shared" si="4"/>
        <v>City of Grass Valley</v>
      </c>
      <c r="F271">
        <v>1150</v>
      </c>
      <c r="G271" t="s">
        <v>3327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3328</v>
      </c>
      <c r="B272">
        <v>1980</v>
      </c>
      <c r="C272" t="s">
        <v>171</v>
      </c>
      <c r="D272" t="s">
        <v>3329</v>
      </c>
      <c r="E272" t="str">
        <f t="shared" si="4"/>
        <v>City of Graton</v>
      </c>
      <c r="F272">
        <v>1153</v>
      </c>
      <c r="G272" t="s">
        <v>3330</v>
      </c>
      <c r="H272">
        <v>1286</v>
      </c>
      <c r="I272">
        <v>0</v>
      </c>
      <c r="J272">
        <v>0</v>
      </c>
      <c r="K272">
        <v>1286</v>
      </c>
      <c r="L272">
        <v>502</v>
      </c>
      <c r="M272">
        <v>365</v>
      </c>
      <c r="N272">
        <v>137</v>
      </c>
      <c r="O272">
        <v>69500</v>
      </c>
      <c r="P272">
        <v>393</v>
      </c>
      <c r="Q272">
        <v>73</v>
      </c>
      <c r="R272">
        <v>1</v>
      </c>
      <c r="S272">
        <v>63</v>
      </c>
      <c r="T272" t="s">
        <v>3329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3331</v>
      </c>
      <c r="B273">
        <v>1980</v>
      </c>
      <c r="C273" t="s">
        <v>171</v>
      </c>
      <c r="D273" t="s">
        <v>3332</v>
      </c>
      <c r="E273" t="str">
        <f t="shared" si="4"/>
        <v>City of Greenacres</v>
      </c>
      <c r="F273">
        <v>1157</v>
      </c>
      <c r="G273" t="s">
        <v>3333</v>
      </c>
      <c r="H273">
        <v>5381</v>
      </c>
      <c r="I273">
        <v>5381</v>
      </c>
      <c r="J273">
        <v>0</v>
      </c>
      <c r="K273">
        <v>0</v>
      </c>
      <c r="L273">
        <v>1701</v>
      </c>
      <c r="M273">
        <v>1427</v>
      </c>
      <c r="N273">
        <v>274</v>
      </c>
      <c r="O273">
        <v>70500</v>
      </c>
      <c r="P273">
        <v>1570</v>
      </c>
      <c r="Q273">
        <v>87</v>
      </c>
      <c r="R273">
        <v>2</v>
      </c>
      <c r="S273">
        <v>124</v>
      </c>
      <c r="T273" t="s">
        <v>3332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3334</v>
      </c>
      <c r="B274">
        <v>1980</v>
      </c>
      <c r="C274" t="s">
        <v>171</v>
      </c>
      <c r="D274" t="s">
        <v>638</v>
      </c>
      <c r="E274" t="str">
        <f t="shared" si="4"/>
        <v>City of Greenfield</v>
      </c>
      <c r="F274">
        <v>1160</v>
      </c>
      <c r="G274" t="s">
        <v>3335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3336</v>
      </c>
      <c r="B275">
        <v>1980</v>
      </c>
      <c r="C275" t="s">
        <v>171</v>
      </c>
      <c r="D275" t="s">
        <v>3337</v>
      </c>
      <c r="E275" t="str">
        <f t="shared" si="4"/>
        <v>City of Greenville</v>
      </c>
      <c r="F275">
        <v>1165</v>
      </c>
      <c r="G275" t="s">
        <v>3338</v>
      </c>
      <c r="H275">
        <v>1537</v>
      </c>
      <c r="I275">
        <v>0</v>
      </c>
      <c r="J275">
        <v>0</v>
      </c>
      <c r="K275">
        <v>1537</v>
      </c>
      <c r="L275">
        <v>586</v>
      </c>
      <c r="M275">
        <v>360</v>
      </c>
      <c r="N275">
        <v>226</v>
      </c>
      <c r="O275">
        <v>44400</v>
      </c>
      <c r="P275">
        <v>464</v>
      </c>
      <c r="Q275">
        <v>98</v>
      </c>
      <c r="R275">
        <v>24</v>
      </c>
      <c r="S275">
        <v>72</v>
      </c>
      <c r="T275" t="s">
        <v>3337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3339</v>
      </c>
      <c r="B276">
        <v>1980</v>
      </c>
      <c r="C276" t="s">
        <v>171</v>
      </c>
      <c r="D276" t="s">
        <v>640</v>
      </c>
      <c r="E276" t="str">
        <f t="shared" si="4"/>
        <v>City of Gridley</v>
      </c>
      <c r="F276">
        <v>1170</v>
      </c>
      <c r="G276" t="s">
        <v>3340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3341</v>
      </c>
      <c r="B277">
        <v>1980</v>
      </c>
      <c r="C277" t="s">
        <v>171</v>
      </c>
      <c r="D277" t="s">
        <v>3342</v>
      </c>
      <c r="E277" t="str">
        <f t="shared" si="4"/>
        <v>City of Grover City</v>
      </c>
      <c r="F277">
        <v>1175</v>
      </c>
      <c r="G277" t="s">
        <v>3343</v>
      </c>
      <c r="H277">
        <v>8827</v>
      </c>
      <c r="I277">
        <v>0</v>
      </c>
      <c r="J277">
        <v>8827</v>
      </c>
      <c r="K277">
        <v>0</v>
      </c>
      <c r="L277">
        <v>3465</v>
      </c>
      <c r="M277">
        <v>1756</v>
      </c>
      <c r="N277">
        <v>1709</v>
      </c>
      <c r="O277">
        <v>62000</v>
      </c>
      <c r="P277">
        <v>2770</v>
      </c>
      <c r="Q277">
        <v>823</v>
      </c>
      <c r="R277">
        <v>122</v>
      </c>
      <c r="S277">
        <v>202</v>
      </c>
      <c r="T277" t="s">
        <v>3342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3344</v>
      </c>
      <c r="B278">
        <v>1980</v>
      </c>
      <c r="C278" t="s">
        <v>171</v>
      </c>
      <c r="D278" t="s">
        <v>644</v>
      </c>
      <c r="E278" t="str">
        <f t="shared" si="4"/>
        <v>City of Guadalupe</v>
      </c>
      <c r="F278">
        <v>1180</v>
      </c>
      <c r="G278" t="s">
        <v>3345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3346</v>
      </c>
      <c r="B279">
        <v>1980</v>
      </c>
      <c r="C279" t="s">
        <v>171</v>
      </c>
      <c r="D279" t="s">
        <v>3347</v>
      </c>
      <c r="E279" t="str">
        <f t="shared" si="4"/>
        <v>City of Guerneville</v>
      </c>
      <c r="F279">
        <v>1183</v>
      </c>
      <c r="G279" t="s">
        <v>3348</v>
      </c>
      <c r="H279">
        <v>1525</v>
      </c>
      <c r="I279">
        <v>0</v>
      </c>
      <c r="J279">
        <v>0</v>
      </c>
      <c r="K279">
        <v>1525</v>
      </c>
      <c r="L279">
        <v>671</v>
      </c>
      <c r="M279">
        <v>352</v>
      </c>
      <c r="N279">
        <v>319</v>
      </c>
      <c r="O279">
        <v>70900</v>
      </c>
      <c r="P279">
        <v>598</v>
      </c>
      <c r="Q279">
        <v>160</v>
      </c>
      <c r="R279">
        <v>135</v>
      </c>
      <c r="S279">
        <v>44</v>
      </c>
      <c r="T279" t="s">
        <v>3347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3349</v>
      </c>
      <c r="B280">
        <v>1980</v>
      </c>
      <c r="C280" t="s">
        <v>171</v>
      </c>
      <c r="D280" t="s">
        <v>646</v>
      </c>
      <c r="E280" t="str">
        <f t="shared" si="4"/>
        <v>City of Gustine</v>
      </c>
      <c r="F280">
        <v>1185</v>
      </c>
      <c r="G280" t="s">
        <v>3350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3351</v>
      </c>
      <c r="B281">
        <v>1980</v>
      </c>
      <c r="C281" t="s">
        <v>171</v>
      </c>
      <c r="D281" t="s">
        <v>3352</v>
      </c>
      <c r="E281" t="str">
        <f t="shared" si="4"/>
        <v>City of Hacienda Heights</v>
      </c>
      <c r="F281">
        <v>1188</v>
      </c>
      <c r="G281" t="s">
        <v>3353</v>
      </c>
      <c r="H281">
        <v>49422</v>
      </c>
      <c r="I281">
        <v>49422</v>
      </c>
      <c r="J281">
        <v>0</v>
      </c>
      <c r="K281">
        <v>0</v>
      </c>
      <c r="L281">
        <v>14221</v>
      </c>
      <c r="M281">
        <v>12438</v>
      </c>
      <c r="N281">
        <v>1783</v>
      </c>
      <c r="O281">
        <v>111100</v>
      </c>
      <c r="P281">
        <v>13368</v>
      </c>
      <c r="Q281">
        <v>785</v>
      </c>
      <c r="R281">
        <v>555</v>
      </c>
      <c r="S281">
        <v>385</v>
      </c>
      <c r="T281" t="s">
        <v>3352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3354</v>
      </c>
      <c r="B282">
        <v>1980</v>
      </c>
      <c r="C282" t="s">
        <v>171</v>
      </c>
      <c r="D282" t="s">
        <v>648</v>
      </c>
      <c r="E282" t="str">
        <f t="shared" si="4"/>
        <v>City of Half Moon Bay</v>
      </c>
      <c r="F282">
        <v>1195</v>
      </c>
      <c r="G282" t="s">
        <v>3355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3356</v>
      </c>
      <c r="B283">
        <v>1980</v>
      </c>
      <c r="C283" t="s">
        <v>171</v>
      </c>
      <c r="D283" t="s">
        <v>3357</v>
      </c>
      <c r="E283" t="str">
        <f t="shared" si="4"/>
        <v>City of Hamilton City</v>
      </c>
      <c r="F283">
        <v>1197</v>
      </c>
      <c r="G283" t="s">
        <v>3358</v>
      </c>
      <c r="H283">
        <v>1337</v>
      </c>
      <c r="I283">
        <v>0</v>
      </c>
      <c r="J283">
        <v>0</v>
      </c>
      <c r="K283">
        <v>1337</v>
      </c>
      <c r="L283">
        <v>368</v>
      </c>
      <c r="M283">
        <v>280</v>
      </c>
      <c r="N283">
        <v>88</v>
      </c>
      <c r="O283">
        <v>40900</v>
      </c>
      <c r="P283">
        <v>282</v>
      </c>
      <c r="Q283">
        <v>25</v>
      </c>
      <c r="R283">
        <v>0</v>
      </c>
      <c r="S283">
        <v>71</v>
      </c>
      <c r="T283" t="s">
        <v>3357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3359</v>
      </c>
      <c r="B284">
        <v>1980</v>
      </c>
      <c r="C284" t="s">
        <v>171</v>
      </c>
      <c r="D284" t="s">
        <v>650</v>
      </c>
      <c r="E284" t="str">
        <f t="shared" si="4"/>
        <v>City of Hanford</v>
      </c>
      <c r="F284">
        <v>1200</v>
      </c>
      <c r="G284" t="s">
        <v>3360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3361</v>
      </c>
      <c r="B285">
        <v>1980</v>
      </c>
      <c r="C285" t="s">
        <v>171</v>
      </c>
      <c r="D285" t="s">
        <v>3362</v>
      </c>
      <c r="E285" t="str">
        <f t="shared" si="4"/>
        <v>City of Happy Camp</v>
      </c>
      <c r="F285">
        <v>1209</v>
      </c>
      <c r="G285" t="s">
        <v>3363</v>
      </c>
      <c r="H285">
        <v>1110</v>
      </c>
      <c r="I285">
        <v>0</v>
      </c>
      <c r="J285">
        <v>0</v>
      </c>
      <c r="K285">
        <v>1110</v>
      </c>
      <c r="L285">
        <v>404</v>
      </c>
      <c r="M285">
        <v>239</v>
      </c>
      <c r="N285">
        <v>165</v>
      </c>
      <c r="O285">
        <v>41900</v>
      </c>
      <c r="P285">
        <v>233</v>
      </c>
      <c r="Q285">
        <v>29</v>
      </c>
      <c r="R285">
        <v>25</v>
      </c>
      <c r="S285">
        <v>183</v>
      </c>
      <c r="T285" t="s">
        <v>3362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3364</v>
      </c>
      <c r="B286">
        <v>1980</v>
      </c>
      <c r="C286" t="s">
        <v>171</v>
      </c>
      <c r="D286" t="s">
        <v>652</v>
      </c>
      <c r="E286" t="str">
        <f t="shared" si="4"/>
        <v>City of Hawaiian Gardens</v>
      </c>
      <c r="F286">
        <v>1217</v>
      </c>
      <c r="G286" t="s">
        <v>3365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3366</v>
      </c>
      <c r="B287">
        <v>1980</v>
      </c>
      <c r="C287" t="s">
        <v>171</v>
      </c>
      <c r="D287" t="s">
        <v>654</v>
      </c>
      <c r="E287" t="str">
        <f t="shared" si="4"/>
        <v>City of Hawthorne</v>
      </c>
      <c r="F287">
        <v>1220</v>
      </c>
      <c r="G287" t="s">
        <v>3367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3368</v>
      </c>
      <c r="B288">
        <v>1980</v>
      </c>
      <c r="C288" t="s">
        <v>171</v>
      </c>
      <c r="D288" t="s">
        <v>3369</v>
      </c>
      <c r="E288" t="str">
        <f t="shared" si="4"/>
        <v>City of Hayfork</v>
      </c>
      <c r="F288">
        <v>1223</v>
      </c>
      <c r="G288" t="s">
        <v>3370</v>
      </c>
      <c r="H288">
        <v>1788</v>
      </c>
      <c r="I288">
        <v>0</v>
      </c>
      <c r="J288">
        <v>0</v>
      </c>
      <c r="K288">
        <v>1788</v>
      </c>
      <c r="L288">
        <v>647</v>
      </c>
      <c r="M288">
        <v>431</v>
      </c>
      <c r="N288">
        <v>216</v>
      </c>
      <c r="O288">
        <v>43100</v>
      </c>
      <c r="P288">
        <v>473</v>
      </c>
      <c r="Q288">
        <v>80</v>
      </c>
      <c r="R288">
        <v>3</v>
      </c>
      <c r="S288">
        <v>154</v>
      </c>
      <c r="T288" t="s">
        <v>3369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3371</v>
      </c>
      <c r="B289">
        <v>1980</v>
      </c>
      <c r="C289" t="s">
        <v>171</v>
      </c>
      <c r="D289" t="s">
        <v>656</v>
      </c>
      <c r="E289" t="str">
        <f t="shared" si="4"/>
        <v>City of Hayward</v>
      </c>
      <c r="F289">
        <v>1225</v>
      </c>
      <c r="G289" t="s">
        <v>3372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3373</v>
      </c>
      <c r="B290">
        <v>1980</v>
      </c>
      <c r="C290" t="s">
        <v>171</v>
      </c>
      <c r="D290" t="s">
        <v>658</v>
      </c>
      <c r="E290" t="str">
        <f t="shared" si="4"/>
        <v>City of Healdsburg</v>
      </c>
      <c r="F290">
        <v>1230</v>
      </c>
      <c r="G290" t="s">
        <v>3374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3375</v>
      </c>
      <c r="B291">
        <v>1980</v>
      </c>
      <c r="C291" t="s">
        <v>171</v>
      </c>
      <c r="D291" t="s">
        <v>3376</v>
      </c>
      <c r="E291" t="str">
        <f t="shared" si="4"/>
        <v>City of Heber</v>
      </c>
      <c r="F291">
        <v>1232</v>
      </c>
      <c r="G291" t="s">
        <v>3377</v>
      </c>
      <c r="H291">
        <v>2221</v>
      </c>
      <c r="I291">
        <v>0</v>
      </c>
      <c r="J291">
        <v>0</v>
      </c>
      <c r="K291">
        <v>2221</v>
      </c>
      <c r="L291">
        <v>457</v>
      </c>
      <c r="M291">
        <v>384</v>
      </c>
      <c r="N291">
        <v>73</v>
      </c>
      <c r="O291">
        <v>38900</v>
      </c>
      <c r="P291">
        <v>357</v>
      </c>
      <c r="Q291">
        <v>77</v>
      </c>
      <c r="R291">
        <v>0</v>
      </c>
      <c r="S291">
        <v>37</v>
      </c>
      <c r="T291" t="s">
        <v>3376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3378</v>
      </c>
      <c r="B292">
        <v>1980</v>
      </c>
      <c r="C292" t="s">
        <v>171</v>
      </c>
      <c r="D292" t="s">
        <v>660</v>
      </c>
      <c r="E292" t="str">
        <f t="shared" si="4"/>
        <v>City of Hemet</v>
      </c>
      <c r="F292">
        <v>1235</v>
      </c>
      <c r="G292" t="s">
        <v>3379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3380</v>
      </c>
      <c r="B293">
        <v>1980</v>
      </c>
      <c r="C293" t="s">
        <v>171</v>
      </c>
      <c r="D293" t="s">
        <v>662</v>
      </c>
      <c r="E293" t="str">
        <f t="shared" si="4"/>
        <v>City of Hercules</v>
      </c>
      <c r="F293">
        <v>1245</v>
      </c>
      <c r="G293" t="s">
        <v>3381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3382</v>
      </c>
      <c r="B294">
        <v>1980</v>
      </c>
      <c r="C294" t="s">
        <v>171</v>
      </c>
      <c r="D294" t="s">
        <v>3383</v>
      </c>
      <c r="E294" t="str">
        <f t="shared" si="4"/>
        <v>City of Herlong</v>
      </c>
      <c r="F294">
        <v>1248</v>
      </c>
      <c r="G294" t="s">
        <v>3384</v>
      </c>
      <c r="H294">
        <v>1188</v>
      </c>
      <c r="I294">
        <v>0</v>
      </c>
      <c r="J294">
        <v>0</v>
      </c>
      <c r="K294">
        <v>1188</v>
      </c>
      <c r="L294">
        <v>362</v>
      </c>
      <c r="M294">
        <v>132</v>
      </c>
      <c r="N294">
        <v>230</v>
      </c>
      <c r="O294">
        <v>36000</v>
      </c>
      <c r="P294">
        <v>175</v>
      </c>
      <c r="Q294">
        <v>199</v>
      </c>
      <c r="R294">
        <v>0</v>
      </c>
      <c r="S294">
        <v>2</v>
      </c>
      <c r="T294" t="s">
        <v>3383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3385</v>
      </c>
      <c r="B295">
        <v>1980</v>
      </c>
      <c r="C295" t="s">
        <v>171</v>
      </c>
      <c r="D295" t="s">
        <v>664</v>
      </c>
      <c r="E295" t="str">
        <f t="shared" si="4"/>
        <v>City of Hermosa Beach</v>
      </c>
      <c r="F295">
        <v>1250</v>
      </c>
      <c r="G295" t="s">
        <v>3386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3387</v>
      </c>
      <c r="B296">
        <v>1980</v>
      </c>
      <c r="C296" t="s">
        <v>171</v>
      </c>
      <c r="D296" t="s">
        <v>666</v>
      </c>
      <c r="E296" t="str">
        <f t="shared" si="4"/>
        <v>City of Hesperia</v>
      </c>
      <c r="F296">
        <v>1251</v>
      </c>
      <c r="G296" t="s">
        <v>3388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3389</v>
      </c>
      <c r="B297">
        <v>1980</v>
      </c>
      <c r="C297" t="s">
        <v>171</v>
      </c>
      <c r="D297" t="s">
        <v>3390</v>
      </c>
      <c r="E297" t="str">
        <f t="shared" si="4"/>
        <v>City of Hidden Hills</v>
      </c>
      <c r="F297">
        <v>1252</v>
      </c>
      <c r="G297" t="s">
        <v>3391</v>
      </c>
      <c r="H297">
        <v>1760</v>
      </c>
      <c r="I297">
        <v>1760</v>
      </c>
      <c r="J297">
        <v>0</v>
      </c>
      <c r="K297">
        <v>0</v>
      </c>
      <c r="L297">
        <v>462</v>
      </c>
      <c r="M297">
        <v>445</v>
      </c>
      <c r="N297">
        <v>17</v>
      </c>
      <c r="O297">
        <v>200100</v>
      </c>
      <c r="P297">
        <v>476</v>
      </c>
      <c r="Q297">
        <v>10</v>
      </c>
      <c r="R297">
        <v>0</v>
      </c>
      <c r="S297">
        <v>0</v>
      </c>
      <c r="T297" t="s">
        <v>3390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3392</v>
      </c>
      <c r="B298">
        <v>1980</v>
      </c>
      <c r="C298" t="s">
        <v>171</v>
      </c>
      <c r="D298" t="s">
        <v>668</v>
      </c>
      <c r="E298" t="str">
        <f t="shared" si="4"/>
        <v>City of Highland</v>
      </c>
      <c r="F298">
        <v>1253</v>
      </c>
      <c r="G298" t="s">
        <v>3393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3394</v>
      </c>
      <c r="B299">
        <v>1980</v>
      </c>
      <c r="C299" t="s">
        <v>171</v>
      </c>
      <c r="D299" t="s">
        <v>670</v>
      </c>
      <c r="E299" t="str">
        <f t="shared" si="4"/>
        <v>City of Hillsborough</v>
      </c>
      <c r="F299">
        <v>1265</v>
      </c>
      <c r="G299" t="s">
        <v>3395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3396</v>
      </c>
      <c r="B300">
        <v>1980</v>
      </c>
      <c r="C300" t="s">
        <v>171</v>
      </c>
      <c r="D300" t="s">
        <v>3397</v>
      </c>
      <c r="E300" t="str">
        <f t="shared" si="4"/>
        <v>City of Hilmar-Irwin</v>
      </c>
      <c r="F300">
        <v>1267</v>
      </c>
      <c r="G300" t="s">
        <v>3398</v>
      </c>
      <c r="H300">
        <v>1706</v>
      </c>
      <c r="I300">
        <v>0</v>
      </c>
      <c r="J300">
        <v>0</v>
      </c>
      <c r="K300">
        <v>1706</v>
      </c>
      <c r="L300">
        <v>562</v>
      </c>
      <c r="M300">
        <v>433</v>
      </c>
      <c r="N300">
        <v>129</v>
      </c>
      <c r="O300">
        <v>56400</v>
      </c>
      <c r="P300">
        <v>552</v>
      </c>
      <c r="Q300">
        <v>44</v>
      </c>
      <c r="R300">
        <v>0</v>
      </c>
      <c r="S300">
        <v>2</v>
      </c>
      <c r="T300" t="s">
        <v>3397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3399</v>
      </c>
      <c r="B301">
        <v>1980</v>
      </c>
      <c r="C301" t="s">
        <v>171</v>
      </c>
      <c r="D301" t="s">
        <v>672</v>
      </c>
      <c r="E301" t="str">
        <f t="shared" si="4"/>
        <v>City of Hollister</v>
      </c>
      <c r="F301">
        <v>1270</v>
      </c>
      <c r="G301" t="s">
        <v>3400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3401</v>
      </c>
      <c r="B302">
        <v>1980</v>
      </c>
      <c r="C302" t="s">
        <v>171</v>
      </c>
      <c r="D302" t="s">
        <v>674</v>
      </c>
      <c r="E302" t="str">
        <f t="shared" si="4"/>
        <v>City of Holtville</v>
      </c>
      <c r="F302">
        <v>1280</v>
      </c>
      <c r="G302" t="s">
        <v>3402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3403</v>
      </c>
      <c r="B303">
        <v>1980</v>
      </c>
      <c r="C303" t="s">
        <v>171</v>
      </c>
      <c r="D303" t="s">
        <v>3404</v>
      </c>
      <c r="E303" t="str">
        <f t="shared" si="4"/>
        <v>City of Home Garden</v>
      </c>
      <c r="F303">
        <v>1284</v>
      </c>
      <c r="G303" t="s">
        <v>3405</v>
      </c>
      <c r="H303">
        <v>1495</v>
      </c>
      <c r="I303">
        <v>0</v>
      </c>
      <c r="J303">
        <v>0</v>
      </c>
      <c r="K303">
        <v>1495</v>
      </c>
      <c r="L303">
        <v>434</v>
      </c>
      <c r="M303">
        <v>294</v>
      </c>
      <c r="N303">
        <v>140</v>
      </c>
      <c r="O303">
        <v>28100</v>
      </c>
      <c r="P303">
        <v>426</v>
      </c>
      <c r="Q303">
        <v>17</v>
      </c>
      <c r="R303">
        <v>0</v>
      </c>
      <c r="S303">
        <v>20</v>
      </c>
      <c r="T303" t="s">
        <v>3404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3406</v>
      </c>
      <c r="B304">
        <v>1980</v>
      </c>
      <c r="C304" t="s">
        <v>171</v>
      </c>
      <c r="D304" t="s">
        <v>3407</v>
      </c>
      <c r="E304" t="str">
        <f t="shared" si="4"/>
        <v>City of Home Gardens</v>
      </c>
      <c r="F304">
        <v>1285</v>
      </c>
      <c r="G304" t="s">
        <v>3408</v>
      </c>
      <c r="H304">
        <v>5783</v>
      </c>
      <c r="I304">
        <v>5783</v>
      </c>
      <c r="J304">
        <v>0</v>
      </c>
      <c r="K304">
        <v>0</v>
      </c>
      <c r="L304">
        <v>1642</v>
      </c>
      <c r="M304">
        <v>1211</v>
      </c>
      <c r="N304">
        <v>431</v>
      </c>
      <c r="O304">
        <v>63500</v>
      </c>
      <c r="P304">
        <v>1397</v>
      </c>
      <c r="Q304">
        <v>173</v>
      </c>
      <c r="R304">
        <v>40</v>
      </c>
      <c r="S304">
        <v>98</v>
      </c>
      <c r="T304" t="s">
        <v>3407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3409</v>
      </c>
      <c r="B305">
        <v>1980</v>
      </c>
      <c r="C305" t="s">
        <v>171</v>
      </c>
      <c r="D305" t="s">
        <v>3410</v>
      </c>
      <c r="E305" t="str">
        <f t="shared" si="4"/>
        <v>City of Homeland</v>
      </c>
      <c r="F305">
        <v>1286</v>
      </c>
      <c r="G305" t="s">
        <v>3411</v>
      </c>
      <c r="H305">
        <v>2616</v>
      </c>
      <c r="I305">
        <v>0</v>
      </c>
      <c r="J305">
        <v>2616</v>
      </c>
      <c r="K305">
        <v>0</v>
      </c>
      <c r="L305">
        <v>1276</v>
      </c>
      <c r="M305">
        <v>1165</v>
      </c>
      <c r="N305">
        <v>111</v>
      </c>
      <c r="O305">
        <v>41800</v>
      </c>
      <c r="P305">
        <v>576</v>
      </c>
      <c r="Q305">
        <v>11</v>
      </c>
      <c r="R305">
        <v>0</v>
      </c>
      <c r="S305">
        <v>830</v>
      </c>
      <c r="T305" t="s">
        <v>3410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3412</v>
      </c>
      <c r="B306">
        <v>1980</v>
      </c>
      <c r="C306" t="s">
        <v>171</v>
      </c>
      <c r="D306" t="s">
        <v>676</v>
      </c>
      <c r="E306" t="str">
        <f t="shared" si="4"/>
        <v>City of Hughson</v>
      </c>
      <c r="F306">
        <v>1295</v>
      </c>
      <c r="G306" t="s">
        <v>3413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3414</v>
      </c>
      <c r="B307">
        <v>1980</v>
      </c>
      <c r="C307" t="s">
        <v>171</v>
      </c>
      <c r="D307" t="s">
        <v>678</v>
      </c>
      <c r="E307" t="str">
        <f t="shared" si="4"/>
        <v>City of Huntington Beach</v>
      </c>
      <c r="F307">
        <v>1300</v>
      </c>
      <c r="G307" t="s">
        <v>3415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3416</v>
      </c>
      <c r="B308">
        <v>1980</v>
      </c>
      <c r="C308" t="s">
        <v>171</v>
      </c>
      <c r="D308" t="s">
        <v>680</v>
      </c>
      <c r="E308" t="str">
        <f t="shared" si="4"/>
        <v>City of Huntington Park</v>
      </c>
      <c r="F308">
        <v>1305</v>
      </c>
      <c r="G308" t="s">
        <v>3417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3418</v>
      </c>
      <c r="B309">
        <v>1980</v>
      </c>
      <c r="C309" t="s">
        <v>171</v>
      </c>
      <c r="D309" t="s">
        <v>682</v>
      </c>
      <c r="E309" t="str">
        <f t="shared" si="4"/>
        <v>City of Huron</v>
      </c>
      <c r="F309">
        <v>1310</v>
      </c>
      <c r="G309" t="s">
        <v>3419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3420</v>
      </c>
      <c r="B310">
        <v>1980</v>
      </c>
      <c r="C310" t="s">
        <v>171</v>
      </c>
      <c r="D310" t="s">
        <v>3421</v>
      </c>
      <c r="E310" t="str">
        <f t="shared" si="4"/>
        <v>City of Idyllwild-Pine Cove</v>
      </c>
      <c r="F310">
        <v>1314</v>
      </c>
      <c r="G310" t="s">
        <v>3422</v>
      </c>
      <c r="H310">
        <v>2959</v>
      </c>
      <c r="I310">
        <v>0</v>
      </c>
      <c r="J310">
        <v>2959</v>
      </c>
      <c r="K310">
        <v>0</v>
      </c>
      <c r="L310">
        <v>1227</v>
      </c>
      <c r="M310">
        <v>824</v>
      </c>
      <c r="N310">
        <v>403</v>
      </c>
      <c r="O310">
        <v>83600</v>
      </c>
      <c r="P310">
        <v>2893</v>
      </c>
      <c r="Q310">
        <v>250</v>
      </c>
      <c r="R310">
        <v>21</v>
      </c>
      <c r="S310">
        <v>152</v>
      </c>
      <c r="T310" t="s">
        <v>3421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3423</v>
      </c>
      <c r="B311">
        <v>1980</v>
      </c>
      <c r="C311" t="s">
        <v>171</v>
      </c>
      <c r="D311" t="s">
        <v>684</v>
      </c>
      <c r="E311" t="str">
        <f t="shared" si="4"/>
        <v>City of Imperial</v>
      </c>
      <c r="F311">
        <v>1317</v>
      </c>
      <c r="G311" t="s">
        <v>3424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3425</v>
      </c>
      <c r="B312">
        <v>1980</v>
      </c>
      <c r="C312" t="s">
        <v>171</v>
      </c>
      <c r="D312" t="s">
        <v>686</v>
      </c>
      <c r="E312" t="str">
        <f t="shared" si="4"/>
        <v>City of Imperial Beach</v>
      </c>
      <c r="F312">
        <v>1320</v>
      </c>
      <c r="G312" t="s">
        <v>3426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3427</v>
      </c>
      <c r="B313">
        <v>1980</v>
      </c>
      <c r="C313" t="s">
        <v>171</v>
      </c>
      <c r="D313" t="s">
        <v>688</v>
      </c>
      <c r="E313" t="str">
        <f t="shared" si="4"/>
        <v>City of Indian Wells</v>
      </c>
      <c r="F313">
        <v>1327</v>
      </c>
      <c r="G313" t="s">
        <v>3428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3429</v>
      </c>
      <c r="B314">
        <v>1980</v>
      </c>
      <c r="C314" t="s">
        <v>171</v>
      </c>
      <c r="D314" t="s">
        <v>690</v>
      </c>
      <c r="E314" t="str">
        <f t="shared" si="4"/>
        <v>City of Indio</v>
      </c>
      <c r="F314">
        <v>1330</v>
      </c>
      <c r="G314" t="s">
        <v>3430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3431</v>
      </c>
      <c r="B315">
        <v>1980</v>
      </c>
      <c r="C315" t="s">
        <v>171</v>
      </c>
      <c r="D315" t="s">
        <v>692</v>
      </c>
      <c r="E315" t="str">
        <f t="shared" si="4"/>
        <v>City of Industry</v>
      </c>
      <c r="F315">
        <v>1335</v>
      </c>
      <c r="G315" t="s">
        <v>3432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3433</v>
      </c>
      <c r="B316">
        <v>1980</v>
      </c>
      <c r="C316" t="s">
        <v>171</v>
      </c>
      <c r="D316" t="s">
        <v>694</v>
      </c>
      <c r="E316" t="str">
        <f t="shared" si="4"/>
        <v>City of Inglewood</v>
      </c>
      <c r="F316">
        <v>1340</v>
      </c>
      <c r="G316" t="s">
        <v>3434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3435</v>
      </c>
      <c r="B317">
        <v>1980</v>
      </c>
      <c r="C317" t="s">
        <v>171</v>
      </c>
      <c r="D317" t="s">
        <v>696</v>
      </c>
      <c r="E317" t="str">
        <f t="shared" si="4"/>
        <v>City of Ione</v>
      </c>
      <c r="F317">
        <v>1345</v>
      </c>
      <c r="G317" t="s">
        <v>3436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3437</v>
      </c>
      <c r="B318">
        <v>1980</v>
      </c>
      <c r="C318" t="s">
        <v>171</v>
      </c>
      <c r="D318" t="s">
        <v>698</v>
      </c>
      <c r="E318" t="str">
        <f t="shared" si="4"/>
        <v>City of Irvine</v>
      </c>
      <c r="F318">
        <v>1347</v>
      </c>
      <c r="G318" t="s">
        <v>3438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3439</v>
      </c>
      <c r="B319">
        <v>1980</v>
      </c>
      <c r="C319" t="s">
        <v>171</v>
      </c>
      <c r="D319" t="s">
        <v>700</v>
      </c>
      <c r="E319" t="str">
        <f t="shared" si="4"/>
        <v>City of Irwindale</v>
      </c>
      <c r="F319">
        <v>1350</v>
      </c>
      <c r="G319" t="s">
        <v>3440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3441</v>
      </c>
      <c r="B320">
        <v>1980</v>
      </c>
      <c r="C320" t="s">
        <v>171</v>
      </c>
      <c r="D320" t="s">
        <v>702</v>
      </c>
      <c r="E320" t="str">
        <f t="shared" si="4"/>
        <v>City of Isleton</v>
      </c>
      <c r="F320">
        <v>1355</v>
      </c>
      <c r="G320" t="s">
        <v>3442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3443</v>
      </c>
      <c r="B321">
        <v>1980</v>
      </c>
      <c r="C321" t="s">
        <v>171</v>
      </c>
      <c r="D321" t="s">
        <v>3444</v>
      </c>
      <c r="E321" t="str">
        <f t="shared" si="4"/>
        <v>City of Ivanhoe</v>
      </c>
      <c r="F321">
        <v>1360</v>
      </c>
      <c r="G321" t="s">
        <v>3445</v>
      </c>
      <c r="H321">
        <v>2684</v>
      </c>
      <c r="I321">
        <v>0</v>
      </c>
      <c r="J321">
        <v>2684</v>
      </c>
      <c r="K321">
        <v>0</v>
      </c>
      <c r="L321">
        <v>869</v>
      </c>
      <c r="M321">
        <v>631</v>
      </c>
      <c r="N321">
        <v>238</v>
      </c>
      <c r="O321">
        <v>35800</v>
      </c>
      <c r="P321">
        <v>772</v>
      </c>
      <c r="Q321">
        <v>66</v>
      </c>
      <c r="R321">
        <v>8</v>
      </c>
      <c r="S321">
        <v>51</v>
      </c>
      <c r="T321" t="s">
        <v>3444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3446</v>
      </c>
      <c r="B322">
        <v>1980</v>
      </c>
      <c r="C322" t="s">
        <v>171</v>
      </c>
      <c r="D322" t="s">
        <v>704</v>
      </c>
      <c r="E322" t="str">
        <f t="shared" si="4"/>
        <v>City of Jackson</v>
      </c>
      <c r="F322">
        <v>1365</v>
      </c>
      <c r="G322" t="s">
        <v>3447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3448</v>
      </c>
      <c r="B323">
        <v>1980</v>
      </c>
      <c r="C323" t="s">
        <v>171</v>
      </c>
      <c r="D323" t="s">
        <v>3449</v>
      </c>
      <c r="E323" t="str">
        <f t="shared" si="4"/>
        <v>City of Jamestown</v>
      </c>
      <c r="F323">
        <v>1367</v>
      </c>
      <c r="G323" t="s">
        <v>3450</v>
      </c>
      <c r="H323">
        <v>2206</v>
      </c>
      <c r="I323">
        <v>0</v>
      </c>
      <c r="J323">
        <v>0</v>
      </c>
      <c r="K323">
        <v>2206</v>
      </c>
      <c r="L323">
        <v>845</v>
      </c>
      <c r="M323">
        <v>566</v>
      </c>
      <c r="N323">
        <v>279</v>
      </c>
      <c r="O323">
        <v>58300</v>
      </c>
      <c r="P323">
        <v>541</v>
      </c>
      <c r="Q323">
        <v>61</v>
      </c>
      <c r="R323">
        <v>51</v>
      </c>
      <c r="S323">
        <v>256</v>
      </c>
      <c r="T323" t="s">
        <v>3449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3451</v>
      </c>
      <c r="B324">
        <v>1980</v>
      </c>
      <c r="C324" t="s">
        <v>171</v>
      </c>
      <c r="D324" t="s">
        <v>3452</v>
      </c>
      <c r="E324" t="str">
        <f t="shared" si="4"/>
        <v>City of Jamul</v>
      </c>
      <c r="F324">
        <v>1368</v>
      </c>
      <c r="G324" t="s">
        <v>3453</v>
      </c>
      <c r="H324">
        <v>1826</v>
      </c>
      <c r="I324">
        <v>0</v>
      </c>
      <c r="J324">
        <v>0</v>
      </c>
      <c r="K324">
        <v>1826</v>
      </c>
      <c r="L324">
        <v>593</v>
      </c>
      <c r="M324">
        <v>482</v>
      </c>
      <c r="N324">
        <v>111</v>
      </c>
      <c r="O324">
        <v>117800</v>
      </c>
      <c r="P324">
        <v>546</v>
      </c>
      <c r="Q324">
        <v>22</v>
      </c>
      <c r="R324">
        <v>0</v>
      </c>
      <c r="S324">
        <v>44</v>
      </c>
      <c r="T324" t="s">
        <v>3452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3454</v>
      </c>
      <c r="B325">
        <v>1980</v>
      </c>
      <c r="C325" t="s">
        <v>171</v>
      </c>
      <c r="D325" t="s">
        <v>3455</v>
      </c>
      <c r="E325" t="str">
        <f t="shared" ref="E325:E388" si="5">_xlfn.CONCAT("City of ",D325)</f>
        <v>City of Johnson Park</v>
      </c>
      <c r="F325">
        <v>1375</v>
      </c>
      <c r="G325" t="s">
        <v>3456</v>
      </c>
      <c r="H325">
        <v>1008</v>
      </c>
      <c r="I325">
        <v>0</v>
      </c>
      <c r="J325">
        <v>0</v>
      </c>
      <c r="K325">
        <v>1008</v>
      </c>
      <c r="L325">
        <v>378</v>
      </c>
      <c r="M325">
        <v>290</v>
      </c>
      <c r="N325">
        <v>88</v>
      </c>
      <c r="O325">
        <v>47400</v>
      </c>
      <c r="P325">
        <v>220</v>
      </c>
      <c r="Q325">
        <v>32</v>
      </c>
      <c r="R325">
        <v>0</v>
      </c>
      <c r="S325">
        <v>154</v>
      </c>
      <c r="T325" t="s">
        <v>3455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3457</v>
      </c>
      <c r="B326">
        <v>1980</v>
      </c>
      <c r="C326" t="s">
        <v>171</v>
      </c>
      <c r="D326" t="s">
        <v>3458</v>
      </c>
      <c r="E326" t="str">
        <f t="shared" si="5"/>
        <v>City of Joshua Tree</v>
      </c>
      <c r="F326">
        <v>1377</v>
      </c>
      <c r="G326" t="s">
        <v>3459</v>
      </c>
      <c r="H326">
        <v>2083</v>
      </c>
      <c r="I326">
        <v>0</v>
      </c>
      <c r="J326">
        <v>0</v>
      </c>
      <c r="K326">
        <v>2083</v>
      </c>
      <c r="L326">
        <v>969</v>
      </c>
      <c r="M326">
        <v>726</v>
      </c>
      <c r="N326">
        <v>243</v>
      </c>
      <c r="O326">
        <v>42200</v>
      </c>
      <c r="P326">
        <v>982</v>
      </c>
      <c r="Q326">
        <v>100</v>
      </c>
      <c r="R326">
        <v>12</v>
      </c>
      <c r="S326">
        <v>82</v>
      </c>
      <c r="T326" t="s">
        <v>3458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3460</v>
      </c>
      <c r="B327">
        <v>1980</v>
      </c>
      <c r="C327" t="s">
        <v>171</v>
      </c>
      <c r="D327" t="s">
        <v>3461</v>
      </c>
      <c r="E327" t="str">
        <f t="shared" si="5"/>
        <v>City of Julian</v>
      </c>
      <c r="F327">
        <v>1379</v>
      </c>
      <c r="G327" t="s">
        <v>3462</v>
      </c>
      <c r="H327">
        <v>1320</v>
      </c>
      <c r="I327">
        <v>0</v>
      </c>
      <c r="J327">
        <v>0</v>
      </c>
      <c r="K327">
        <v>1320</v>
      </c>
      <c r="L327">
        <v>519</v>
      </c>
      <c r="M327">
        <v>358</v>
      </c>
      <c r="N327">
        <v>161</v>
      </c>
      <c r="O327">
        <v>75200</v>
      </c>
      <c r="P327">
        <v>701</v>
      </c>
      <c r="Q327">
        <v>54</v>
      </c>
      <c r="R327">
        <v>2</v>
      </c>
      <c r="S327">
        <v>37</v>
      </c>
      <c r="T327" t="s">
        <v>3461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3463</v>
      </c>
      <c r="B328">
        <v>1980</v>
      </c>
      <c r="C328" t="s">
        <v>171</v>
      </c>
      <c r="D328" t="s">
        <v>3464</v>
      </c>
      <c r="E328" t="str">
        <f t="shared" si="5"/>
        <v>City of Kelseyville</v>
      </c>
      <c r="F328">
        <v>1380</v>
      </c>
      <c r="G328" t="s">
        <v>3465</v>
      </c>
      <c r="H328">
        <v>1567</v>
      </c>
      <c r="I328">
        <v>0</v>
      </c>
      <c r="J328">
        <v>0</v>
      </c>
      <c r="K328">
        <v>1567</v>
      </c>
      <c r="L328">
        <v>635</v>
      </c>
      <c r="M328">
        <v>484</v>
      </c>
      <c r="N328">
        <v>151</v>
      </c>
      <c r="O328">
        <v>54100</v>
      </c>
      <c r="P328">
        <v>325</v>
      </c>
      <c r="Q328">
        <v>37</v>
      </c>
      <c r="R328">
        <v>24</v>
      </c>
      <c r="S328">
        <v>344</v>
      </c>
      <c r="T328" t="s">
        <v>3464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3466</v>
      </c>
      <c r="B329">
        <v>1980</v>
      </c>
      <c r="C329" t="s">
        <v>171</v>
      </c>
      <c r="D329" t="s">
        <v>3467</v>
      </c>
      <c r="E329" t="str">
        <f t="shared" si="5"/>
        <v>City of Kensington</v>
      </c>
      <c r="F329">
        <v>1386</v>
      </c>
      <c r="G329" t="s">
        <v>3468</v>
      </c>
      <c r="H329">
        <v>5342</v>
      </c>
      <c r="I329">
        <v>5342</v>
      </c>
      <c r="J329">
        <v>0</v>
      </c>
      <c r="K329">
        <v>0</v>
      </c>
      <c r="L329">
        <v>2246</v>
      </c>
      <c r="M329">
        <v>1876</v>
      </c>
      <c r="N329">
        <v>370</v>
      </c>
      <c r="O329">
        <v>130000</v>
      </c>
      <c r="P329">
        <v>2097</v>
      </c>
      <c r="Q329">
        <v>181</v>
      </c>
      <c r="R329">
        <v>8</v>
      </c>
      <c r="S329">
        <v>1</v>
      </c>
      <c r="T329" t="s">
        <v>3467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3469</v>
      </c>
      <c r="B330">
        <v>1980</v>
      </c>
      <c r="C330" t="s">
        <v>171</v>
      </c>
      <c r="D330" t="s">
        <v>708</v>
      </c>
      <c r="E330" t="str">
        <f t="shared" si="5"/>
        <v>City of Kerman</v>
      </c>
      <c r="F330">
        <v>1390</v>
      </c>
      <c r="G330" t="s">
        <v>3470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3471</v>
      </c>
      <c r="B331">
        <v>1980</v>
      </c>
      <c r="C331" t="s">
        <v>171</v>
      </c>
      <c r="D331" t="s">
        <v>3472</v>
      </c>
      <c r="E331" t="str">
        <f t="shared" si="5"/>
        <v>City of Kernville</v>
      </c>
      <c r="F331">
        <v>1392</v>
      </c>
      <c r="G331" t="s">
        <v>3473</v>
      </c>
      <c r="H331">
        <v>1660</v>
      </c>
      <c r="I331">
        <v>0</v>
      </c>
      <c r="J331">
        <v>0</v>
      </c>
      <c r="K331">
        <v>1660</v>
      </c>
      <c r="L331">
        <v>728</v>
      </c>
      <c r="M331">
        <v>490</v>
      </c>
      <c r="N331">
        <v>238</v>
      </c>
      <c r="O331">
        <v>58100</v>
      </c>
      <c r="P331">
        <v>578</v>
      </c>
      <c r="Q331">
        <v>109</v>
      </c>
      <c r="R331">
        <v>7</v>
      </c>
      <c r="S331">
        <v>191</v>
      </c>
      <c r="T331" t="s">
        <v>3472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3474</v>
      </c>
      <c r="B332">
        <v>1980</v>
      </c>
      <c r="C332" t="s">
        <v>171</v>
      </c>
      <c r="D332" t="s">
        <v>3475</v>
      </c>
      <c r="E332" t="str">
        <f t="shared" si="5"/>
        <v>City of Kettleman City</v>
      </c>
      <c r="F332">
        <v>1393</v>
      </c>
      <c r="G332" t="s">
        <v>3476</v>
      </c>
      <c r="H332">
        <v>1051</v>
      </c>
      <c r="I332">
        <v>0</v>
      </c>
      <c r="J332">
        <v>0</v>
      </c>
      <c r="K332">
        <v>1051</v>
      </c>
      <c r="L332">
        <v>242</v>
      </c>
      <c r="M332">
        <v>133</v>
      </c>
      <c r="N332">
        <v>109</v>
      </c>
      <c r="O332">
        <v>22100</v>
      </c>
      <c r="P332">
        <v>203</v>
      </c>
      <c r="Q332">
        <v>39</v>
      </c>
      <c r="R332">
        <v>1</v>
      </c>
      <c r="S332">
        <v>30</v>
      </c>
      <c r="T332" t="s">
        <v>3475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3477</v>
      </c>
      <c r="B333">
        <v>1980</v>
      </c>
      <c r="C333" t="s">
        <v>171</v>
      </c>
      <c r="D333" t="s">
        <v>710</v>
      </c>
      <c r="E333" t="str">
        <f t="shared" si="5"/>
        <v>City of King City</v>
      </c>
      <c r="F333">
        <v>1400</v>
      </c>
      <c r="G333" t="s">
        <v>3478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3479</v>
      </c>
      <c r="B334">
        <v>1980</v>
      </c>
      <c r="C334" t="s">
        <v>171</v>
      </c>
      <c r="D334" t="s">
        <v>3480</v>
      </c>
      <c r="E334" t="str">
        <f t="shared" si="5"/>
        <v>City of Kings Beach</v>
      </c>
      <c r="F334">
        <v>1403</v>
      </c>
      <c r="G334" t="s">
        <v>3481</v>
      </c>
      <c r="H334">
        <v>1942</v>
      </c>
      <c r="I334">
        <v>0</v>
      </c>
      <c r="J334">
        <v>0</v>
      </c>
      <c r="K334">
        <v>1942</v>
      </c>
      <c r="L334">
        <v>889</v>
      </c>
      <c r="M334">
        <v>291</v>
      </c>
      <c r="N334">
        <v>598</v>
      </c>
      <c r="O334">
        <v>83200</v>
      </c>
      <c r="P334">
        <v>556</v>
      </c>
      <c r="Q334">
        <v>369</v>
      </c>
      <c r="R334">
        <v>160</v>
      </c>
      <c r="S334">
        <v>67</v>
      </c>
      <c r="T334" t="s">
        <v>3480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3482</v>
      </c>
      <c r="B335">
        <v>1980</v>
      </c>
      <c r="C335" t="s">
        <v>171</v>
      </c>
      <c r="D335" t="s">
        <v>712</v>
      </c>
      <c r="E335" t="str">
        <f t="shared" si="5"/>
        <v>City of Kingsburg</v>
      </c>
      <c r="F335">
        <v>1405</v>
      </c>
      <c r="G335" t="s">
        <v>3483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3484</v>
      </c>
      <c r="B336">
        <v>1980</v>
      </c>
      <c r="C336" t="s">
        <v>171</v>
      </c>
      <c r="D336" t="s">
        <v>3485</v>
      </c>
      <c r="E336" t="str">
        <f t="shared" si="5"/>
        <v>City of La Canada Flintridge</v>
      </c>
      <c r="F336">
        <v>1410</v>
      </c>
      <c r="G336" t="s">
        <v>3486</v>
      </c>
      <c r="H336">
        <v>20153</v>
      </c>
      <c r="I336">
        <v>20153</v>
      </c>
      <c r="J336">
        <v>0</v>
      </c>
      <c r="K336">
        <v>0</v>
      </c>
      <c r="L336">
        <v>6719</v>
      </c>
      <c r="M336">
        <v>5980</v>
      </c>
      <c r="N336">
        <v>739</v>
      </c>
      <c r="O336">
        <v>172500</v>
      </c>
      <c r="P336">
        <v>6473</v>
      </c>
      <c r="Q336">
        <v>313</v>
      </c>
      <c r="R336">
        <v>82</v>
      </c>
      <c r="S336">
        <v>0</v>
      </c>
      <c r="T336" t="s">
        <v>3485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3487</v>
      </c>
      <c r="B337">
        <v>1980</v>
      </c>
      <c r="C337" t="s">
        <v>171</v>
      </c>
      <c r="D337" t="s">
        <v>3488</v>
      </c>
      <c r="E337" t="str">
        <f t="shared" si="5"/>
        <v>City of La Crescenta-Montrose</v>
      </c>
      <c r="F337">
        <v>1412</v>
      </c>
      <c r="G337" t="s">
        <v>3489</v>
      </c>
      <c r="H337">
        <v>16531</v>
      </c>
      <c r="I337">
        <v>16531</v>
      </c>
      <c r="J337">
        <v>0</v>
      </c>
      <c r="K337">
        <v>0</v>
      </c>
      <c r="L337">
        <v>6323</v>
      </c>
      <c r="M337">
        <v>4280</v>
      </c>
      <c r="N337">
        <v>2043</v>
      </c>
      <c r="O337">
        <v>104900</v>
      </c>
      <c r="P337">
        <v>5503</v>
      </c>
      <c r="Q337">
        <v>531</v>
      </c>
      <c r="R337">
        <v>495</v>
      </c>
      <c r="S337">
        <v>4</v>
      </c>
      <c r="T337" t="s">
        <v>3488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3490</v>
      </c>
      <c r="B338">
        <v>1980</v>
      </c>
      <c r="C338" t="s">
        <v>171</v>
      </c>
      <c r="D338" t="s">
        <v>3491</v>
      </c>
      <c r="E338" t="str">
        <f t="shared" si="5"/>
        <v>City of Ladera Heights</v>
      </c>
      <c r="F338">
        <v>1413</v>
      </c>
      <c r="G338" t="s">
        <v>3492</v>
      </c>
      <c r="H338">
        <v>6647</v>
      </c>
      <c r="I338">
        <v>6647</v>
      </c>
      <c r="J338">
        <v>0</v>
      </c>
      <c r="K338">
        <v>0</v>
      </c>
      <c r="L338">
        <v>2562</v>
      </c>
      <c r="M338">
        <v>1988</v>
      </c>
      <c r="N338">
        <v>574</v>
      </c>
      <c r="O338">
        <v>188000</v>
      </c>
      <c r="P338">
        <v>2259</v>
      </c>
      <c r="Q338">
        <v>138</v>
      </c>
      <c r="R338">
        <v>221</v>
      </c>
      <c r="S338">
        <v>0</v>
      </c>
      <c r="T338" t="s">
        <v>3491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3493</v>
      </c>
      <c r="B339">
        <v>1980</v>
      </c>
      <c r="C339" t="s">
        <v>171</v>
      </c>
      <c r="D339" t="s">
        <v>730</v>
      </c>
      <c r="E339" t="str">
        <f t="shared" si="5"/>
        <v>City of Lafayette</v>
      </c>
      <c r="F339">
        <v>1415</v>
      </c>
      <c r="G339" t="s">
        <v>3494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3495</v>
      </c>
      <c r="B340">
        <v>1980</v>
      </c>
      <c r="C340" t="s">
        <v>171</v>
      </c>
      <c r="D340" t="s">
        <v>732</v>
      </c>
      <c r="E340" t="str">
        <f t="shared" si="5"/>
        <v>City of Laguna Beach</v>
      </c>
      <c r="F340">
        <v>1420</v>
      </c>
      <c r="G340" t="s">
        <v>3496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3497</v>
      </c>
      <c r="B341">
        <v>1980</v>
      </c>
      <c r="C341" t="s">
        <v>171</v>
      </c>
      <c r="D341" t="s">
        <v>734</v>
      </c>
      <c r="E341" t="str">
        <f t="shared" si="5"/>
        <v>City of Laguna Hills</v>
      </c>
      <c r="F341">
        <v>1423</v>
      </c>
      <c r="G341" t="s">
        <v>3498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3499</v>
      </c>
      <c r="B342">
        <v>1980</v>
      </c>
      <c r="C342" t="s">
        <v>171</v>
      </c>
      <c r="D342" t="s">
        <v>736</v>
      </c>
      <c r="E342" t="str">
        <f t="shared" si="5"/>
        <v>City of Laguna Niguel</v>
      </c>
      <c r="F342">
        <v>1424</v>
      </c>
      <c r="G342" t="s">
        <v>3500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3501</v>
      </c>
      <c r="B343">
        <v>1980</v>
      </c>
      <c r="C343" t="s">
        <v>171</v>
      </c>
      <c r="D343" t="s">
        <v>3502</v>
      </c>
      <c r="E343" t="str">
        <f t="shared" si="5"/>
        <v>City of Lagunitas-Forest Knolls</v>
      </c>
      <c r="F343">
        <v>1426</v>
      </c>
      <c r="G343" t="s">
        <v>3503</v>
      </c>
      <c r="H343">
        <v>1465</v>
      </c>
      <c r="I343">
        <v>0</v>
      </c>
      <c r="J343">
        <v>0</v>
      </c>
      <c r="K343">
        <v>1465</v>
      </c>
      <c r="L343">
        <v>599</v>
      </c>
      <c r="M343">
        <v>372</v>
      </c>
      <c r="N343">
        <v>227</v>
      </c>
      <c r="O343">
        <v>119400</v>
      </c>
      <c r="P343">
        <v>530</v>
      </c>
      <c r="Q343">
        <v>110</v>
      </c>
      <c r="R343">
        <v>0</v>
      </c>
      <c r="S343">
        <v>18</v>
      </c>
      <c r="T343" t="s">
        <v>3502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3504</v>
      </c>
      <c r="B344">
        <v>1980</v>
      </c>
      <c r="C344" t="s">
        <v>171</v>
      </c>
      <c r="D344" t="s">
        <v>716</v>
      </c>
      <c r="E344" t="str">
        <f t="shared" si="5"/>
        <v>City of La Habra</v>
      </c>
      <c r="F344">
        <v>1428</v>
      </c>
      <c r="G344" t="s">
        <v>3505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3506</v>
      </c>
      <c r="B345">
        <v>1980</v>
      </c>
      <c r="C345" t="s">
        <v>171</v>
      </c>
      <c r="D345" t="s">
        <v>3507</v>
      </c>
      <c r="E345" t="str">
        <f t="shared" si="5"/>
        <v>City of La Habra Heights</v>
      </c>
      <c r="F345">
        <v>1429</v>
      </c>
      <c r="G345" t="s">
        <v>3508</v>
      </c>
      <c r="H345">
        <v>4786</v>
      </c>
      <c r="I345">
        <v>4786</v>
      </c>
      <c r="J345">
        <v>0</v>
      </c>
      <c r="K345">
        <v>0</v>
      </c>
      <c r="L345">
        <v>1487</v>
      </c>
      <c r="M345">
        <v>1404</v>
      </c>
      <c r="N345">
        <v>83</v>
      </c>
      <c r="O345">
        <v>181800</v>
      </c>
      <c r="P345">
        <v>1484</v>
      </c>
      <c r="Q345">
        <v>74</v>
      </c>
      <c r="R345">
        <v>0</v>
      </c>
      <c r="S345">
        <v>2</v>
      </c>
      <c r="T345" t="s">
        <v>3507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3509</v>
      </c>
      <c r="B346">
        <v>1980</v>
      </c>
      <c r="C346" t="s">
        <v>171</v>
      </c>
      <c r="D346" t="s">
        <v>3510</v>
      </c>
      <c r="E346" t="str">
        <f t="shared" si="5"/>
        <v>City of Lake Arrowhead</v>
      </c>
      <c r="F346">
        <v>1433</v>
      </c>
      <c r="G346" t="s">
        <v>3511</v>
      </c>
      <c r="H346">
        <v>6272</v>
      </c>
      <c r="I346">
        <v>0</v>
      </c>
      <c r="J346">
        <v>6272</v>
      </c>
      <c r="K346">
        <v>0</v>
      </c>
      <c r="L346">
        <v>2220</v>
      </c>
      <c r="M346">
        <v>1633</v>
      </c>
      <c r="N346">
        <v>587</v>
      </c>
      <c r="O346">
        <v>117900</v>
      </c>
      <c r="P346">
        <v>6103</v>
      </c>
      <c r="Q346">
        <v>260</v>
      </c>
      <c r="R346">
        <v>157</v>
      </c>
      <c r="S346">
        <v>131</v>
      </c>
      <c r="T346" t="s">
        <v>3510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3512</v>
      </c>
      <c r="B347">
        <v>1980</v>
      </c>
      <c r="C347" t="s">
        <v>171</v>
      </c>
      <c r="D347" t="s">
        <v>740</v>
      </c>
      <c r="E347" t="str">
        <f t="shared" si="5"/>
        <v>City of Lake Elsinore</v>
      </c>
      <c r="F347">
        <v>1434</v>
      </c>
      <c r="G347" t="s">
        <v>3513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3514</v>
      </c>
      <c r="B348">
        <v>1980</v>
      </c>
      <c r="C348" t="s">
        <v>171</v>
      </c>
      <c r="D348" t="s">
        <v>3515</v>
      </c>
      <c r="E348" t="str">
        <f t="shared" si="5"/>
        <v>City of Lake Isabella</v>
      </c>
      <c r="F348">
        <v>1437</v>
      </c>
      <c r="G348" t="s">
        <v>3516</v>
      </c>
      <c r="H348">
        <v>3428</v>
      </c>
      <c r="I348">
        <v>0</v>
      </c>
      <c r="J348">
        <v>3428</v>
      </c>
      <c r="K348">
        <v>0</v>
      </c>
      <c r="L348">
        <v>1593</v>
      </c>
      <c r="M348">
        <v>1268</v>
      </c>
      <c r="N348">
        <v>325</v>
      </c>
      <c r="O348">
        <v>41800</v>
      </c>
      <c r="P348">
        <v>1240</v>
      </c>
      <c r="Q348">
        <v>84</v>
      </c>
      <c r="R348">
        <v>26</v>
      </c>
      <c r="S348">
        <v>657</v>
      </c>
      <c r="T348" t="s">
        <v>3515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3517</v>
      </c>
      <c r="B349">
        <v>1980</v>
      </c>
      <c r="C349" t="s">
        <v>171</v>
      </c>
      <c r="D349" t="s">
        <v>3518</v>
      </c>
      <c r="E349" t="str">
        <f t="shared" si="5"/>
        <v>City of Lakeland Village</v>
      </c>
      <c r="F349">
        <v>1440</v>
      </c>
      <c r="G349" t="s">
        <v>3519</v>
      </c>
      <c r="H349">
        <v>2796</v>
      </c>
      <c r="I349">
        <v>0</v>
      </c>
      <c r="J349">
        <v>2796</v>
      </c>
      <c r="K349">
        <v>0</v>
      </c>
      <c r="L349">
        <v>1169</v>
      </c>
      <c r="M349">
        <v>764</v>
      </c>
      <c r="N349">
        <v>405</v>
      </c>
      <c r="O349">
        <v>52400</v>
      </c>
      <c r="P349">
        <v>1173</v>
      </c>
      <c r="Q349">
        <v>230</v>
      </c>
      <c r="R349">
        <v>14</v>
      </c>
      <c r="S349">
        <v>237</v>
      </c>
      <c r="T349" t="s">
        <v>3518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3520</v>
      </c>
      <c r="B350">
        <v>1980</v>
      </c>
      <c r="C350" t="s">
        <v>171</v>
      </c>
      <c r="D350" t="s">
        <v>744</v>
      </c>
      <c r="E350" t="str">
        <f t="shared" si="5"/>
        <v>City of Lakeport</v>
      </c>
      <c r="F350">
        <v>1445</v>
      </c>
      <c r="G350" t="s">
        <v>3521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3522</v>
      </c>
      <c r="B351">
        <v>1980</v>
      </c>
      <c r="C351" t="s">
        <v>171</v>
      </c>
      <c r="D351" t="s">
        <v>3523</v>
      </c>
      <c r="E351" t="str">
        <f t="shared" si="5"/>
        <v>City of Lakeside</v>
      </c>
      <c r="F351">
        <v>1450</v>
      </c>
      <c r="G351" t="s">
        <v>3524</v>
      </c>
      <c r="H351">
        <v>23921</v>
      </c>
      <c r="I351">
        <v>23921</v>
      </c>
      <c r="J351">
        <v>0</v>
      </c>
      <c r="K351">
        <v>0</v>
      </c>
      <c r="L351">
        <v>8495</v>
      </c>
      <c r="M351">
        <v>6557</v>
      </c>
      <c r="N351">
        <v>1938</v>
      </c>
      <c r="O351">
        <v>89300</v>
      </c>
      <c r="P351">
        <v>5895</v>
      </c>
      <c r="Q351">
        <v>580</v>
      </c>
      <c r="R351">
        <v>601</v>
      </c>
      <c r="S351">
        <v>1955</v>
      </c>
      <c r="T351" t="s">
        <v>3523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3525</v>
      </c>
      <c r="B352">
        <v>1980</v>
      </c>
      <c r="C352" t="s">
        <v>171</v>
      </c>
      <c r="D352" t="s">
        <v>746</v>
      </c>
      <c r="E352" t="str">
        <f t="shared" si="5"/>
        <v>City of Lakewood</v>
      </c>
      <c r="F352">
        <v>1455</v>
      </c>
      <c r="G352" t="s">
        <v>3526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3527</v>
      </c>
      <c r="B353">
        <v>1980</v>
      </c>
      <c r="C353" t="s">
        <v>171</v>
      </c>
      <c r="D353" t="s">
        <v>718</v>
      </c>
      <c r="E353" t="str">
        <f t="shared" si="5"/>
        <v>City of La Mesa</v>
      </c>
      <c r="F353">
        <v>1460</v>
      </c>
      <c r="G353" t="s">
        <v>3528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3529</v>
      </c>
      <c r="B354">
        <v>1980</v>
      </c>
      <c r="C354" t="s">
        <v>171</v>
      </c>
      <c r="D354" t="s">
        <v>720</v>
      </c>
      <c r="E354" t="str">
        <f t="shared" si="5"/>
        <v>City of La Mirada</v>
      </c>
      <c r="F354">
        <v>1462</v>
      </c>
      <c r="G354" t="s">
        <v>3530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3531</v>
      </c>
      <c r="B355">
        <v>1980</v>
      </c>
      <c r="C355" t="s">
        <v>171</v>
      </c>
      <c r="D355" t="s">
        <v>3532</v>
      </c>
      <c r="E355" t="str">
        <f t="shared" si="5"/>
        <v>City of Lamont</v>
      </c>
      <c r="F355">
        <v>1470</v>
      </c>
      <c r="G355" t="s">
        <v>3533</v>
      </c>
      <c r="H355">
        <v>9616</v>
      </c>
      <c r="I355">
        <v>0</v>
      </c>
      <c r="J355">
        <v>9616</v>
      </c>
      <c r="K355">
        <v>0</v>
      </c>
      <c r="L355">
        <v>2830</v>
      </c>
      <c r="M355">
        <v>1617</v>
      </c>
      <c r="N355">
        <v>1213</v>
      </c>
      <c r="O355">
        <v>35500</v>
      </c>
      <c r="P355">
        <v>2211</v>
      </c>
      <c r="Q355">
        <v>496</v>
      </c>
      <c r="R355">
        <v>98</v>
      </c>
      <c r="S355">
        <v>179</v>
      </c>
      <c r="T355" t="s">
        <v>3532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3534</v>
      </c>
      <c r="B356">
        <v>1980</v>
      </c>
      <c r="C356" t="s">
        <v>171</v>
      </c>
      <c r="D356" t="s">
        <v>748</v>
      </c>
      <c r="E356" t="str">
        <f t="shared" si="5"/>
        <v>City of Lancaster</v>
      </c>
      <c r="F356">
        <v>1476</v>
      </c>
      <c r="G356" t="s">
        <v>3535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3536</v>
      </c>
      <c r="B357">
        <v>1980</v>
      </c>
      <c r="C357" t="s">
        <v>171</v>
      </c>
      <c r="D357" t="s">
        <v>722</v>
      </c>
      <c r="E357" t="str">
        <f t="shared" si="5"/>
        <v>City of La Palma</v>
      </c>
      <c r="F357">
        <v>1477</v>
      </c>
      <c r="G357" t="s">
        <v>3537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3538</v>
      </c>
      <c r="B358">
        <v>1980</v>
      </c>
      <c r="C358" t="s">
        <v>171</v>
      </c>
      <c r="D358" t="s">
        <v>724</v>
      </c>
      <c r="E358" t="str">
        <f t="shared" si="5"/>
        <v>City of La Puente</v>
      </c>
      <c r="F358">
        <v>1480</v>
      </c>
      <c r="G358" t="s">
        <v>3539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3540</v>
      </c>
      <c r="B359">
        <v>1980</v>
      </c>
      <c r="C359" t="s">
        <v>171</v>
      </c>
      <c r="D359" t="s">
        <v>726</v>
      </c>
      <c r="E359" t="str">
        <f t="shared" si="5"/>
        <v>City of La Quinta</v>
      </c>
      <c r="F359">
        <v>1482</v>
      </c>
      <c r="G359" t="s">
        <v>3541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3542</v>
      </c>
      <c r="B360">
        <v>1980</v>
      </c>
      <c r="C360" t="s">
        <v>171</v>
      </c>
      <c r="D360" t="s">
        <v>3543</v>
      </c>
      <c r="E360" t="str">
        <f t="shared" si="5"/>
        <v>City of La Riviera</v>
      </c>
      <c r="F360">
        <v>1483</v>
      </c>
      <c r="G360" t="s">
        <v>3544</v>
      </c>
      <c r="H360">
        <v>10906</v>
      </c>
      <c r="I360">
        <v>10906</v>
      </c>
      <c r="J360">
        <v>0</v>
      </c>
      <c r="K360">
        <v>0</v>
      </c>
      <c r="L360">
        <v>4095</v>
      </c>
      <c r="M360">
        <v>2600</v>
      </c>
      <c r="N360">
        <v>1495</v>
      </c>
      <c r="O360">
        <v>71100</v>
      </c>
      <c r="P360">
        <v>3203</v>
      </c>
      <c r="Q360">
        <v>501</v>
      </c>
      <c r="R360">
        <v>545</v>
      </c>
      <c r="S360">
        <v>5</v>
      </c>
      <c r="T360" t="s">
        <v>3543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3545</v>
      </c>
      <c r="B361">
        <v>1980</v>
      </c>
      <c r="C361" t="s">
        <v>171</v>
      </c>
      <c r="D361" t="s">
        <v>750</v>
      </c>
      <c r="E361" t="str">
        <f t="shared" si="5"/>
        <v>City of Larkspur</v>
      </c>
      <c r="F361">
        <v>1485</v>
      </c>
      <c r="G361" t="s">
        <v>3546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3547</v>
      </c>
      <c r="B362">
        <v>1980</v>
      </c>
      <c r="C362" t="s">
        <v>171</v>
      </c>
      <c r="D362" t="s">
        <v>3548</v>
      </c>
      <c r="E362" t="str">
        <f t="shared" si="5"/>
        <v>City of La Selva Beach</v>
      </c>
      <c r="F362">
        <v>1488</v>
      </c>
      <c r="G362" t="s">
        <v>3549</v>
      </c>
      <c r="H362">
        <v>1603</v>
      </c>
      <c r="I362">
        <v>1603</v>
      </c>
      <c r="J362">
        <v>0</v>
      </c>
      <c r="K362">
        <v>0</v>
      </c>
      <c r="L362">
        <v>628</v>
      </c>
      <c r="M362">
        <v>428</v>
      </c>
      <c r="N362">
        <v>200</v>
      </c>
      <c r="O362">
        <v>111600</v>
      </c>
      <c r="P362">
        <v>646</v>
      </c>
      <c r="Q362">
        <v>70</v>
      </c>
      <c r="R362">
        <v>16</v>
      </c>
      <c r="S362">
        <v>1</v>
      </c>
      <c r="T362" t="s">
        <v>3548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3550</v>
      </c>
      <c r="B363">
        <v>1980</v>
      </c>
      <c r="C363" t="s">
        <v>171</v>
      </c>
      <c r="D363" t="s">
        <v>3551</v>
      </c>
      <c r="E363" t="str">
        <f t="shared" si="5"/>
        <v>City of Las Lomas</v>
      </c>
      <c r="F363">
        <v>1489</v>
      </c>
      <c r="G363" t="s">
        <v>3552</v>
      </c>
      <c r="H363">
        <v>1740</v>
      </c>
      <c r="I363">
        <v>0</v>
      </c>
      <c r="J363">
        <v>0</v>
      </c>
      <c r="K363">
        <v>1740</v>
      </c>
      <c r="L363">
        <v>421</v>
      </c>
      <c r="M363">
        <v>291</v>
      </c>
      <c r="N363">
        <v>130</v>
      </c>
      <c r="O363">
        <v>62400</v>
      </c>
      <c r="P363">
        <v>331</v>
      </c>
      <c r="Q363">
        <v>91</v>
      </c>
      <c r="R363">
        <v>3</v>
      </c>
      <c r="S363">
        <v>31</v>
      </c>
      <c r="T363" t="s">
        <v>3551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3553</v>
      </c>
      <c r="B364">
        <v>1980</v>
      </c>
      <c r="C364" t="s">
        <v>171</v>
      </c>
      <c r="D364" t="s">
        <v>752</v>
      </c>
      <c r="E364" t="str">
        <f t="shared" si="5"/>
        <v>City of Lathrop</v>
      </c>
      <c r="F364">
        <v>1490</v>
      </c>
      <c r="G364" t="s">
        <v>3554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3555</v>
      </c>
      <c r="B365">
        <v>1980</v>
      </c>
      <c r="C365" t="s">
        <v>171</v>
      </c>
      <c r="D365" t="s">
        <v>3556</v>
      </c>
      <c r="E365" t="str">
        <f t="shared" si="5"/>
        <v>City of Laton</v>
      </c>
      <c r="F365">
        <v>1495</v>
      </c>
      <c r="G365" t="s">
        <v>3557</v>
      </c>
      <c r="H365">
        <v>1100</v>
      </c>
      <c r="I365">
        <v>0</v>
      </c>
      <c r="J365">
        <v>0</v>
      </c>
      <c r="K365">
        <v>1100</v>
      </c>
      <c r="L365">
        <v>344</v>
      </c>
      <c r="M365">
        <v>202</v>
      </c>
      <c r="N365">
        <v>142</v>
      </c>
      <c r="O365">
        <v>34100</v>
      </c>
      <c r="P365">
        <v>326</v>
      </c>
      <c r="Q365">
        <v>20</v>
      </c>
      <c r="R365">
        <v>2</v>
      </c>
      <c r="S365">
        <v>8</v>
      </c>
      <c r="T365" t="s">
        <v>3556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3558</v>
      </c>
      <c r="B366">
        <v>1980</v>
      </c>
      <c r="C366" t="s">
        <v>171</v>
      </c>
      <c r="D366" t="s">
        <v>728</v>
      </c>
      <c r="E366" t="str">
        <f t="shared" si="5"/>
        <v>City of La Verne</v>
      </c>
      <c r="F366">
        <v>1500</v>
      </c>
      <c r="G366" t="s">
        <v>3559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3560</v>
      </c>
      <c r="B367">
        <v>1980</v>
      </c>
      <c r="C367" t="s">
        <v>171</v>
      </c>
      <c r="D367" t="s">
        <v>754</v>
      </c>
      <c r="E367" t="str">
        <f t="shared" si="5"/>
        <v>City of Lawndale</v>
      </c>
      <c r="F367">
        <v>1505</v>
      </c>
      <c r="G367" t="s">
        <v>3561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3562</v>
      </c>
      <c r="B368">
        <v>1980</v>
      </c>
      <c r="C368" t="s">
        <v>171</v>
      </c>
      <c r="D368" t="s">
        <v>3563</v>
      </c>
      <c r="E368" t="str">
        <f t="shared" si="5"/>
        <v>City of Laytonville</v>
      </c>
      <c r="F368">
        <v>1507</v>
      </c>
      <c r="G368" t="s">
        <v>3564</v>
      </c>
      <c r="H368">
        <v>1096</v>
      </c>
      <c r="I368">
        <v>0</v>
      </c>
      <c r="J368">
        <v>0</v>
      </c>
      <c r="K368">
        <v>1096</v>
      </c>
      <c r="L368">
        <v>389</v>
      </c>
      <c r="M368">
        <v>250</v>
      </c>
      <c r="N368">
        <v>139</v>
      </c>
      <c r="O368">
        <v>42500</v>
      </c>
      <c r="P368">
        <v>249</v>
      </c>
      <c r="Q368">
        <v>87</v>
      </c>
      <c r="R368">
        <v>4</v>
      </c>
      <c r="S368">
        <v>97</v>
      </c>
      <c r="T368" t="s">
        <v>3563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3565</v>
      </c>
      <c r="B369">
        <v>1980</v>
      </c>
      <c r="C369" t="s">
        <v>171</v>
      </c>
      <c r="D369" t="s">
        <v>756</v>
      </c>
      <c r="E369" t="str">
        <f t="shared" si="5"/>
        <v>City of Lemon Grove</v>
      </c>
      <c r="F369">
        <v>1510</v>
      </c>
      <c r="G369" t="s">
        <v>3566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3567</v>
      </c>
      <c r="B370">
        <v>1980</v>
      </c>
      <c r="C370" t="s">
        <v>171</v>
      </c>
      <c r="D370" t="s">
        <v>758</v>
      </c>
      <c r="E370" t="str">
        <f t="shared" si="5"/>
        <v>City of Lemoore</v>
      </c>
      <c r="F370">
        <v>1515</v>
      </c>
      <c r="G370" t="s">
        <v>3568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3569</v>
      </c>
      <c r="B371">
        <v>1980</v>
      </c>
      <c r="C371" t="s">
        <v>171</v>
      </c>
      <c r="D371" t="s">
        <v>3570</v>
      </c>
      <c r="E371" t="str">
        <f t="shared" si="5"/>
        <v>City of Lemoore Station</v>
      </c>
      <c r="F371">
        <v>1517</v>
      </c>
      <c r="G371" t="s">
        <v>3571</v>
      </c>
      <c r="H371">
        <v>5888</v>
      </c>
      <c r="I371">
        <v>0</v>
      </c>
      <c r="J371">
        <v>5888</v>
      </c>
      <c r="K371">
        <v>0</v>
      </c>
      <c r="L371">
        <v>1221</v>
      </c>
      <c r="M371">
        <v>8</v>
      </c>
      <c r="N371">
        <v>1213</v>
      </c>
      <c r="O371">
        <v>37500</v>
      </c>
      <c r="P371">
        <v>1529</v>
      </c>
      <c r="Q371">
        <v>73</v>
      </c>
      <c r="R371">
        <v>6</v>
      </c>
      <c r="S371">
        <v>0</v>
      </c>
      <c r="T371" t="s">
        <v>3570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3572</v>
      </c>
      <c r="B372">
        <v>1980</v>
      </c>
      <c r="C372" t="s">
        <v>171</v>
      </c>
      <c r="D372" t="s">
        <v>3573</v>
      </c>
      <c r="E372" t="str">
        <f t="shared" si="5"/>
        <v>City of Lennox</v>
      </c>
      <c r="F372">
        <v>1520</v>
      </c>
      <c r="G372" t="s">
        <v>3574</v>
      </c>
      <c r="H372">
        <v>18445</v>
      </c>
      <c r="I372">
        <v>18445</v>
      </c>
      <c r="J372">
        <v>0</v>
      </c>
      <c r="K372">
        <v>0</v>
      </c>
      <c r="L372">
        <v>5477</v>
      </c>
      <c r="M372">
        <v>1798</v>
      </c>
      <c r="N372">
        <v>3679</v>
      </c>
      <c r="O372">
        <v>64300</v>
      </c>
      <c r="P372">
        <v>3720</v>
      </c>
      <c r="Q372">
        <v>1254</v>
      </c>
      <c r="R372">
        <v>669</v>
      </c>
      <c r="S372">
        <v>67</v>
      </c>
      <c r="T372" t="s">
        <v>3573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3575</v>
      </c>
      <c r="B373">
        <v>1980</v>
      </c>
      <c r="C373" t="s">
        <v>171</v>
      </c>
      <c r="D373" t="s">
        <v>3576</v>
      </c>
      <c r="E373" t="str">
        <f t="shared" si="5"/>
        <v>City of Lenwood</v>
      </c>
      <c r="F373">
        <v>1525</v>
      </c>
      <c r="G373" t="s">
        <v>3577</v>
      </c>
      <c r="H373">
        <v>2974</v>
      </c>
      <c r="I373">
        <v>0</v>
      </c>
      <c r="J373">
        <v>2974</v>
      </c>
      <c r="K373">
        <v>0</v>
      </c>
      <c r="L373">
        <v>930</v>
      </c>
      <c r="M373">
        <v>703</v>
      </c>
      <c r="N373">
        <v>227</v>
      </c>
      <c r="O373">
        <v>42200</v>
      </c>
      <c r="P373">
        <v>872</v>
      </c>
      <c r="Q373">
        <v>103</v>
      </c>
      <c r="R373">
        <v>1</v>
      </c>
      <c r="S373">
        <v>4</v>
      </c>
      <c r="T373" t="s">
        <v>3576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3578</v>
      </c>
      <c r="B374">
        <v>1980</v>
      </c>
      <c r="C374" t="s">
        <v>171</v>
      </c>
      <c r="D374" t="s">
        <v>3579</v>
      </c>
      <c r="E374" t="str">
        <f t="shared" si="5"/>
        <v>City of Leucadia</v>
      </c>
      <c r="F374">
        <v>1529</v>
      </c>
      <c r="G374" t="s">
        <v>3580</v>
      </c>
      <c r="H374">
        <v>9478</v>
      </c>
      <c r="I374">
        <v>9478</v>
      </c>
      <c r="J374">
        <v>0</v>
      </c>
      <c r="K374">
        <v>0</v>
      </c>
      <c r="L374">
        <v>3815</v>
      </c>
      <c r="M374">
        <v>2236</v>
      </c>
      <c r="N374">
        <v>1579</v>
      </c>
      <c r="O374">
        <v>136300</v>
      </c>
      <c r="P374">
        <v>2855</v>
      </c>
      <c r="Q374">
        <v>501</v>
      </c>
      <c r="R374">
        <v>279</v>
      </c>
      <c r="S374">
        <v>599</v>
      </c>
      <c r="T374" t="s">
        <v>3579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3581</v>
      </c>
      <c r="B375">
        <v>1980</v>
      </c>
      <c r="C375" t="s">
        <v>171</v>
      </c>
      <c r="D375" t="s">
        <v>760</v>
      </c>
      <c r="E375" t="str">
        <f t="shared" si="5"/>
        <v>City of Lincoln</v>
      </c>
      <c r="F375">
        <v>1535</v>
      </c>
      <c r="G375" t="s">
        <v>3582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3583</v>
      </c>
      <c r="B376">
        <v>1980</v>
      </c>
      <c r="C376" t="s">
        <v>171</v>
      </c>
      <c r="D376" t="s">
        <v>3584</v>
      </c>
      <c r="E376" t="str">
        <f t="shared" si="5"/>
        <v>City of Lincoln Village</v>
      </c>
      <c r="F376">
        <v>1537</v>
      </c>
      <c r="G376" t="s">
        <v>3585</v>
      </c>
      <c r="H376">
        <v>6476</v>
      </c>
      <c r="I376">
        <v>6476</v>
      </c>
      <c r="J376">
        <v>0</v>
      </c>
      <c r="K376">
        <v>0</v>
      </c>
      <c r="L376">
        <v>2274</v>
      </c>
      <c r="M376">
        <v>1895</v>
      </c>
      <c r="N376">
        <v>379</v>
      </c>
      <c r="O376">
        <v>63800</v>
      </c>
      <c r="P376">
        <v>2292</v>
      </c>
      <c r="Q376">
        <v>35</v>
      </c>
      <c r="R376">
        <v>11</v>
      </c>
      <c r="S376">
        <v>2</v>
      </c>
      <c r="T376" t="s">
        <v>3584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3586</v>
      </c>
      <c r="B377">
        <v>1980</v>
      </c>
      <c r="C377" t="s">
        <v>171</v>
      </c>
      <c r="D377" t="s">
        <v>3587</v>
      </c>
      <c r="E377" t="str">
        <f t="shared" si="5"/>
        <v>City of Linda</v>
      </c>
      <c r="F377">
        <v>1540</v>
      </c>
      <c r="G377" t="s">
        <v>3588</v>
      </c>
      <c r="H377">
        <v>10225</v>
      </c>
      <c r="I377">
        <v>10225</v>
      </c>
      <c r="J377">
        <v>0</v>
      </c>
      <c r="K377">
        <v>0</v>
      </c>
      <c r="L377">
        <v>3649</v>
      </c>
      <c r="M377">
        <v>1722</v>
      </c>
      <c r="N377">
        <v>1927</v>
      </c>
      <c r="O377">
        <v>42000</v>
      </c>
      <c r="P377">
        <v>2253</v>
      </c>
      <c r="Q377">
        <v>888</v>
      </c>
      <c r="R377">
        <v>460</v>
      </c>
      <c r="S377">
        <v>409</v>
      </c>
      <c r="T377" t="s">
        <v>3587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3589</v>
      </c>
      <c r="B378">
        <v>1980</v>
      </c>
      <c r="C378" t="s">
        <v>171</v>
      </c>
      <c r="D378" t="s">
        <v>762</v>
      </c>
      <c r="E378" t="str">
        <f t="shared" si="5"/>
        <v>City of Lindsay</v>
      </c>
      <c r="F378">
        <v>1550</v>
      </c>
      <c r="G378" t="s">
        <v>3590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3591</v>
      </c>
      <c r="B379">
        <v>1980</v>
      </c>
      <c r="C379" t="s">
        <v>171</v>
      </c>
      <c r="D379" t="s">
        <v>764</v>
      </c>
      <c r="E379" t="str">
        <f t="shared" si="5"/>
        <v>City of Live Oak</v>
      </c>
      <c r="F379">
        <v>1561</v>
      </c>
      <c r="G379" t="s">
        <v>3592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3593</v>
      </c>
      <c r="B380">
        <v>1980</v>
      </c>
      <c r="C380" t="s">
        <v>171</v>
      </c>
      <c r="D380" t="s">
        <v>764</v>
      </c>
      <c r="E380" t="str">
        <f t="shared" si="5"/>
        <v>City of Live Oak</v>
      </c>
      <c r="F380">
        <v>1566</v>
      </c>
      <c r="G380" t="s">
        <v>3594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3595</v>
      </c>
      <c r="B381">
        <v>1980</v>
      </c>
      <c r="C381" t="s">
        <v>171</v>
      </c>
      <c r="D381" t="s">
        <v>766</v>
      </c>
      <c r="E381" t="str">
        <f t="shared" si="5"/>
        <v>City of Livermore</v>
      </c>
      <c r="F381">
        <v>1570</v>
      </c>
      <c r="G381" t="s">
        <v>3596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3597</v>
      </c>
      <c r="B382">
        <v>1980</v>
      </c>
      <c r="C382" t="s">
        <v>171</v>
      </c>
      <c r="D382" t="s">
        <v>768</v>
      </c>
      <c r="E382" t="str">
        <f t="shared" si="5"/>
        <v>City of Livingston</v>
      </c>
      <c r="F382">
        <v>1575</v>
      </c>
      <c r="G382" t="s">
        <v>3598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3599</v>
      </c>
      <c r="B383">
        <v>1980</v>
      </c>
      <c r="C383" t="s">
        <v>171</v>
      </c>
      <c r="D383" t="s">
        <v>3600</v>
      </c>
      <c r="E383" t="str">
        <f t="shared" si="5"/>
        <v>City of Lockeford</v>
      </c>
      <c r="F383">
        <v>1581</v>
      </c>
      <c r="G383" t="s">
        <v>3601</v>
      </c>
      <c r="H383">
        <v>1852</v>
      </c>
      <c r="I383">
        <v>0</v>
      </c>
      <c r="J383">
        <v>0</v>
      </c>
      <c r="K383">
        <v>1852</v>
      </c>
      <c r="L383">
        <v>658</v>
      </c>
      <c r="M383">
        <v>498</v>
      </c>
      <c r="N383">
        <v>160</v>
      </c>
      <c r="O383">
        <v>49100</v>
      </c>
      <c r="P383">
        <v>452</v>
      </c>
      <c r="Q383">
        <v>49</v>
      </c>
      <c r="R383">
        <v>43</v>
      </c>
      <c r="S383">
        <v>135</v>
      </c>
      <c r="T383" t="s">
        <v>3600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3602</v>
      </c>
      <c r="B384">
        <v>1980</v>
      </c>
      <c r="C384" t="s">
        <v>171</v>
      </c>
      <c r="D384" t="s">
        <v>770</v>
      </c>
      <c r="E384" t="str">
        <f t="shared" si="5"/>
        <v>City of Lodi</v>
      </c>
      <c r="F384">
        <v>1585</v>
      </c>
      <c r="G384" t="s">
        <v>3603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3604</v>
      </c>
      <c r="B385">
        <v>1980</v>
      </c>
      <c r="C385" t="s">
        <v>171</v>
      </c>
      <c r="D385" t="s">
        <v>772</v>
      </c>
      <c r="E385" t="str">
        <f t="shared" si="5"/>
        <v>City of Loma Linda</v>
      </c>
      <c r="F385">
        <v>1588</v>
      </c>
      <c r="G385" t="s">
        <v>3605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3606</v>
      </c>
      <c r="B386">
        <v>1980</v>
      </c>
      <c r="C386" t="s">
        <v>171</v>
      </c>
      <c r="D386" t="s">
        <v>774</v>
      </c>
      <c r="E386" t="str">
        <f t="shared" si="5"/>
        <v>City of Lomita</v>
      </c>
      <c r="F386">
        <v>1590</v>
      </c>
      <c r="G386" t="s">
        <v>3607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3608</v>
      </c>
      <c r="B387">
        <v>1980</v>
      </c>
      <c r="C387" t="s">
        <v>171</v>
      </c>
      <c r="D387" t="s">
        <v>776</v>
      </c>
      <c r="E387" t="str">
        <f t="shared" si="5"/>
        <v>City of Lompoc</v>
      </c>
      <c r="F387">
        <v>1600</v>
      </c>
      <c r="G387" t="s">
        <v>3609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3610</v>
      </c>
      <c r="B388">
        <v>1980</v>
      </c>
      <c r="C388" t="s">
        <v>171</v>
      </c>
      <c r="D388" t="s">
        <v>3611</v>
      </c>
      <c r="E388" t="str">
        <f t="shared" si="5"/>
        <v>City of London</v>
      </c>
      <c r="F388">
        <v>1604</v>
      </c>
      <c r="G388" t="s">
        <v>3612</v>
      </c>
      <c r="H388">
        <v>1257</v>
      </c>
      <c r="I388">
        <v>0</v>
      </c>
      <c r="J388">
        <v>0</v>
      </c>
      <c r="K388">
        <v>1257</v>
      </c>
      <c r="L388">
        <v>329</v>
      </c>
      <c r="M388">
        <v>185</v>
      </c>
      <c r="N388">
        <v>144</v>
      </c>
      <c r="O388">
        <v>25000</v>
      </c>
      <c r="P388">
        <v>201</v>
      </c>
      <c r="Q388">
        <v>42</v>
      </c>
      <c r="R388">
        <v>2</v>
      </c>
      <c r="S388">
        <v>98</v>
      </c>
      <c r="T388" t="s">
        <v>3611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3613</v>
      </c>
      <c r="B389">
        <v>1980</v>
      </c>
      <c r="C389" t="s">
        <v>171</v>
      </c>
      <c r="D389" t="s">
        <v>3614</v>
      </c>
      <c r="E389" t="str">
        <f t="shared" ref="E389:E452" si="6">_xlfn.CONCAT("City of ",D389)</f>
        <v>City of Lone Pine</v>
      </c>
      <c r="F389">
        <v>1605</v>
      </c>
      <c r="G389" t="s">
        <v>3615</v>
      </c>
      <c r="H389">
        <v>1684</v>
      </c>
      <c r="I389">
        <v>0</v>
      </c>
      <c r="J389">
        <v>0</v>
      </c>
      <c r="K389">
        <v>1684</v>
      </c>
      <c r="L389">
        <v>714</v>
      </c>
      <c r="M389">
        <v>411</v>
      </c>
      <c r="N389">
        <v>303</v>
      </c>
      <c r="O389">
        <v>55700</v>
      </c>
      <c r="P389">
        <v>499</v>
      </c>
      <c r="Q389">
        <v>90</v>
      </c>
      <c r="R389">
        <v>23</v>
      </c>
      <c r="S389">
        <v>163</v>
      </c>
      <c r="T389" t="s">
        <v>3614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3616</v>
      </c>
      <c r="B390">
        <v>1980</v>
      </c>
      <c r="C390" t="s">
        <v>171</v>
      </c>
      <c r="D390" t="s">
        <v>778</v>
      </c>
      <c r="E390" t="str">
        <f t="shared" si="6"/>
        <v>City of Long Beach</v>
      </c>
      <c r="F390">
        <v>1610</v>
      </c>
      <c r="G390" t="s">
        <v>3617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3618</v>
      </c>
      <c r="B391">
        <v>1980</v>
      </c>
      <c r="C391" t="s">
        <v>171</v>
      </c>
      <c r="D391" t="s">
        <v>780</v>
      </c>
      <c r="E391" t="str">
        <f t="shared" si="6"/>
        <v>City of Loomis</v>
      </c>
      <c r="F391">
        <v>1612</v>
      </c>
      <c r="G391" t="s">
        <v>3619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3620</v>
      </c>
      <c r="B392">
        <v>1980</v>
      </c>
      <c r="C392" t="s">
        <v>171</v>
      </c>
      <c r="D392" t="s">
        <v>782</v>
      </c>
      <c r="E392" t="str">
        <f t="shared" si="6"/>
        <v>City of Los Alamitos</v>
      </c>
      <c r="F392">
        <v>1615</v>
      </c>
      <c r="G392" t="s">
        <v>3621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3622</v>
      </c>
      <c r="B393">
        <v>1980</v>
      </c>
      <c r="C393" t="s">
        <v>171</v>
      </c>
      <c r="D393" t="s">
        <v>784</v>
      </c>
      <c r="E393" t="str">
        <f t="shared" si="6"/>
        <v>City of Los Altos</v>
      </c>
      <c r="F393">
        <v>1620</v>
      </c>
      <c r="G393" t="s">
        <v>3623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3624</v>
      </c>
      <c r="B394">
        <v>1980</v>
      </c>
      <c r="C394" t="s">
        <v>171</v>
      </c>
      <c r="D394" t="s">
        <v>786</v>
      </c>
      <c r="E394" t="str">
        <f t="shared" si="6"/>
        <v>City of Los Altos Hills</v>
      </c>
      <c r="F394">
        <v>1625</v>
      </c>
      <c r="G394" t="s">
        <v>3625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3626</v>
      </c>
      <c r="B395">
        <v>1980</v>
      </c>
      <c r="C395" t="s">
        <v>171</v>
      </c>
      <c r="D395" t="s">
        <v>788</v>
      </c>
      <c r="E395" t="str">
        <f t="shared" si="6"/>
        <v>City of Los Angeles</v>
      </c>
      <c r="F395">
        <v>1630</v>
      </c>
      <c r="G395" t="s">
        <v>3627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3628</v>
      </c>
      <c r="B396">
        <v>1980</v>
      </c>
      <c r="C396" t="s">
        <v>171</v>
      </c>
      <c r="D396" t="s">
        <v>790</v>
      </c>
      <c r="E396" t="str">
        <f t="shared" si="6"/>
        <v>City of Los Banos</v>
      </c>
      <c r="F396">
        <v>1635</v>
      </c>
      <c r="G396" t="s">
        <v>3629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3630</v>
      </c>
      <c r="B397">
        <v>1980</v>
      </c>
      <c r="C397" t="s">
        <v>171</v>
      </c>
      <c r="D397" t="s">
        <v>792</v>
      </c>
      <c r="E397" t="str">
        <f t="shared" si="6"/>
        <v>City of Los Gatos</v>
      </c>
      <c r="F397">
        <v>1640</v>
      </c>
      <c r="G397" t="s">
        <v>3631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3632</v>
      </c>
      <c r="B398">
        <v>1980</v>
      </c>
      <c r="C398" t="s">
        <v>171</v>
      </c>
      <c r="D398" t="s">
        <v>3633</v>
      </c>
      <c r="E398" t="str">
        <f t="shared" si="6"/>
        <v>City of Los Molinos</v>
      </c>
      <c r="F398">
        <v>1642</v>
      </c>
      <c r="G398" t="s">
        <v>3634</v>
      </c>
      <c r="H398">
        <v>1241</v>
      </c>
      <c r="I398">
        <v>0</v>
      </c>
      <c r="J398">
        <v>0</v>
      </c>
      <c r="K398">
        <v>1241</v>
      </c>
      <c r="L398">
        <v>515</v>
      </c>
      <c r="M398">
        <v>372</v>
      </c>
      <c r="N398">
        <v>143</v>
      </c>
      <c r="O398">
        <v>37900</v>
      </c>
      <c r="P398">
        <v>292</v>
      </c>
      <c r="Q398">
        <v>92</v>
      </c>
      <c r="R398">
        <v>6</v>
      </c>
      <c r="S398">
        <v>169</v>
      </c>
      <c r="T398" t="s">
        <v>3633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3635</v>
      </c>
      <c r="B399">
        <v>1980</v>
      </c>
      <c r="C399" t="s">
        <v>171</v>
      </c>
      <c r="D399" t="s">
        <v>3636</v>
      </c>
      <c r="E399" t="str">
        <f t="shared" si="6"/>
        <v>City of Lower Lake</v>
      </c>
      <c r="F399">
        <v>1650</v>
      </c>
      <c r="G399" t="s">
        <v>3637</v>
      </c>
      <c r="H399">
        <v>1043</v>
      </c>
      <c r="I399">
        <v>0</v>
      </c>
      <c r="J399">
        <v>0</v>
      </c>
      <c r="K399">
        <v>1043</v>
      </c>
      <c r="L399">
        <v>447</v>
      </c>
      <c r="M399">
        <v>362</v>
      </c>
      <c r="N399">
        <v>85</v>
      </c>
      <c r="O399">
        <v>52800</v>
      </c>
      <c r="P399">
        <v>171</v>
      </c>
      <c r="Q399">
        <v>30</v>
      </c>
      <c r="R399">
        <v>3</v>
      </c>
      <c r="S399">
        <v>261</v>
      </c>
      <c r="T399" t="s">
        <v>3636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3638</v>
      </c>
      <c r="B400">
        <v>1980</v>
      </c>
      <c r="C400" t="s">
        <v>171</v>
      </c>
      <c r="D400" t="s">
        <v>794</v>
      </c>
      <c r="E400" t="str">
        <f t="shared" si="6"/>
        <v>City of Loyalton</v>
      </c>
      <c r="F400">
        <v>1652</v>
      </c>
      <c r="G400" t="s">
        <v>3639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3640</v>
      </c>
      <c r="B401">
        <v>1980</v>
      </c>
      <c r="C401" t="s">
        <v>171</v>
      </c>
      <c r="D401" t="s">
        <v>3641</v>
      </c>
      <c r="E401" t="str">
        <f t="shared" si="6"/>
        <v>City of Lucas Valley-Marinwood</v>
      </c>
      <c r="F401">
        <v>1656</v>
      </c>
      <c r="G401" t="s">
        <v>3642</v>
      </c>
      <c r="H401">
        <v>6409</v>
      </c>
      <c r="I401">
        <v>6409</v>
      </c>
      <c r="J401">
        <v>0</v>
      </c>
      <c r="K401">
        <v>0</v>
      </c>
      <c r="L401">
        <v>2085</v>
      </c>
      <c r="M401">
        <v>1751</v>
      </c>
      <c r="N401">
        <v>334</v>
      </c>
      <c r="O401">
        <v>142500</v>
      </c>
      <c r="P401">
        <v>2091</v>
      </c>
      <c r="Q401">
        <v>11</v>
      </c>
      <c r="R401">
        <v>4</v>
      </c>
      <c r="S401">
        <v>1</v>
      </c>
      <c r="T401" t="s">
        <v>3641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3643</v>
      </c>
      <c r="B402">
        <v>1980</v>
      </c>
      <c r="C402" t="s">
        <v>171</v>
      </c>
      <c r="D402" t="s">
        <v>3644</v>
      </c>
      <c r="E402" t="str">
        <f t="shared" si="6"/>
        <v>City of Lucerne</v>
      </c>
      <c r="F402">
        <v>1657</v>
      </c>
      <c r="G402" t="s">
        <v>3645</v>
      </c>
      <c r="H402">
        <v>1767</v>
      </c>
      <c r="I402">
        <v>0</v>
      </c>
      <c r="J402">
        <v>0</v>
      </c>
      <c r="K402">
        <v>1767</v>
      </c>
      <c r="L402">
        <v>837</v>
      </c>
      <c r="M402">
        <v>653</v>
      </c>
      <c r="N402">
        <v>184</v>
      </c>
      <c r="O402">
        <v>41800</v>
      </c>
      <c r="P402">
        <v>697</v>
      </c>
      <c r="Q402">
        <v>74</v>
      </c>
      <c r="R402">
        <v>5</v>
      </c>
      <c r="S402">
        <v>390</v>
      </c>
      <c r="T402" t="s">
        <v>3644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3646</v>
      </c>
      <c r="B403">
        <v>1980</v>
      </c>
      <c r="C403" t="s">
        <v>171</v>
      </c>
      <c r="D403" t="s">
        <v>796</v>
      </c>
      <c r="E403" t="str">
        <f t="shared" si="6"/>
        <v>City of Lynwood</v>
      </c>
      <c r="F403">
        <v>1660</v>
      </c>
      <c r="G403" t="s">
        <v>3647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3648</v>
      </c>
      <c r="B404">
        <v>1980</v>
      </c>
      <c r="C404" t="s">
        <v>171</v>
      </c>
      <c r="D404" t="s">
        <v>3649</v>
      </c>
      <c r="E404" t="str">
        <f t="shared" si="6"/>
        <v>City of Mccloud</v>
      </c>
      <c r="F404">
        <v>1665</v>
      </c>
      <c r="G404" t="s">
        <v>3650</v>
      </c>
      <c r="H404">
        <v>1656</v>
      </c>
      <c r="I404">
        <v>0</v>
      </c>
      <c r="J404">
        <v>0</v>
      </c>
      <c r="K404">
        <v>1656</v>
      </c>
      <c r="L404">
        <v>615</v>
      </c>
      <c r="M404">
        <v>447</v>
      </c>
      <c r="N404">
        <v>168</v>
      </c>
      <c r="O404">
        <v>45200</v>
      </c>
      <c r="P404">
        <v>555</v>
      </c>
      <c r="Q404">
        <v>63</v>
      </c>
      <c r="R404">
        <v>19</v>
      </c>
      <c r="S404">
        <v>37</v>
      </c>
      <c r="T404" t="s">
        <v>3649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3651</v>
      </c>
      <c r="B405">
        <v>1980</v>
      </c>
      <c r="C405" t="s">
        <v>171</v>
      </c>
      <c r="D405" t="s">
        <v>3652</v>
      </c>
      <c r="E405" t="str">
        <f t="shared" si="6"/>
        <v>City of Mcfarland</v>
      </c>
      <c r="F405">
        <v>1670</v>
      </c>
      <c r="G405" t="s">
        <v>3653</v>
      </c>
      <c r="H405">
        <v>5151</v>
      </c>
      <c r="I405">
        <v>0</v>
      </c>
      <c r="J405">
        <v>5151</v>
      </c>
      <c r="K405">
        <v>0</v>
      </c>
      <c r="L405">
        <v>1399</v>
      </c>
      <c r="M405">
        <v>906</v>
      </c>
      <c r="N405">
        <v>493</v>
      </c>
      <c r="O405">
        <v>41400</v>
      </c>
      <c r="P405">
        <v>1290</v>
      </c>
      <c r="Q405">
        <v>163</v>
      </c>
      <c r="R405">
        <v>6</v>
      </c>
      <c r="S405">
        <v>5</v>
      </c>
      <c r="T405" t="s">
        <v>3652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3654</v>
      </c>
      <c r="B406">
        <v>1980</v>
      </c>
      <c r="C406" t="s">
        <v>171</v>
      </c>
      <c r="D406" t="s">
        <v>3655</v>
      </c>
      <c r="E406" t="str">
        <f t="shared" si="6"/>
        <v>City of Mckinleyville</v>
      </c>
      <c r="F406">
        <v>1674</v>
      </c>
      <c r="G406" t="s">
        <v>3656</v>
      </c>
      <c r="H406">
        <v>7772</v>
      </c>
      <c r="I406">
        <v>0</v>
      </c>
      <c r="J406">
        <v>7772</v>
      </c>
      <c r="K406">
        <v>0</v>
      </c>
      <c r="L406">
        <v>2761</v>
      </c>
      <c r="M406">
        <v>1823</v>
      </c>
      <c r="N406">
        <v>938</v>
      </c>
      <c r="O406">
        <v>56000</v>
      </c>
      <c r="P406">
        <v>2225</v>
      </c>
      <c r="Q406">
        <v>228</v>
      </c>
      <c r="R406">
        <v>21</v>
      </c>
      <c r="S406">
        <v>465</v>
      </c>
      <c r="T406" t="s">
        <v>3655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3657</v>
      </c>
      <c r="B407">
        <v>1980</v>
      </c>
      <c r="C407" t="s">
        <v>171</v>
      </c>
      <c r="D407" t="s">
        <v>798</v>
      </c>
      <c r="E407" t="str">
        <f t="shared" si="6"/>
        <v>City of Madera</v>
      </c>
      <c r="F407">
        <v>1680</v>
      </c>
      <c r="G407" t="s">
        <v>3658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3659</v>
      </c>
      <c r="B408">
        <v>1980</v>
      </c>
      <c r="C408" t="s">
        <v>171</v>
      </c>
      <c r="D408" t="s">
        <v>3660</v>
      </c>
      <c r="E408" t="str">
        <f t="shared" si="6"/>
        <v>City of Madera Acres</v>
      </c>
      <c r="F408">
        <v>1681</v>
      </c>
      <c r="G408" t="s">
        <v>3661</v>
      </c>
      <c r="H408">
        <v>2173</v>
      </c>
      <c r="I408">
        <v>0</v>
      </c>
      <c r="J408">
        <v>0</v>
      </c>
      <c r="K408">
        <v>2173</v>
      </c>
      <c r="L408">
        <v>616</v>
      </c>
      <c r="M408">
        <v>548</v>
      </c>
      <c r="N408">
        <v>68</v>
      </c>
      <c r="O408">
        <v>68900</v>
      </c>
      <c r="P408">
        <v>708</v>
      </c>
      <c r="Q408">
        <v>13</v>
      </c>
      <c r="R408">
        <v>0</v>
      </c>
      <c r="S408">
        <v>11</v>
      </c>
      <c r="T408" t="s">
        <v>3660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3662</v>
      </c>
      <c r="B409">
        <v>1980</v>
      </c>
      <c r="C409" t="s">
        <v>171</v>
      </c>
      <c r="D409" t="s">
        <v>802</v>
      </c>
      <c r="E409" t="str">
        <f t="shared" si="6"/>
        <v>City of Mammoth Lakes</v>
      </c>
      <c r="F409">
        <v>1687</v>
      </c>
      <c r="G409" t="s">
        <v>3663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3664</v>
      </c>
      <c r="B410">
        <v>1980</v>
      </c>
      <c r="C410" t="s">
        <v>171</v>
      </c>
      <c r="D410" t="s">
        <v>804</v>
      </c>
      <c r="E410" t="str">
        <f t="shared" si="6"/>
        <v>City of Manhattan Beach</v>
      </c>
      <c r="F410">
        <v>1690</v>
      </c>
      <c r="G410" t="s">
        <v>3665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3666</v>
      </c>
      <c r="B411">
        <v>1980</v>
      </c>
      <c r="C411" t="s">
        <v>171</v>
      </c>
      <c r="D411" t="s">
        <v>806</v>
      </c>
      <c r="E411" t="str">
        <f t="shared" si="6"/>
        <v>City of Manteca</v>
      </c>
      <c r="F411">
        <v>1695</v>
      </c>
      <c r="G411" t="s">
        <v>3667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3668</v>
      </c>
      <c r="B412">
        <v>1980</v>
      </c>
      <c r="C412" t="s">
        <v>171</v>
      </c>
      <c r="D412" t="s">
        <v>3669</v>
      </c>
      <c r="E412" t="str">
        <f t="shared" si="6"/>
        <v>City of March AFB</v>
      </c>
      <c r="F412">
        <v>1697</v>
      </c>
      <c r="G412" t="s">
        <v>3670</v>
      </c>
      <c r="H412">
        <v>3607</v>
      </c>
      <c r="I412">
        <v>0</v>
      </c>
      <c r="J412">
        <v>3607</v>
      </c>
      <c r="K412">
        <v>0</v>
      </c>
      <c r="L412">
        <v>693</v>
      </c>
      <c r="M412">
        <v>2</v>
      </c>
      <c r="N412">
        <v>691</v>
      </c>
      <c r="O412">
        <v>0</v>
      </c>
      <c r="P412">
        <v>689</v>
      </c>
      <c r="Q412">
        <v>19</v>
      </c>
      <c r="R412">
        <v>2</v>
      </c>
      <c r="S412">
        <v>0</v>
      </c>
      <c r="T412" t="s">
        <v>3669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3671</v>
      </c>
      <c r="B413">
        <v>1980</v>
      </c>
      <c r="C413" t="s">
        <v>171</v>
      </c>
      <c r="D413" t="s">
        <v>3672</v>
      </c>
      <c r="E413" t="str">
        <f t="shared" si="6"/>
        <v>City of Maricopa</v>
      </c>
      <c r="F413">
        <v>1700</v>
      </c>
      <c r="G413" t="s">
        <v>3673</v>
      </c>
      <c r="H413">
        <v>946</v>
      </c>
      <c r="I413">
        <v>0</v>
      </c>
      <c r="J413">
        <v>0</v>
      </c>
      <c r="K413">
        <v>946</v>
      </c>
      <c r="L413">
        <v>338</v>
      </c>
      <c r="M413">
        <v>247</v>
      </c>
      <c r="N413">
        <v>91</v>
      </c>
      <c r="O413">
        <v>30300</v>
      </c>
      <c r="P413">
        <v>288</v>
      </c>
      <c r="Q413">
        <v>16</v>
      </c>
      <c r="R413">
        <v>0</v>
      </c>
      <c r="S413">
        <v>56</v>
      </c>
      <c r="T413" t="s">
        <v>3672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3674</v>
      </c>
      <c r="B414">
        <v>1980</v>
      </c>
      <c r="C414" t="s">
        <v>171</v>
      </c>
      <c r="D414" t="s">
        <v>808</v>
      </c>
      <c r="E414" t="str">
        <f t="shared" si="6"/>
        <v>City of Marina</v>
      </c>
      <c r="F414">
        <v>1705</v>
      </c>
      <c r="G414" t="s">
        <v>3675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3676</v>
      </c>
      <c r="B415">
        <v>1980</v>
      </c>
      <c r="C415" t="s">
        <v>171</v>
      </c>
      <c r="D415" t="s">
        <v>3677</v>
      </c>
      <c r="E415" t="str">
        <f t="shared" si="6"/>
        <v>City of Marina Del Rey</v>
      </c>
      <c r="F415">
        <v>1706</v>
      </c>
      <c r="G415" t="s">
        <v>3678</v>
      </c>
      <c r="H415">
        <v>8065</v>
      </c>
      <c r="I415">
        <v>8065</v>
      </c>
      <c r="J415">
        <v>0</v>
      </c>
      <c r="K415">
        <v>0</v>
      </c>
      <c r="L415">
        <v>5620</v>
      </c>
      <c r="M415">
        <v>214</v>
      </c>
      <c r="N415">
        <v>5406</v>
      </c>
      <c r="O415">
        <v>50000</v>
      </c>
      <c r="P415">
        <v>1504</v>
      </c>
      <c r="Q415">
        <v>157</v>
      </c>
      <c r="R415">
        <v>4351</v>
      </c>
      <c r="S415">
        <v>38</v>
      </c>
      <c r="T415" t="s">
        <v>3677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3679</v>
      </c>
      <c r="B416">
        <v>1980</v>
      </c>
      <c r="C416" t="s">
        <v>171</v>
      </c>
      <c r="D416" t="s">
        <v>1272</v>
      </c>
      <c r="E416" t="str">
        <f t="shared" si="6"/>
        <v>City of Mariposa</v>
      </c>
      <c r="F416">
        <v>1708</v>
      </c>
      <c r="G416" t="s">
        <v>3680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3681</v>
      </c>
      <c r="B417">
        <v>1980</v>
      </c>
      <c r="C417" t="s">
        <v>171</v>
      </c>
      <c r="D417" t="s">
        <v>810</v>
      </c>
      <c r="E417" t="str">
        <f t="shared" si="6"/>
        <v>City of Martinez</v>
      </c>
      <c r="F417">
        <v>1710</v>
      </c>
      <c r="G417" t="s">
        <v>3682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3683</v>
      </c>
      <c r="B418">
        <v>1980</v>
      </c>
      <c r="C418" t="s">
        <v>171</v>
      </c>
      <c r="D418" t="s">
        <v>812</v>
      </c>
      <c r="E418" t="str">
        <f t="shared" si="6"/>
        <v>City of Marysville</v>
      </c>
      <c r="F418">
        <v>1720</v>
      </c>
      <c r="G418" t="s">
        <v>3684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3685</v>
      </c>
      <c r="B419">
        <v>1980</v>
      </c>
      <c r="C419" t="s">
        <v>171</v>
      </c>
      <c r="D419" t="s">
        <v>3686</v>
      </c>
      <c r="E419" t="str">
        <f t="shared" si="6"/>
        <v>City of Mather AFB</v>
      </c>
      <c r="F419">
        <v>1722</v>
      </c>
      <c r="G419" t="s">
        <v>3687</v>
      </c>
      <c r="H419">
        <v>5245</v>
      </c>
      <c r="I419">
        <v>5245</v>
      </c>
      <c r="J419">
        <v>0</v>
      </c>
      <c r="K419">
        <v>0</v>
      </c>
      <c r="L419">
        <v>1160</v>
      </c>
      <c r="M419">
        <v>8</v>
      </c>
      <c r="N419">
        <v>1152</v>
      </c>
      <c r="O419">
        <v>65000</v>
      </c>
      <c r="P419">
        <v>1238</v>
      </c>
      <c r="Q419">
        <v>38</v>
      </c>
      <c r="R419">
        <v>4</v>
      </c>
      <c r="S419">
        <v>2</v>
      </c>
      <c r="T419" t="s">
        <v>3686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3688</v>
      </c>
      <c r="B420">
        <v>1980</v>
      </c>
      <c r="C420" t="s">
        <v>171</v>
      </c>
      <c r="D420" t="s">
        <v>3689</v>
      </c>
      <c r="E420" t="str">
        <f t="shared" si="6"/>
        <v>City of Mayflower Village</v>
      </c>
      <c r="F420">
        <v>1727</v>
      </c>
      <c r="G420" t="s">
        <v>3690</v>
      </c>
      <c r="H420">
        <v>5017</v>
      </c>
      <c r="I420">
        <v>5017</v>
      </c>
      <c r="J420">
        <v>0</v>
      </c>
      <c r="K420">
        <v>0</v>
      </c>
      <c r="L420">
        <v>1940</v>
      </c>
      <c r="M420">
        <v>1682</v>
      </c>
      <c r="N420">
        <v>258</v>
      </c>
      <c r="O420">
        <v>71900</v>
      </c>
      <c r="P420">
        <v>1619</v>
      </c>
      <c r="Q420">
        <v>40</v>
      </c>
      <c r="R420">
        <v>30</v>
      </c>
      <c r="S420">
        <v>303</v>
      </c>
      <c r="T420" t="s">
        <v>3689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3691</v>
      </c>
      <c r="B421">
        <v>1980</v>
      </c>
      <c r="C421" t="s">
        <v>171</v>
      </c>
      <c r="D421" t="s">
        <v>814</v>
      </c>
      <c r="E421" t="str">
        <f t="shared" si="6"/>
        <v>City of Maywood</v>
      </c>
      <c r="F421">
        <v>1730</v>
      </c>
      <c r="G421" t="s">
        <v>3692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3693</v>
      </c>
      <c r="B422">
        <v>1980</v>
      </c>
      <c r="C422" t="s">
        <v>171</v>
      </c>
      <c r="D422" t="s">
        <v>3694</v>
      </c>
      <c r="E422" t="str">
        <f t="shared" si="6"/>
        <v>City of Meadow Vista</v>
      </c>
      <c r="F422">
        <v>1734</v>
      </c>
      <c r="G422" t="s">
        <v>3695</v>
      </c>
      <c r="H422">
        <v>2683</v>
      </c>
      <c r="I422">
        <v>0</v>
      </c>
      <c r="J422">
        <v>2683</v>
      </c>
      <c r="K422">
        <v>0</v>
      </c>
      <c r="L422">
        <v>895</v>
      </c>
      <c r="M422">
        <v>778</v>
      </c>
      <c r="N422">
        <v>117</v>
      </c>
      <c r="O422">
        <v>83200</v>
      </c>
      <c r="P422">
        <v>867</v>
      </c>
      <c r="Q422">
        <v>20</v>
      </c>
      <c r="R422">
        <v>0</v>
      </c>
      <c r="S422">
        <v>33</v>
      </c>
      <c r="T422" t="s">
        <v>3694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3696</v>
      </c>
      <c r="B423">
        <v>1980</v>
      </c>
      <c r="C423" t="s">
        <v>171</v>
      </c>
      <c r="D423" t="s">
        <v>3697</v>
      </c>
      <c r="E423" t="str">
        <f t="shared" si="6"/>
        <v>City of Mecca</v>
      </c>
      <c r="F423">
        <v>1735</v>
      </c>
      <c r="G423" t="s">
        <v>3698</v>
      </c>
      <c r="H423">
        <v>1698</v>
      </c>
      <c r="I423">
        <v>0</v>
      </c>
      <c r="J423">
        <v>0</v>
      </c>
      <c r="K423">
        <v>1698</v>
      </c>
      <c r="L423">
        <v>357</v>
      </c>
      <c r="M423">
        <v>188</v>
      </c>
      <c r="N423">
        <v>169</v>
      </c>
      <c r="O423">
        <v>38600</v>
      </c>
      <c r="P423">
        <v>208</v>
      </c>
      <c r="Q423">
        <v>92</v>
      </c>
      <c r="R423">
        <v>32</v>
      </c>
      <c r="S423">
        <v>38</v>
      </c>
      <c r="T423" t="s">
        <v>3697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3699</v>
      </c>
      <c r="B424">
        <v>1980</v>
      </c>
      <c r="C424" t="s">
        <v>171</v>
      </c>
      <c r="D424" t="s">
        <v>3700</v>
      </c>
      <c r="E424" t="str">
        <f t="shared" si="6"/>
        <v>City of Meiners Oaks-Mira Monte</v>
      </c>
      <c r="F424">
        <v>1736</v>
      </c>
      <c r="G424" t="s">
        <v>3701</v>
      </c>
      <c r="H424">
        <v>9512</v>
      </c>
      <c r="I424">
        <v>0</v>
      </c>
      <c r="J424">
        <v>9512</v>
      </c>
      <c r="K424">
        <v>0</v>
      </c>
      <c r="L424">
        <v>3568</v>
      </c>
      <c r="M424">
        <v>2786</v>
      </c>
      <c r="N424">
        <v>782</v>
      </c>
      <c r="O424">
        <v>91200</v>
      </c>
      <c r="P424">
        <v>2727</v>
      </c>
      <c r="Q424">
        <v>225</v>
      </c>
      <c r="R424">
        <v>53</v>
      </c>
      <c r="S424">
        <v>719</v>
      </c>
      <c r="T424" t="s">
        <v>3700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3702</v>
      </c>
      <c r="B425">
        <v>1980</v>
      </c>
      <c r="C425" t="s">
        <v>171</v>
      </c>
      <c r="D425" t="s">
        <v>1273</v>
      </c>
      <c r="E425" t="str">
        <f t="shared" si="6"/>
        <v>City of Mendocino</v>
      </c>
      <c r="F425">
        <v>1737</v>
      </c>
      <c r="G425" t="s">
        <v>3703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3704</v>
      </c>
      <c r="B426">
        <v>1980</v>
      </c>
      <c r="C426" t="s">
        <v>171</v>
      </c>
      <c r="D426" t="s">
        <v>818</v>
      </c>
      <c r="E426" t="str">
        <f t="shared" si="6"/>
        <v>City of Mendota</v>
      </c>
      <c r="F426">
        <v>1740</v>
      </c>
      <c r="G426" t="s">
        <v>3705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3706</v>
      </c>
      <c r="B427">
        <v>1980</v>
      </c>
      <c r="C427" t="s">
        <v>171</v>
      </c>
      <c r="D427" t="s">
        <v>822</v>
      </c>
      <c r="E427" t="str">
        <f t="shared" si="6"/>
        <v>City of Menlo Park</v>
      </c>
      <c r="F427">
        <v>1745</v>
      </c>
      <c r="G427" t="s">
        <v>3707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3708</v>
      </c>
      <c r="B428">
        <v>1980</v>
      </c>
      <c r="C428" t="s">
        <v>171</v>
      </c>
      <c r="D428" t="s">
        <v>824</v>
      </c>
      <c r="E428" t="str">
        <f t="shared" si="6"/>
        <v>City of Merced</v>
      </c>
      <c r="F428">
        <v>1750</v>
      </c>
      <c r="G428" t="s">
        <v>3709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3710</v>
      </c>
      <c r="B429">
        <v>1980</v>
      </c>
      <c r="C429" t="s">
        <v>171</v>
      </c>
      <c r="D429" t="s">
        <v>828</v>
      </c>
      <c r="E429" t="str">
        <f t="shared" si="6"/>
        <v>City of Millbrae</v>
      </c>
      <c r="F429">
        <v>1760</v>
      </c>
      <c r="G429" t="s">
        <v>3711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3712</v>
      </c>
      <c r="B430">
        <v>1980</v>
      </c>
      <c r="C430" t="s">
        <v>171</v>
      </c>
      <c r="D430" t="s">
        <v>826</v>
      </c>
      <c r="E430" t="str">
        <f t="shared" si="6"/>
        <v>City of Mill Valley</v>
      </c>
      <c r="F430">
        <v>1765</v>
      </c>
      <c r="G430" t="s">
        <v>3713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3714</v>
      </c>
      <c r="B431">
        <v>1980</v>
      </c>
      <c r="C431" t="s">
        <v>171</v>
      </c>
      <c r="D431" t="s">
        <v>830</v>
      </c>
      <c r="E431" t="str">
        <f t="shared" si="6"/>
        <v>City of Milpitas</v>
      </c>
      <c r="F431">
        <v>1770</v>
      </c>
      <c r="G431" t="s">
        <v>3715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3716</v>
      </c>
      <c r="B432">
        <v>1980</v>
      </c>
      <c r="C432" t="s">
        <v>171</v>
      </c>
      <c r="D432" t="s">
        <v>3717</v>
      </c>
      <c r="E432" t="str">
        <f t="shared" si="6"/>
        <v>City of Mira Loma</v>
      </c>
      <c r="F432">
        <v>1780</v>
      </c>
      <c r="G432" t="s">
        <v>3718</v>
      </c>
      <c r="H432">
        <v>8707</v>
      </c>
      <c r="I432">
        <v>8707</v>
      </c>
      <c r="J432">
        <v>0</v>
      </c>
      <c r="K432">
        <v>0</v>
      </c>
      <c r="L432">
        <v>2538</v>
      </c>
      <c r="M432">
        <v>2025</v>
      </c>
      <c r="N432">
        <v>513</v>
      </c>
      <c r="O432">
        <v>77700</v>
      </c>
      <c r="P432">
        <v>2528</v>
      </c>
      <c r="Q432">
        <v>90</v>
      </c>
      <c r="R432">
        <v>6</v>
      </c>
      <c r="S432">
        <v>37</v>
      </c>
      <c r="T432" t="s">
        <v>3717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3719</v>
      </c>
      <c r="B433">
        <v>1980</v>
      </c>
      <c r="C433" t="s">
        <v>171</v>
      </c>
      <c r="D433" t="s">
        <v>3720</v>
      </c>
      <c r="E433" t="str">
        <f t="shared" si="6"/>
        <v>City of Mission Hills</v>
      </c>
      <c r="F433">
        <v>1784</v>
      </c>
      <c r="G433" t="s">
        <v>3721</v>
      </c>
      <c r="H433">
        <v>2797</v>
      </c>
      <c r="I433">
        <v>0</v>
      </c>
      <c r="J433">
        <v>2797</v>
      </c>
      <c r="K433">
        <v>0</v>
      </c>
      <c r="L433">
        <v>817</v>
      </c>
      <c r="M433">
        <v>647</v>
      </c>
      <c r="N433">
        <v>170</v>
      </c>
      <c r="O433">
        <v>64400</v>
      </c>
      <c r="P433">
        <v>807</v>
      </c>
      <c r="Q433">
        <v>21</v>
      </c>
      <c r="R433">
        <v>0</v>
      </c>
      <c r="S433">
        <v>1</v>
      </c>
      <c r="T433" t="s">
        <v>3720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3722</v>
      </c>
      <c r="B434">
        <v>1980</v>
      </c>
      <c r="C434" t="s">
        <v>171</v>
      </c>
      <c r="D434" t="s">
        <v>832</v>
      </c>
      <c r="E434" t="str">
        <f t="shared" si="6"/>
        <v>City of Mission Viejo</v>
      </c>
      <c r="F434">
        <v>1786</v>
      </c>
      <c r="G434" t="s">
        <v>3723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3724</v>
      </c>
      <c r="B435">
        <v>1980</v>
      </c>
      <c r="C435" t="s">
        <v>171</v>
      </c>
      <c r="D435" t="s">
        <v>834</v>
      </c>
      <c r="E435" t="str">
        <f t="shared" si="6"/>
        <v>City of Modesto</v>
      </c>
      <c r="F435">
        <v>1790</v>
      </c>
      <c r="G435" t="s">
        <v>3725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3726</v>
      </c>
      <c r="B436">
        <v>1980</v>
      </c>
      <c r="C436" t="s">
        <v>171</v>
      </c>
      <c r="D436" t="s">
        <v>3727</v>
      </c>
      <c r="E436" t="str">
        <f t="shared" si="6"/>
        <v>City of Mojave</v>
      </c>
      <c r="F436">
        <v>1795</v>
      </c>
      <c r="G436" t="s">
        <v>3728</v>
      </c>
      <c r="H436">
        <v>2886</v>
      </c>
      <c r="I436">
        <v>0</v>
      </c>
      <c r="J436">
        <v>2886</v>
      </c>
      <c r="K436">
        <v>0</v>
      </c>
      <c r="L436">
        <v>1098</v>
      </c>
      <c r="M436">
        <v>640</v>
      </c>
      <c r="N436">
        <v>458</v>
      </c>
      <c r="O436">
        <v>41500</v>
      </c>
      <c r="P436">
        <v>842</v>
      </c>
      <c r="Q436">
        <v>154</v>
      </c>
      <c r="R436">
        <v>165</v>
      </c>
      <c r="S436">
        <v>92</v>
      </c>
      <c r="T436" t="s">
        <v>3727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3729</v>
      </c>
      <c r="B437">
        <v>1980</v>
      </c>
      <c r="C437" t="s">
        <v>171</v>
      </c>
      <c r="D437" t="s">
        <v>3730</v>
      </c>
      <c r="E437" t="str">
        <f t="shared" si="6"/>
        <v>City of Mono Vista</v>
      </c>
      <c r="F437">
        <v>1799</v>
      </c>
      <c r="G437" t="s">
        <v>3731</v>
      </c>
      <c r="H437">
        <v>1154</v>
      </c>
      <c r="I437">
        <v>0</v>
      </c>
      <c r="J437">
        <v>0</v>
      </c>
      <c r="K437">
        <v>1154</v>
      </c>
      <c r="L437">
        <v>428</v>
      </c>
      <c r="M437">
        <v>327</v>
      </c>
      <c r="N437">
        <v>101</v>
      </c>
      <c r="O437">
        <v>64900</v>
      </c>
      <c r="P437">
        <v>455</v>
      </c>
      <c r="Q437">
        <v>26</v>
      </c>
      <c r="R437">
        <v>4</v>
      </c>
      <c r="S437">
        <v>64</v>
      </c>
      <c r="T437" t="s">
        <v>3730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3732</v>
      </c>
      <c r="B438">
        <v>1980</v>
      </c>
      <c r="C438" t="s">
        <v>171</v>
      </c>
      <c r="D438" t="s">
        <v>836</v>
      </c>
      <c r="E438" t="str">
        <f t="shared" si="6"/>
        <v>City of Monrovia</v>
      </c>
      <c r="F438">
        <v>1800</v>
      </c>
      <c r="G438" t="s">
        <v>3733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3734</v>
      </c>
      <c r="B439">
        <v>1980</v>
      </c>
      <c r="C439" t="s">
        <v>171</v>
      </c>
      <c r="D439" t="s">
        <v>838</v>
      </c>
      <c r="E439" t="str">
        <f t="shared" si="6"/>
        <v>City of Montague</v>
      </c>
      <c r="F439">
        <v>1805</v>
      </c>
      <c r="G439" t="s">
        <v>3735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3736</v>
      </c>
      <c r="B440">
        <v>1980</v>
      </c>
      <c r="C440" t="s">
        <v>171</v>
      </c>
      <c r="D440" t="s">
        <v>3737</v>
      </c>
      <c r="E440" t="str">
        <f t="shared" si="6"/>
        <v>City of Montara</v>
      </c>
      <c r="F440">
        <v>1813</v>
      </c>
      <c r="G440" t="s">
        <v>3738</v>
      </c>
      <c r="H440">
        <v>1972</v>
      </c>
      <c r="I440">
        <v>0</v>
      </c>
      <c r="J440">
        <v>0</v>
      </c>
      <c r="K440">
        <v>1972</v>
      </c>
      <c r="L440">
        <v>685</v>
      </c>
      <c r="M440">
        <v>571</v>
      </c>
      <c r="N440">
        <v>114</v>
      </c>
      <c r="O440">
        <v>119000</v>
      </c>
      <c r="P440">
        <v>670</v>
      </c>
      <c r="Q440">
        <v>40</v>
      </c>
      <c r="R440">
        <v>10</v>
      </c>
      <c r="S440">
        <v>1</v>
      </c>
      <c r="T440" t="s">
        <v>3737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3739</v>
      </c>
      <c r="B441">
        <v>1980</v>
      </c>
      <c r="C441" t="s">
        <v>171</v>
      </c>
      <c r="D441" t="s">
        <v>840</v>
      </c>
      <c r="E441" t="str">
        <f t="shared" si="6"/>
        <v>City of Montclair</v>
      </c>
      <c r="F441">
        <v>1815</v>
      </c>
      <c r="G441" t="s">
        <v>3740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3741</v>
      </c>
      <c r="B442">
        <v>1980</v>
      </c>
      <c r="C442" t="s">
        <v>171</v>
      </c>
      <c r="D442" t="s">
        <v>842</v>
      </c>
      <c r="E442" t="str">
        <f t="shared" si="6"/>
        <v>City of Montebello</v>
      </c>
      <c r="F442">
        <v>1820</v>
      </c>
      <c r="G442" t="s">
        <v>3742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3743</v>
      </c>
      <c r="B443">
        <v>1980</v>
      </c>
      <c r="C443" t="s">
        <v>171</v>
      </c>
      <c r="D443" t="s">
        <v>844</v>
      </c>
      <c r="E443" t="str">
        <f t="shared" si="6"/>
        <v>City of Monterey</v>
      </c>
      <c r="F443">
        <v>1825</v>
      </c>
      <c r="G443" t="s">
        <v>3744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3745</v>
      </c>
      <c r="B444">
        <v>1980</v>
      </c>
      <c r="C444" t="s">
        <v>171</v>
      </c>
      <c r="D444" t="s">
        <v>846</v>
      </c>
      <c r="E444" t="str">
        <f t="shared" si="6"/>
        <v>City of Monterey Park</v>
      </c>
      <c r="F444">
        <v>1830</v>
      </c>
      <c r="G444" t="s">
        <v>3746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3747</v>
      </c>
      <c r="B445">
        <v>1980</v>
      </c>
      <c r="C445" t="s">
        <v>171</v>
      </c>
      <c r="D445" t="s">
        <v>3748</v>
      </c>
      <c r="E445" t="str">
        <f t="shared" si="6"/>
        <v>City of Monte Rio</v>
      </c>
      <c r="F445">
        <v>1832</v>
      </c>
      <c r="G445" t="s">
        <v>3749</v>
      </c>
      <c r="H445">
        <v>1137</v>
      </c>
      <c r="I445">
        <v>0</v>
      </c>
      <c r="J445">
        <v>0</v>
      </c>
      <c r="K445">
        <v>1137</v>
      </c>
      <c r="L445">
        <v>532</v>
      </c>
      <c r="M445">
        <v>285</v>
      </c>
      <c r="N445">
        <v>247</v>
      </c>
      <c r="O445">
        <v>59300</v>
      </c>
      <c r="P445">
        <v>619</v>
      </c>
      <c r="Q445">
        <v>211</v>
      </c>
      <c r="R445">
        <v>26</v>
      </c>
      <c r="S445">
        <v>9</v>
      </c>
      <c r="T445" t="s">
        <v>3748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3750</v>
      </c>
      <c r="B446">
        <v>1980</v>
      </c>
      <c r="C446" t="s">
        <v>171</v>
      </c>
      <c r="D446" t="s">
        <v>3751</v>
      </c>
      <c r="E446" t="str">
        <f t="shared" si="6"/>
        <v>City of Monte Sereno</v>
      </c>
      <c r="F446">
        <v>1835</v>
      </c>
      <c r="G446" t="s">
        <v>3752</v>
      </c>
      <c r="H446">
        <v>3434</v>
      </c>
      <c r="I446">
        <v>3434</v>
      </c>
      <c r="J446">
        <v>0</v>
      </c>
      <c r="K446">
        <v>0</v>
      </c>
      <c r="L446">
        <v>1119</v>
      </c>
      <c r="M446">
        <v>1030</v>
      </c>
      <c r="N446">
        <v>89</v>
      </c>
      <c r="O446">
        <v>200100</v>
      </c>
      <c r="P446">
        <v>1126</v>
      </c>
      <c r="Q446">
        <v>23</v>
      </c>
      <c r="R446">
        <v>5</v>
      </c>
      <c r="S446">
        <v>1</v>
      </c>
      <c r="T446" t="s">
        <v>3751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3753</v>
      </c>
      <c r="B447">
        <v>1980</v>
      </c>
      <c r="C447" t="s">
        <v>171</v>
      </c>
      <c r="D447" t="s">
        <v>848</v>
      </c>
      <c r="E447" t="str">
        <f t="shared" si="6"/>
        <v>City of Moorpark</v>
      </c>
      <c r="F447">
        <v>1840</v>
      </c>
      <c r="G447" t="s">
        <v>3754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3755</v>
      </c>
      <c r="B448">
        <v>1980</v>
      </c>
      <c r="C448" t="s">
        <v>171</v>
      </c>
      <c r="D448" t="s">
        <v>3756</v>
      </c>
      <c r="E448" t="str">
        <f t="shared" si="6"/>
        <v>City of Moraga Town</v>
      </c>
      <c r="F448">
        <v>1847</v>
      </c>
      <c r="G448" t="s">
        <v>3757</v>
      </c>
      <c r="H448">
        <v>15014</v>
      </c>
      <c r="I448">
        <v>15014</v>
      </c>
      <c r="J448">
        <v>0</v>
      </c>
      <c r="K448">
        <v>0</v>
      </c>
      <c r="L448">
        <v>4873</v>
      </c>
      <c r="M448">
        <v>3903</v>
      </c>
      <c r="N448">
        <v>970</v>
      </c>
      <c r="O448">
        <v>176700</v>
      </c>
      <c r="P448">
        <v>4350</v>
      </c>
      <c r="Q448">
        <v>298</v>
      </c>
      <c r="R448">
        <v>335</v>
      </c>
      <c r="S448">
        <v>3</v>
      </c>
      <c r="T448" t="s">
        <v>3756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3758</v>
      </c>
      <c r="B449">
        <v>1980</v>
      </c>
      <c r="C449" t="s">
        <v>171</v>
      </c>
      <c r="D449" t="s">
        <v>3759</v>
      </c>
      <c r="E449" t="str">
        <f t="shared" si="6"/>
        <v>City of Moreno</v>
      </c>
      <c r="F449">
        <v>1848</v>
      </c>
      <c r="G449" t="s">
        <v>3760</v>
      </c>
      <c r="H449">
        <v>1175</v>
      </c>
      <c r="I449">
        <v>0</v>
      </c>
      <c r="J449">
        <v>0</v>
      </c>
      <c r="K449">
        <v>1175</v>
      </c>
      <c r="L449">
        <v>350</v>
      </c>
      <c r="M449">
        <v>303</v>
      </c>
      <c r="N449">
        <v>47</v>
      </c>
      <c r="O449">
        <v>74300</v>
      </c>
      <c r="P449">
        <v>371</v>
      </c>
      <c r="Q449">
        <v>12</v>
      </c>
      <c r="R449">
        <v>0</v>
      </c>
      <c r="S449">
        <v>2</v>
      </c>
      <c r="T449" t="s">
        <v>3759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3761</v>
      </c>
      <c r="B450">
        <v>1980</v>
      </c>
      <c r="C450" t="s">
        <v>171</v>
      </c>
      <c r="D450" t="s">
        <v>3762</v>
      </c>
      <c r="E450" t="str">
        <f t="shared" si="6"/>
        <v>City of Morgan Hill</v>
      </c>
      <c r="F450">
        <v>1850</v>
      </c>
      <c r="G450" t="s">
        <v>3763</v>
      </c>
      <c r="H450">
        <v>17060</v>
      </c>
      <c r="I450">
        <v>17060</v>
      </c>
      <c r="J450">
        <v>0</v>
      </c>
      <c r="K450">
        <v>0</v>
      </c>
      <c r="L450">
        <v>5232</v>
      </c>
      <c r="M450">
        <v>3685</v>
      </c>
      <c r="N450">
        <v>1547</v>
      </c>
      <c r="O450">
        <v>119600</v>
      </c>
      <c r="P450">
        <v>4128</v>
      </c>
      <c r="Q450">
        <v>667</v>
      </c>
      <c r="R450">
        <v>221</v>
      </c>
      <c r="S450">
        <v>550</v>
      </c>
      <c r="T450" t="s">
        <v>3762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3764</v>
      </c>
      <c r="B451">
        <v>1980</v>
      </c>
      <c r="C451" t="s">
        <v>171</v>
      </c>
      <c r="D451" t="s">
        <v>3765</v>
      </c>
      <c r="E451" t="str">
        <f t="shared" si="6"/>
        <v>City of Morongo Valley</v>
      </c>
      <c r="F451">
        <v>1853</v>
      </c>
      <c r="G451" t="s">
        <v>3766</v>
      </c>
      <c r="H451">
        <v>1137</v>
      </c>
      <c r="I451">
        <v>0</v>
      </c>
      <c r="J451">
        <v>0</v>
      </c>
      <c r="K451">
        <v>1137</v>
      </c>
      <c r="L451">
        <v>485</v>
      </c>
      <c r="M451">
        <v>394</v>
      </c>
      <c r="N451">
        <v>91</v>
      </c>
      <c r="O451">
        <v>46800</v>
      </c>
      <c r="P451">
        <v>626</v>
      </c>
      <c r="Q451">
        <v>61</v>
      </c>
      <c r="R451">
        <v>1</v>
      </c>
      <c r="S451">
        <v>58</v>
      </c>
      <c r="T451" t="s">
        <v>3765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3767</v>
      </c>
      <c r="B452">
        <v>1980</v>
      </c>
      <c r="C452" t="s">
        <v>171</v>
      </c>
      <c r="D452" t="s">
        <v>854</v>
      </c>
      <c r="E452" t="str">
        <f t="shared" si="6"/>
        <v>City of Morro Bay</v>
      </c>
      <c r="F452">
        <v>1855</v>
      </c>
      <c r="G452" t="s">
        <v>3768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3769</v>
      </c>
      <c r="B453">
        <v>1980</v>
      </c>
      <c r="C453" t="s">
        <v>171</v>
      </c>
      <c r="D453" t="s">
        <v>3770</v>
      </c>
      <c r="E453" t="str">
        <f t="shared" ref="E453:E516" si="7">_xlfn.CONCAT("City of ",D453)</f>
        <v>City of Moss Beach</v>
      </c>
      <c r="F453">
        <v>1857</v>
      </c>
      <c r="G453" t="s">
        <v>3771</v>
      </c>
      <c r="H453">
        <v>1868</v>
      </c>
      <c r="I453">
        <v>0</v>
      </c>
      <c r="J453">
        <v>0</v>
      </c>
      <c r="K453">
        <v>1868</v>
      </c>
      <c r="L453">
        <v>643</v>
      </c>
      <c r="M453">
        <v>496</v>
      </c>
      <c r="N453">
        <v>147</v>
      </c>
      <c r="O453">
        <v>126800</v>
      </c>
      <c r="P453">
        <v>628</v>
      </c>
      <c r="Q453">
        <v>45</v>
      </c>
      <c r="R453">
        <v>1</v>
      </c>
      <c r="S453">
        <v>5</v>
      </c>
      <c r="T453" t="s">
        <v>3770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3772</v>
      </c>
      <c r="B454">
        <v>1980</v>
      </c>
      <c r="C454" t="s">
        <v>171</v>
      </c>
      <c r="D454" t="s">
        <v>858</v>
      </c>
      <c r="E454" t="str">
        <f t="shared" si="7"/>
        <v>City of Mountain View</v>
      </c>
      <c r="F454">
        <v>1860</v>
      </c>
      <c r="G454" t="s">
        <v>3773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3774</v>
      </c>
      <c r="B455">
        <v>1980</v>
      </c>
      <c r="C455" t="s">
        <v>171</v>
      </c>
      <c r="D455" t="s">
        <v>3775</v>
      </c>
      <c r="E455" t="str">
        <f t="shared" si="7"/>
        <v>City of Mountain View Acres</v>
      </c>
      <c r="F455">
        <v>1861</v>
      </c>
      <c r="G455" t="s">
        <v>3776</v>
      </c>
      <c r="H455">
        <v>1686</v>
      </c>
      <c r="I455">
        <v>0</v>
      </c>
      <c r="J455">
        <v>0</v>
      </c>
      <c r="K455">
        <v>1686</v>
      </c>
      <c r="L455">
        <v>559</v>
      </c>
      <c r="M455">
        <v>481</v>
      </c>
      <c r="N455">
        <v>78</v>
      </c>
      <c r="O455">
        <v>54400</v>
      </c>
      <c r="P455">
        <v>528</v>
      </c>
      <c r="Q455">
        <v>15</v>
      </c>
      <c r="R455">
        <v>0</v>
      </c>
      <c r="S455">
        <v>58</v>
      </c>
      <c r="T455" t="s">
        <v>3775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3777</v>
      </c>
      <c r="B456">
        <v>1980</v>
      </c>
      <c r="C456" t="s">
        <v>171</v>
      </c>
      <c r="D456" t="s">
        <v>856</v>
      </c>
      <c r="E456" t="str">
        <f t="shared" si="7"/>
        <v>City of Mount Shasta</v>
      </c>
      <c r="F456">
        <v>1870</v>
      </c>
      <c r="G456" t="s">
        <v>3778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3779</v>
      </c>
      <c r="B457">
        <v>1980</v>
      </c>
      <c r="C457" t="s">
        <v>171</v>
      </c>
      <c r="D457" t="s">
        <v>3780</v>
      </c>
      <c r="E457" t="str">
        <f t="shared" si="7"/>
        <v>City of Mulberry</v>
      </c>
      <c r="F457">
        <v>1875</v>
      </c>
      <c r="G457" t="s">
        <v>3781</v>
      </c>
      <c r="H457">
        <v>1946</v>
      </c>
      <c r="I457">
        <v>1946</v>
      </c>
      <c r="J457">
        <v>0</v>
      </c>
      <c r="K457">
        <v>0</v>
      </c>
      <c r="L457">
        <v>815</v>
      </c>
      <c r="M457">
        <v>394</v>
      </c>
      <c r="N457">
        <v>421</v>
      </c>
      <c r="O457">
        <v>36200</v>
      </c>
      <c r="P457">
        <v>721</v>
      </c>
      <c r="Q457">
        <v>83</v>
      </c>
      <c r="R457">
        <v>8</v>
      </c>
      <c r="S457">
        <v>50</v>
      </c>
      <c r="T457" t="s">
        <v>3780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3782</v>
      </c>
      <c r="B458">
        <v>1980</v>
      </c>
      <c r="C458" t="s">
        <v>171</v>
      </c>
      <c r="D458" t="s">
        <v>3783</v>
      </c>
      <c r="E458" t="str">
        <f t="shared" si="7"/>
        <v>City of Murphys</v>
      </c>
      <c r="F458">
        <v>1876</v>
      </c>
      <c r="G458" t="s">
        <v>3784</v>
      </c>
      <c r="H458">
        <v>1183</v>
      </c>
      <c r="I458">
        <v>0</v>
      </c>
      <c r="J458">
        <v>0</v>
      </c>
      <c r="K458">
        <v>1183</v>
      </c>
      <c r="L458">
        <v>459</v>
      </c>
      <c r="M458">
        <v>339</v>
      </c>
      <c r="N458">
        <v>120</v>
      </c>
      <c r="O458">
        <v>72200</v>
      </c>
      <c r="P458">
        <v>405</v>
      </c>
      <c r="Q458">
        <v>44</v>
      </c>
      <c r="R458">
        <v>0</v>
      </c>
      <c r="S458">
        <v>81</v>
      </c>
      <c r="T458" t="s">
        <v>3783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3785</v>
      </c>
      <c r="B459">
        <v>1980</v>
      </c>
      <c r="C459" t="s">
        <v>171</v>
      </c>
      <c r="D459" t="s">
        <v>3786</v>
      </c>
      <c r="E459" t="str">
        <f t="shared" si="7"/>
        <v>City of Murrieta Hot Springs</v>
      </c>
      <c r="F459">
        <v>1878</v>
      </c>
      <c r="G459" t="s">
        <v>3787</v>
      </c>
      <c r="H459">
        <v>1091</v>
      </c>
      <c r="I459">
        <v>0</v>
      </c>
      <c r="J459">
        <v>0</v>
      </c>
      <c r="K459">
        <v>1091</v>
      </c>
      <c r="L459">
        <v>573</v>
      </c>
      <c r="M459">
        <v>499</v>
      </c>
      <c r="N459">
        <v>74</v>
      </c>
      <c r="O459">
        <v>67300</v>
      </c>
      <c r="P459">
        <v>398</v>
      </c>
      <c r="Q459">
        <v>60</v>
      </c>
      <c r="R459">
        <v>44</v>
      </c>
      <c r="S459">
        <v>385</v>
      </c>
      <c r="T459" t="s">
        <v>3786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3788</v>
      </c>
      <c r="B460">
        <v>1980</v>
      </c>
      <c r="C460" t="s">
        <v>171</v>
      </c>
      <c r="D460" t="s">
        <v>3789</v>
      </c>
      <c r="E460" t="str">
        <f t="shared" si="7"/>
        <v>City of Muscoy</v>
      </c>
      <c r="F460">
        <v>1881</v>
      </c>
      <c r="G460" t="s">
        <v>3790</v>
      </c>
      <c r="H460">
        <v>6188</v>
      </c>
      <c r="I460">
        <v>6188</v>
      </c>
      <c r="J460">
        <v>0</v>
      </c>
      <c r="K460">
        <v>0</v>
      </c>
      <c r="L460">
        <v>1934</v>
      </c>
      <c r="M460">
        <v>1281</v>
      </c>
      <c r="N460">
        <v>653</v>
      </c>
      <c r="O460">
        <v>39600</v>
      </c>
      <c r="P460">
        <v>1784</v>
      </c>
      <c r="Q460">
        <v>295</v>
      </c>
      <c r="R460">
        <v>46</v>
      </c>
      <c r="S460">
        <v>58</v>
      </c>
      <c r="T460" t="s">
        <v>3789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3791</v>
      </c>
      <c r="B461">
        <v>1980</v>
      </c>
      <c r="C461" t="s">
        <v>171</v>
      </c>
      <c r="D461" t="s">
        <v>3792</v>
      </c>
      <c r="E461" t="str">
        <f t="shared" si="7"/>
        <v>City of Myrtletown</v>
      </c>
      <c r="F461">
        <v>1883</v>
      </c>
      <c r="G461" t="s">
        <v>3793</v>
      </c>
      <c r="H461">
        <v>3959</v>
      </c>
      <c r="I461">
        <v>0</v>
      </c>
      <c r="J461">
        <v>3959</v>
      </c>
      <c r="K461">
        <v>0</v>
      </c>
      <c r="L461">
        <v>1430</v>
      </c>
      <c r="M461">
        <v>940</v>
      </c>
      <c r="N461">
        <v>490</v>
      </c>
      <c r="O461">
        <v>59800</v>
      </c>
      <c r="P461">
        <v>1298</v>
      </c>
      <c r="Q461">
        <v>174</v>
      </c>
      <c r="R461">
        <v>14</v>
      </c>
      <c r="S461">
        <v>11</v>
      </c>
      <c r="T461" t="s">
        <v>3792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3794</v>
      </c>
      <c r="B462">
        <v>1980</v>
      </c>
      <c r="C462" t="s">
        <v>171</v>
      </c>
      <c r="D462" t="s">
        <v>862</v>
      </c>
      <c r="E462" t="str">
        <f t="shared" si="7"/>
        <v>City of Napa</v>
      </c>
      <c r="F462">
        <v>1884</v>
      </c>
      <c r="G462" t="s">
        <v>3795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3796</v>
      </c>
      <c r="B463">
        <v>1980</v>
      </c>
      <c r="C463" t="s">
        <v>171</v>
      </c>
      <c r="D463" t="s">
        <v>864</v>
      </c>
      <c r="E463" t="str">
        <f t="shared" si="7"/>
        <v>City of National City</v>
      </c>
      <c r="F463">
        <v>1885</v>
      </c>
      <c r="G463" t="s">
        <v>3797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3798</v>
      </c>
      <c r="B464">
        <v>1980</v>
      </c>
      <c r="C464" t="s">
        <v>171</v>
      </c>
      <c r="D464" t="s">
        <v>3799</v>
      </c>
      <c r="E464" t="str">
        <f t="shared" si="7"/>
        <v>City of Nebo Center</v>
      </c>
      <c r="F464">
        <v>1887</v>
      </c>
      <c r="G464" t="s">
        <v>3800</v>
      </c>
      <c r="H464">
        <v>1749</v>
      </c>
      <c r="I464">
        <v>0</v>
      </c>
      <c r="J464">
        <v>0</v>
      </c>
      <c r="K464">
        <v>1749</v>
      </c>
      <c r="L464">
        <v>386</v>
      </c>
      <c r="M464">
        <v>1</v>
      </c>
      <c r="N464">
        <v>385</v>
      </c>
      <c r="O464">
        <v>0</v>
      </c>
      <c r="P464">
        <v>280</v>
      </c>
      <c r="Q464">
        <v>153</v>
      </c>
      <c r="R464">
        <v>3</v>
      </c>
      <c r="S464">
        <v>0</v>
      </c>
      <c r="T464" t="s">
        <v>3799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3801</v>
      </c>
      <c r="B465">
        <v>1980</v>
      </c>
      <c r="C465" t="s">
        <v>171</v>
      </c>
      <c r="D465" t="s">
        <v>866</v>
      </c>
      <c r="E465" t="str">
        <f t="shared" si="7"/>
        <v>City of Needles</v>
      </c>
      <c r="F465">
        <v>1890</v>
      </c>
      <c r="G465" t="s">
        <v>3802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3803</v>
      </c>
      <c r="B466">
        <v>1980</v>
      </c>
      <c r="C466" t="s">
        <v>171</v>
      </c>
      <c r="D466" t="s">
        <v>868</v>
      </c>
      <c r="E466" t="str">
        <f t="shared" si="7"/>
        <v>City of Nevada City</v>
      </c>
      <c r="F466">
        <v>1895</v>
      </c>
      <c r="G466" t="s">
        <v>3804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3805</v>
      </c>
      <c r="B467">
        <v>1980</v>
      </c>
      <c r="C467" t="s">
        <v>171</v>
      </c>
      <c r="D467" t="s">
        <v>870</v>
      </c>
      <c r="E467" t="str">
        <f t="shared" si="7"/>
        <v>City of Newark</v>
      </c>
      <c r="F467">
        <v>1900</v>
      </c>
      <c r="G467" t="s">
        <v>3806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3807</v>
      </c>
      <c r="B468">
        <v>1980</v>
      </c>
      <c r="C468" t="s">
        <v>171</v>
      </c>
      <c r="D468" t="s">
        <v>3808</v>
      </c>
      <c r="E468" t="str">
        <f t="shared" si="7"/>
        <v>City of Newhall</v>
      </c>
      <c r="F468">
        <v>1905</v>
      </c>
      <c r="G468" t="s">
        <v>3809</v>
      </c>
      <c r="H468">
        <v>12029</v>
      </c>
      <c r="I468">
        <v>12029</v>
      </c>
      <c r="J468">
        <v>0</v>
      </c>
      <c r="K468">
        <v>0</v>
      </c>
      <c r="L468">
        <v>4179</v>
      </c>
      <c r="M468">
        <v>2549</v>
      </c>
      <c r="N468">
        <v>1630</v>
      </c>
      <c r="O468">
        <v>102500</v>
      </c>
      <c r="P468">
        <v>3134</v>
      </c>
      <c r="Q468">
        <v>441</v>
      </c>
      <c r="R468">
        <v>619</v>
      </c>
      <c r="S468">
        <v>329</v>
      </c>
      <c r="T468" t="s">
        <v>3808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3810</v>
      </c>
      <c r="B469">
        <v>1980</v>
      </c>
      <c r="C469" t="s">
        <v>171</v>
      </c>
      <c r="D469" t="s">
        <v>872</v>
      </c>
      <c r="E469" t="str">
        <f t="shared" si="7"/>
        <v>City of Newman</v>
      </c>
      <c r="F469">
        <v>1910</v>
      </c>
      <c r="G469" t="s">
        <v>3811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3812</v>
      </c>
      <c r="B470">
        <v>1980</v>
      </c>
      <c r="C470" t="s">
        <v>171</v>
      </c>
      <c r="D470" t="s">
        <v>874</v>
      </c>
      <c r="E470" t="str">
        <f t="shared" si="7"/>
        <v>City of Newport Beach</v>
      </c>
      <c r="F470">
        <v>1915</v>
      </c>
      <c r="G470" t="s">
        <v>3813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3814</v>
      </c>
      <c r="B471">
        <v>1980</v>
      </c>
      <c r="C471" t="s">
        <v>171</v>
      </c>
      <c r="D471" t="s">
        <v>3815</v>
      </c>
      <c r="E471" t="str">
        <f t="shared" si="7"/>
        <v>City of Niland</v>
      </c>
      <c r="F471">
        <v>1916</v>
      </c>
      <c r="G471" t="s">
        <v>3816</v>
      </c>
      <c r="H471">
        <v>1042</v>
      </c>
      <c r="I471">
        <v>0</v>
      </c>
      <c r="J471">
        <v>0</v>
      </c>
      <c r="K471">
        <v>1042</v>
      </c>
      <c r="L471">
        <v>434</v>
      </c>
      <c r="M471">
        <v>284</v>
      </c>
      <c r="N471">
        <v>150</v>
      </c>
      <c r="O471">
        <v>21000</v>
      </c>
      <c r="P471">
        <v>235</v>
      </c>
      <c r="Q471">
        <v>28</v>
      </c>
      <c r="R471">
        <v>9</v>
      </c>
      <c r="S471">
        <v>218</v>
      </c>
      <c r="T471" t="s">
        <v>3815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3817</v>
      </c>
      <c r="B472">
        <v>1980</v>
      </c>
      <c r="C472" t="s">
        <v>171</v>
      </c>
      <c r="D472" t="s">
        <v>3818</v>
      </c>
      <c r="E472" t="str">
        <f t="shared" si="7"/>
        <v>City of Nipomo</v>
      </c>
      <c r="F472">
        <v>1918</v>
      </c>
      <c r="G472" t="s">
        <v>3819</v>
      </c>
      <c r="H472">
        <v>5247</v>
      </c>
      <c r="I472">
        <v>0</v>
      </c>
      <c r="J472">
        <v>5247</v>
      </c>
      <c r="K472">
        <v>0</v>
      </c>
      <c r="L472">
        <v>1711</v>
      </c>
      <c r="M472">
        <v>1310</v>
      </c>
      <c r="N472">
        <v>401</v>
      </c>
      <c r="O472">
        <v>72100</v>
      </c>
      <c r="P472">
        <v>1224</v>
      </c>
      <c r="Q472">
        <v>111</v>
      </c>
      <c r="R472">
        <v>9</v>
      </c>
      <c r="S472">
        <v>436</v>
      </c>
      <c r="T472" t="s">
        <v>3818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3820</v>
      </c>
      <c r="B473">
        <v>1980</v>
      </c>
      <c r="C473" t="s">
        <v>171</v>
      </c>
      <c r="D473" t="s">
        <v>876</v>
      </c>
      <c r="E473" t="str">
        <f t="shared" si="7"/>
        <v>City of Norco</v>
      </c>
      <c r="F473">
        <v>1919</v>
      </c>
      <c r="G473" t="s">
        <v>3821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3822</v>
      </c>
      <c r="B474">
        <v>1980</v>
      </c>
      <c r="C474" t="s">
        <v>171</v>
      </c>
      <c r="D474" t="s">
        <v>3823</v>
      </c>
      <c r="E474" t="str">
        <f t="shared" si="7"/>
        <v>City of North Auburn</v>
      </c>
      <c r="F474">
        <v>1924</v>
      </c>
      <c r="G474" t="s">
        <v>3824</v>
      </c>
      <c r="H474">
        <v>7619</v>
      </c>
      <c r="I474">
        <v>0</v>
      </c>
      <c r="J474">
        <v>7619</v>
      </c>
      <c r="K474">
        <v>0</v>
      </c>
      <c r="L474">
        <v>3170</v>
      </c>
      <c r="M474">
        <v>2143</v>
      </c>
      <c r="N474">
        <v>1027</v>
      </c>
      <c r="O474">
        <v>69000</v>
      </c>
      <c r="P474">
        <v>2007</v>
      </c>
      <c r="Q474">
        <v>577</v>
      </c>
      <c r="R474">
        <v>175</v>
      </c>
      <c r="S474">
        <v>640</v>
      </c>
      <c r="T474" t="s">
        <v>3823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3825</v>
      </c>
      <c r="B475">
        <v>1980</v>
      </c>
      <c r="C475" t="s">
        <v>171</v>
      </c>
      <c r="D475" t="s">
        <v>3826</v>
      </c>
      <c r="E475" t="str">
        <f t="shared" si="7"/>
        <v>City of North Edwards</v>
      </c>
      <c r="F475">
        <v>1925</v>
      </c>
      <c r="G475" t="s">
        <v>3827</v>
      </c>
      <c r="H475">
        <v>1107</v>
      </c>
      <c r="I475">
        <v>0</v>
      </c>
      <c r="J475">
        <v>0</v>
      </c>
      <c r="K475">
        <v>1107</v>
      </c>
      <c r="L475">
        <v>402</v>
      </c>
      <c r="M475">
        <v>276</v>
      </c>
      <c r="N475">
        <v>126</v>
      </c>
      <c r="O475">
        <v>39600</v>
      </c>
      <c r="P475">
        <v>279</v>
      </c>
      <c r="Q475">
        <v>53</v>
      </c>
      <c r="R475">
        <v>39</v>
      </c>
      <c r="S475">
        <v>75</v>
      </c>
      <c r="T475" t="s">
        <v>3826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3828</v>
      </c>
      <c r="B476">
        <v>1980</v>
      </c>
      <c r="C476" t="s">
        <v>171</v>
      </c>
      <c r="D476" t="s">
        <v>3829</v>
      </c>
      <c r="E476" t="str">
        <f t="shared" si="7"/>
        <v>City of North Fair Oaks</v>
      </c>
      <c r="F476">
        <v>1927</v>
      </c>
      <c r="G476" t="s">
        <v>3830</v>
      </c>
      <c r="H476">
        <v>10308</v>
      </c>
      <c r="I476">
        <v>10308</v>
      </c>
      <c r="J476">
        <v>0</v>
      </c>
      <c r="K476">
        <v>0</v>
      </c>
      <c r="L476">
        <v>3599</v>
      </c>
      <c r="M476">
        <v>1726</v>
      </c>
      <c r="N476">
        <v>1873</v>
      </c>
      <c r="O476">
        <v>88100</v>
      </c>
      <c r="P476">
        <v>2623</v>
      </c>
      <c r="Q476">
        <v>704</v>
      </c>
      <c r="R476">
        <v>254</v>
      </c>
      <c r="S476">
        <v>153</v>
      </c>
      <c r="T476" t="s">
        <v>3829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3831</v>
      </c>
      <c r="B477">
        <v>1980</v>
      </c>
      <c r="C477" t="s">
        <v>171</v>
      </c>
      <c r="D477" t="s">
        <v>3832</v>
      </c>
      <c r="E477" t="str">
        <f t="shared" si="7"/>
        <v>City of North Highlands</v>
      </c>
      <c r="F477">
        <v>1935</v>
      </c>
      <c r="G477" t="s">
        <v>3833</v>
      </c>
      <c r="H477">
        <v>37825</v>
      </c>
      <c r="I477">
        <v>37825</v>
      </c>
      <c r="J477">
        <v>0</v>
      </c>
      <c r="K477">
        <v>0</v>
      </c>
      <c r="L477">
        <v>13108</v>
      </c>
      <c r="M477">
        <v>7416</v>
      </c>
      <c r="N477">
        <v>5692</v>
      </c>
      <c r="O477">
        <v>48300</v>
      </c>
      <c r="P477">
        <v>10584</v>
      </c>
      <c r="Q477">
        <v>1130</v>
      </c>
      <c r="R477">
        <v>1400</v>
      </c>
      <c r="S477">
        <v>872</v>
      </c>
      <c r="T477" t="s">
        <v>3832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3834</v>
      </c>
      <c r="B478">
        <v>1980</v>
      </c>
      <c r="C478" t="s">
        <v>171</v>
      </c>
      <c r="D478" t="s">
        <v>878</v>
      </c>
      <c r="E478" t="str">
        <f t="shared" si="7"/>
        <v>City of Norwalk</v>
      </c>
      <c r="F478">
        <v>1950</v>
      </c>
      <c r="G478" t="s">
        <v>3835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3836</v>
      </c>
      <c r="B479">
        <v>1980</v>
      </c>
      <c r="C479" t="s">
        <v>171</v>
      </c>
      <c r="D479" t="s">
        <v>880</v>
      </c>
      <c r="E479" t="str">
        <f t="shared" si="7"/>
        <v>City of Novato</v>
      </c>
      <c r="F479">
        <v>1955</v>
      </c>
      <c r="G479" t="s">
        <v>3837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3838</v>
      </c>
      <c r="B480">
        <v>1980</v>
      </c>
      <c r="C480" t="s">
        <v>171</v>
      </c>
      <c r="D480" t="s">
        <v>3839</v>
      </c>
      <c r="E480" t="str">
        <f t="shared" si="7"/>
        <v>City of Nuevo</v>
      </c>
      <c r="F480">
        <v>1957</v>
      </c>
      <c r="G480" t="s">
        <v>3840</v>
      </c>
      <c r="H480">
        <v>1628</v>
      </c>
      <c r="I480">
        <v>0</v>
      </c>
      <c r="J480">
        <v>0</v>
      </c>
      <c r="K480">
        <v>1628</v>
      </c>
      <c r="L480">
        <v>549</v>
      </c>
      <c r="M480">
        <v>476</v>
      </c>
      <c r="N480">
        <v>73</v>
      </c>
      <c r="O480">
        <v>72200</v>
      </c>
      <c r="P480">
        <v>473</v>
      </c>
      <c r="Q480">
        <v>15</v>
      </c>
      <c r="R480">
        <v>1</v>
      </c>
      <c r="S480">
        <v>118</v>
      </c>
      <c r="T480" t="s">
        <v>3839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3841</v>
      </c>
      <c r="B481">
        <v>1980</v>
      </c>
      <c r="C481" t="s">
        <v>171</v>
      </c>
      <c r="D481" t="s">
        <v>882</v>
      </c>
      <c r="E481" t="str">
        <f t="shared" si="7"/>
        <v>City of Oakdale</v>
      </c>
      <c r="F481">
        <v>1965</v>
      </c>
      <c r="G481" t="s">
        <v>3842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3843</v>
      </c>
      <c r="B482">
        <v>1980</v>
      </c>
      <c r="C482" t="s">
        <v>171</v>
      </c>
      <c r="D482" t="s">
        <v>3844</v>
      </c>
      <c r="E482" t="str">
        <f t="shared" si="7"/>
        <v>City of Oakhurst</v>
      </c>
      <c r="F482">
        <v>1967</v>
      </c>
      <c r="G482" t="s">
        <v>3845</v>
      </c>
      <c r="H482">
        <v>1959</v>
      </c>
      <c r="I482">
        <v>0</v>
      </c>
      <c r="J482">
        <v>0</v>
      </c>
      <c r="K482">
        <v>1959</v>
      </c>
      <c r="L482">
        <v>755</v>
      </c>
      <c r="M482">
        <v>568</v>
      </c>
      <c r="N482">
        <v>187</v>
      </c>
      <c r="O482">
        <v>71800</v>
      </c>
      <c r="P482">
        <v>539</v>
      </c>
      <c r="Q482">
        <v>112</v>
      </c>
      <c r="R482">
        <v>58</v>
      </c>
      <c r="S482">
        <v>138</v>
      </c>
      <c r="T482" t="s">
        <v>3844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3846</v>
      </c>
      <c r="B483">
        <v>1980</v>
      </c>
      <c r="C483" t="s">
        <v>171</v>
      </c>
      <c r="D483" t="s">
        <v>884</v>
      </c>
      <c r="E483" t="str">
        <f t="shared" si="7"/>
        <v>City of Oakland</v>
      </c>
      <c r="F483">
        <v>1970</v>
      </c>
      <c r="G483" t="s">
        <v>3847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3848</v>
      </c>
      <c r="B484">
        <v>1980</v>
      </c>
      <c r="C484" t="s">
        <v>171</v>
      </c>
      <c r="D484" t="s">
        <v>886</v>
      </c>
      <c r="E484" t="str">
        <f t="shared" si="7"/>
        <v>City of Oakley</v>
      </c>
      <c r="F484">
        <v>1975</v>
      </c>
      <c r="G484" t="s">
        <v>3849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3850</v>
      </c>
      <c r="B485">
        <v>1980</v>
      </c>
      <c r="C485" t="s">
        <v>171</v>
      </c>
      <c r="D485" t="s">
        <v>3851</v>
      </c>
      <c r="E485" t="str">
        <f t="shared" si="7"/>
        <v>City of Oak View</v>
      </c>
      <c r="F485">
        <v>1980</v>
      </c>
      <c r="G485" t="s">
        <v>3852</v>
      </c>
      <c r="H485">
        <v>4671</v>
      </c>
      <c r="I485">
        <v>0</v>
      </c>
      <c r="J485">
        <v>4671</v>
      </c>
      <c r="K485">
        <v>0</v>
      </c>
      <c r="L485">
        <v>1612</v>
      </c>
      <c r="M485">
        <v>1169</v>
      </c>
      <c r="N485">
        <v>443</v>
      </c>
      <c r="O485">
        <v>79600</v>
      </c>
      <c r="P485">
        <v>1512</v>
      </c>
      <c r="Q485">
        <v>69</v>
      </c>
      <c r="R485">
        <v>0</v>
      </c>
      <c r="S485">
        <v>105</v>
      </c>
      <c r="T485" t="s">
        <v>3851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3853</v>
      </c>
      <c r="B486">
        <v>1980</v>
      </c>
      <c r="C486" t="s">
        <v>171</v>
      </c>
      <c r="D486" t="s">
        <v>3854</v>
      </c>
      <c r="E486" t="str">
        <f t="shared" si="7"/>
        <v>City of Oceano</v>
      </c>
      <c r="F486">
        <v>1985</v>
      </c>
      <c r="G486" t="s">
        <v>3855</v>
      </c>
      <c r="H486">
        <v>4478</v>
      </c>
      <c r="I486">
        <v>0</v>
      </c>
      <c r="J486">
        <v>4478</v>
      </c>
      <c r="K486">
        <v>0</v>
      </c>
      <c r="L486">
        <v>1585</v>
      </c>
      <c r="M486">
        <v>995</v>
      </c>
      <c r="N486">
        <v>590</v>
      </c>
      <c r="O486">
        <v>56800</v>
      </c>
      <c r="P486">
        <v>1176</v>
      </c>
      <c r="Q486">
        <v>204</v>
      </c>
      <c r="R486">
        <v>19</v>
      </c>
      <c r="S486">
        <v>372</v>
      </c>
      <c r="T486" t="s">
        <v>3854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3856</v>
      </c>
      <c r="B487">
        <v>1980</v>
      </c>
      <c r="C487" t="s">
        <v>171</v>
      </c>
      <c r="D487" t="s">
        <v>888</v>
      </c>
      <c r="E487" t="str">
        <f t="shared" si="7"/>
        <v>City of Oceanside</v>
      </c>
      <c r="F487">
        <v>1990</v>
      </c>
      <c r="G487" t="s">
        <v>3857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3858</v>
      </c>
      <c r="B488">
        <v>1980</v>
      </c>
      <c r="C488" t="s">
        <v>171</v>
      </c>
      <c r="D488" t="s">
        <v>3859</v>
      </c>
      <c r="E488" t="str">
        <f t="shared" si="7"/>
        <v>City of Oildale</v>
      </c>
      <c r="F488">
        <v>1992</v>
      </c>
      <c r="G488" t="s">
        <v>3860</v>
      </c>
      <c r="H488">
        <v>23382</v>
      </c>
      <c r="I488">
        <v>23382</v>
      </c>
      <c r="J488">
        <v>0</v>
      </c>
      <c r="K488">
        <v>0</v>
      </c>
      <c r="L488">
        <v>9539</v>
      </c>
      <c r="M488">
        <v>5508</v>
      </c>
      <c r="N488">
        <v>4031</v>
      </c>
      <c r="O488">
        <v>48300</v>
      </c>
      <c r="P488">
        <v>7138</v>
      </c>
      <c r="Q488">
        <v>1555</v>
      </c>
      <c r="R488">
        <v>426</v>
      </c>
      <c r="S488">
        <v>1061</v>
      </c>
      <c r="T488" t="s">
        <v>3859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3861</v>
      </c>
      <c r="B489">
        <v>1980</v>
      </c>
      <c r="C489" t="s">
        <v>171</v>
      </c>
      <c r="D489" t="s">
        <v>890</v>
      </c>
      <c r="E489" t="str">
        <f t="shared" si="7"/>
        <v>City of Ojai</v>
      </c>
      <c r="F489">
        <v>1995</v>
      </c>
      <c r="G489" t="s">
        <v>3862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3863</v>
      </c>
      <c r="B490">
        <v>1980</v>
      </c>
      <c r="C490" t="s">
        <v>171</v>
      </c>
      <c r="D490" t="s">
        <v>3864</v>
      </c>
      <c r="E490" t="str">
        <f t="shared" si="7"/>
        <v>City of Olivehurst</v>
      </c>
      <c r="F490">
        <v>2000</v>
      </c>
      <c r="G490" t="s">
        <v>3865</v>
      </c>
      <c r="H490">
        <v>8929</v>
      </c>
      <c r="I490">
        <v>8929</v>
      </c>
      <c r="J490">
        <v>0</v>
      </c>
      <c r="K490">
        <v>0</v>
      </c>
      <c r="L490">
        <v>2966</v>
      </c>
      <c r="M490">
        <v>2054</v>
      </c>
      <c r="N490">
        <v>912</v>
      </c>
      <c r="O490">
        <v>39600</v>
      </c>
      <c r="P490">
        <v>2388</v>
      </c>
      <c r="Q490">
        <v>316</v>
      </c>
      <c r="R490">
        <v>156</v>
      </c>
      <c r="S490">
        <v>386</v>
      </c>
      <c r="T490" t="s">
        <v>3864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3866</v>
      </c>
      <c r="B491">
        <v>1980</v>
      </c>
      <c r="C491" t="s">
        <v>171</v>
      </c>
      <c r="D491" t="s">
        <v>892</v>
      </c>
      <c r="E491" t="str">
        <f t="shared" si="7"/>
        <v>City of Ontario</v>
      </c>
      <c r="F491">
        <v>2005</v>
      </c>
      <c r="G491" t="s">
        <v>3867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3868</v>
      </c>
      <c r="B492">
        <v>1980</v>
      </c>
      <c r="C492" t="s">
        <v>171</v>
      </c>
      <c r="D492" t="s">
        <v>3869</v>
      </c>
      <c r="E492" t="str">
        <f t="shared" si="7"/>
        <v>City of Opal Cliffs</v>
      </c>
      <c r="F492">
        <v>2010</v>
      </c>
      <c r="G492" t="s">
        <v>3870</v>
      </c>
      <c r="H492">
        <v>5041</v>
      </c>
      <c r="I492">
        <v>5041</v>
      </c>
      <c r="J492">
        <v>0</v>
      </c>
      <c r="K492">
        <v>0</v>
      </c>
      <c r="L492">
        <v>2509</v>
      </c>
      <c r="M492">
        <v>1427</v>
      </c>
      <c r="N492">
        <v>1082</v>
      </c>
      <c r="O492">
        <v>85700</v>
      </c>
      <c r="P492">
        <v>1737</v>
      </c>
      <c r="Q492">
        <v>315</v>
      </c>
      <c r="R492">
        <v>85</v>
      </c>
      <c r="S492">
        <v>584</v>
      </c>
      <c r="T492" t="s">
        <v>3869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3871</v>
      </c>
      <c r="B493">
        <v>1980</v>
      </c>
      <c r="C493" t="s">
        <v>171</v>
      </c>
      <c r="D493" t="s">
        <v>894</v>
      </c>
      <c r="E493" t="str">
        <f t="shared" si="7"/>
        <v>City of Orange</v>
      </c>
      <c r="F493">
        <v>2015</v>
      </c>
      <c r="G493" t="s">
        <v>3872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3873</v>
      </c>
      <c r="B494">
        <v>1980</v>
      </c>
      <c r="C494" t="s">
        <v>171</v>
      </c>
      <c r="D494" t="s">
        <v>896</v>
      </c>
      <c r="E494" t="str">
        <f t="shared" si="7"/>
        <v>City of Orange Cove</v>
      </c>
      <c r="F494">
        <v>2020</v>
      </c>
      <c r="G494" t="s">
        <v>3874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3875</v>
      </c>
      <c r="B495">
        <v>1980</v>
      </c>
      <c r="C495" t="s">
        <v>171</v>
      </c>
      <c r="D495" t="s">
        <v>3876</v>
      </c>
      <c r="E495" t="str">
        <f t="shared" si="7"/>
        <v>City of Orangevale</v>
      </c>
      <c r="F495">
        <v>2022</v>
      </c>
      <c r="G495" t="s">
        <v>3877</v>
      </c>
      <c r="H495">
        <v>20585</v>
      </c>
      <c r="I495">
        <v>20585</v>
      </c>
      <c r="J495">
        <v>0</v>
      </c>
      <c r="K495">
        <v>0</v>
      </c>
      <c r="L495">
        <v>6869</v>
      </c>
      <c r="M495">
        <v>5478</v>
      </c>
      <c r="N495">
        <v>1391</v>
      </c>
      <c r="O495">
        <v>68900</v>
      </c>
      <c r="P495">
        <v>6398</v>
      </c>
      <c r="Q495">
        <v>291</v>
      </c>
      <c r="R495">
        <v>173</v>
      </c>
      <c r="S495">
        <v>353</v>
      </c>
      <c r="T495" t="s">
        <v>3876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3878</v>
      </c>
      <c r="B496">
        <v>1980</v>
      </c>
      <c r="C496" t="s">
        <v>171</v>
      </c>
      <c r="D496" t="s">
        <v>898</v>
      </c>
      <c r="E496" t="str">
        <f t="shared" si="7"/>
        <v>City of Orinda</v>
      </c>
      <c r="F496">
        <v>2030</v>
      </c>
      <c r="G496" t="s">
        <v>3879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3880</v>
      </c>
      <c r="B497">
        <v>1980</v>
      </c>
      <c r="C497" t="s">
        <v>171</v>
      </c>
      <c r="D497" t="s">
        <v>900</v>
      </c>
      <c r="E497" t="str">
        <f t="shared" si="7"/>
        <v>City of Orland</v>
      </c>
      <c r="F497">
        <v>2035</v>
      </c>
      <c r="G497" t="s">
        <v>3881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3882</v>
      </c>
      <c r="B498">
        <v>1980</v>
      </c>
      <c r="C498" t="s">
        <v>171</v>
      </c>
      <c r="D498" t="s">
        <v>3883</v>
      </c>
      <c r="E498" t="str">
        <f t="shared" si="7"/>
        <v>City of Orosi</v>
      </c>
      <c r="F498">
        <v>2040</v>
      </c>
      <c r="G498" t="s">
        <v>3884</v>
      </c>
      <c r="H498">
        <v>4076</v>
      </c>
      <c r="I498">
        <v>0</v>
      </c>
      <c r="J498">
        <v>4076</v>
      </c>
      <c r="K498">
        <v>0</v>
      </c>
      <c r="L498">
        <v>1118</v>
      </c>
      <c r="M498">
        <v>838</v>
      </c>
      <c r="N498">
        <v>280</v>
      </c>
      <c r="O498">
        <v>41200</v>
      </c>
      <c r="P498">
        <v>917</v>
      </c>
      <c r="Q498">
        <v>114</v>
      </c>
      <c r="R498">
        <v>5</v>
      </c>
      <c r="S498">
        <v>117</v>
      </c>
      <c r="T498" t="s">
        <v>3883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3885</v>
      </c>
      <c r="B499">
        <v>1980</v>
      </c>
      <c r="C499" t="s">
        <v>171</v>
      </c>
      <c r="D499" t="s">
        <v>902</v>
      </c>
      <c r="E499" t="str">
        <f t="shared" si="7"/>
        <v>City of Oroville</v>
      </c>
      <c r="F499">
        <v>2045</v>
      </c>
      <c r="G499" t="s">
        <v>3886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3887</v>
      </c>
      <c r="B500">
        <v>1980</v>
      </c>
      <c r="C500" t="s">
        <v>171</v>
      </c>
      <c r="D500" t="s">
        <v>904</v>
      </c>
      <c r="E500" t="str">
        <f t="shared" si="7"/>
        <v>City of Oxnard</v>
      </c>
      <c r="F500">
        <v>2050</v>
      </c>
      <c r="G500" t="s">
        <v>3888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3889</v>
      </c>
      <c r="B501">
        <v>1980</v>
      </c>
      <c r="C501" t="s">
        <v>171</v>
      </c>
      <c r="D501" t="s">
        <v>908</v>
      </c>
      <c r="E501" t="str">
        <f t="shared" si="7"/>
        <v>City of Pacifica</v>
      </c>
      <c r="F501">
        <v>2060</v>
      </c>
      <c r="G501" t="s">
        <v>3890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3891</v>
      </c>
      <c r="B502">
        <v>1980</v>
      </c>
      <c r="C502" t="s">
        <v>171</v>
      </c>
      <c r="D502" t="s">
        <v>906</v>
      </c>
      <c r="E502" t="str">
        <f t="shared" si="7"/>
        <v>City of Pacific Grove</v>
      </c>
      <c r="F502">
        <v>2065</v>
      </c>
      <c r="G502" t="s">
        <v>3892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3893</v>
      </c>
      <c r="B503">
        <v>1980</v>
      </c>
      <c r="C503" t="s">
        <v>171</v>
      </c>
      <c r="D503" t="s">
        <v>3894</v>
      </c>
      <c r="E503" t="str">
        <f t="shared" si="7"/>
        <v>City of Pajaro</v>
      </c>
      <c r="F503">
        <v>2070</v>
      </c>
      <c r="G503" t="s">
        <v>3895</v>
      </c>
      <c r="H503">
        <v>1426</v>
      </c>
      <c r="I503">
        <v>0</v>
      </c>
      <c r="J503">
        <v>0</v>
      </c>
      <c r="K503">
        <v>1426</v>
      </c>
      <c r="L503">
        <v>359</v>
      </c>
      <c r="M503">
        <v>102</v>
      </c>
      <c r="N503">
        <v>257</v>
      </c>
      <c r="O503">
        <v>56800</v>
      </c>
      <c r="P503">
        <v>153</v>
      </c>
      <c r="Q503">
        <v>110</v>
      </c>
      <c r="R503">
        <v>87</v>
      </c>
      <c r="S503">
        <v>33</v>
      </c>
      <c r="T503" t="s">
        <v>3894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3896</v>
      </c>
      <c r="B504">
        <v>1980</v>
      </c>
      <c r="C504" t="s">
        <v>171</v>
      </c>
      <c r="D504" t="s">
        <v>3897</v>
      </c>
      <c r="E504" t="str">
        <f t="shared" si="7"/>
        <v>City of Palermo</v>
      </c>
      <c r="F504">
        <v>2071</v>
      </c>
      <c r="G504" t="s">
        <v>3898</v>
      </c>
      <c r="H504">
        <v>2572</v>
      </c>
      <c r="I504">
        <v>0</v>
      </c>
      <c r="J504">
        <v>2572</v>
      </c>
      <c r="K504">
        <v>0</v>
      </c>
      <c r="L504">
        <v>968</v>
      </c>
      <c r="M504">
        <v>775</v>
      </c>
      <c r="N504">
        <v>193</v>
      </c>
      <c r="O504">
        <v>35100</v>
      </c>
      <c r="P504">
        <v>542</v>
      </c>
      <c r="Q504">
        <v>55</v>
      </c>
      <c r="R504">
        <v>4</v>
      </c>
      <c r="S504">
        <v>423</v>
      </c>
      <c r="T504" t="s">
        <v>3897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3899</v>
      </c>
      <c r="B505">
        <v>1980</v>
      </c>
      <c r="C505" t="s">
        <v>171</v>
      </c>
      <c r="D505" t="s">
        <v>914</v>
      </c>
      <c r="E505" t="str">
        <f t="shared" si="7"/>
        <v>City of Palmdale</v>
      </c>
      <c r="F505">
        <v>2072</v>
      </c>
      <c r="G505" t="s">
        <v>3900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3901</v>
      </c>
      <c r="B506">
        <v>1980</v>
      </c>
      <c r="C506" t="s">
        <v>171</v>
      </c>
      <c r="D506" t="s">
        <v>3902</v>
      </c>
      <c r="E506" t="str">
        <f t="shared" si="7"/>
        <v>City of Palmdale East</v>
      </c>
      <c r="F506">
        <v>2077</v>
      </c>
      <c r="G506" t="s">
        <v>3903</v>
      </c>
      <c r="H506">
        <v>2920</v>
      </c>
      <c r="I506">
        <v>0</v>
      </c>
      <c r="J506">
        <v>2920</v>
      </c>
      <c r="K506">
        <v>0</v>
      </c>
      <c r="L506">
        <v>872</v>
      </c>
      <c r="M506">
        <v>701</v>
      </c>
      <c r="N506">
        <v>171</v>
      </c>
      <c r="O506">
        <v>59000</v>
      </c>
      <c r="P506">
        <v>885</v>
      </c>
      <c r="Q506">
        <v>30</v>
      </c>
      <c r="R506">
        <v>1</v>
      </c>
      <c r="S506">
        <v>0</v>
      </c>
      <c r="T506" t="s">
        <v>3902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3904</v>
      </c>
      <c r="B507">
        <v>1980</v>
      </c>
      <c r="C507" t="s">
        <v>171</v>
      </c>
      <c r="D507" t="s">
        <v>910</v>
      </c>
      <c r="E507" t="str">
        <f t="shared" si="7"/>
        <v>City of Palm Desert</v>
      </c>
      <c r="F507">
        <v>2080</v>
      </c>
      <c r="G507" t="s">
        <v>3905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3906</v>
      </c>
      <c r="B508">
        <v>1980</v>
      </c>
      <c r="C508" t="s">
        <v>171</v>
      </c>
      <c r="D508" t="s">
        <v>912</v>
      </c>
      <c r="E508" t="str">
        <f t="shared" si="7"/>
        <v>City of Palm Springs</v>
      </c>
      <c r="F508">
        <v>2085</v>
      </c>
      <c r="G508" t="s">
        <v>3907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3908</v>
      </c>
      <c r="B509">
        <v>1980</v>
      </c>
      <c r="C509" t="s">
        <v>171</v>
      </c>
      <c r="D509" t="s">
        <v>916</v>
      </c>
      <c r="E509" t="str">
        <f t="shared" si="7"/>
        <v>City of Palo Alto</v>
      </c>
      <c r="F509">
        <v>2090</v>
      </c>
      <c r="G509" t="s">
        <v>3909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3910</v>
      </c>
      <c r="B510">
        <v>1980</v>
      </c>
      <c r="C510" t="s">
        <v>171</v>
      </c>
      <c r="D510" t="s">
        <v>918</v>
      </c>
      <c r="E510" t="str">
        <f t="shared" si="7"/>
        <v>City of Palos Verdes Estates</v>
      </c>
      <c r="F510">
        <v>2095</v>
      </c>
      <c r="G510" t="s">
        <v>3911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3912</v>
      </c>
      <c r="B511">
        <v>1980</v>
      </c>
      <c r="C511" t="s">
        <v>171</v>
      </c>
      <c r="D511" t="s">
        <v>920</v>
      </c>
      <c r="E511" t="str">
        <f t="shared" si="7"/>
        <v>City of Paradise</v>
      </c>
      <c r="F511">
        <v>2100</v>
      </c>
      <c r="G511" t="s">
        <v>3913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3914</v>
      </c>
      <c r="B512">
        <v>1980</v>
      </c>
      <c r="C512" t="s">
        <v>171</v>
      </c>
      <c r="D512" t="s">
        <v>922</v>
      </c>
      <c r="E512" t="str">
        <f t="shared" si="7"/>
        <v>City of Paramount</v>
      </c>
      <c r="F512">
        <v>2115</v>
      </c>
      <c r="G512" t="s">
        <v>3915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3916</v>
      </c>
      <c r="B513">
        <v>1980</v>
      </c>
      <c r="C513" t="s">
        <v>171</v>
      </c>
      <c r="D513" t="s">
        <v>3917</v>
      </c>
      <c r="E513" t="str">
        <f t="shared" si="7"/>
        <v>City of Parksdale</v>
      </c>
      <c r="F513">
        <v>2116</v>
      </c>
      <c r="G513" t="s">
        <v>3918</v>
      </c>
      <c r="H513">
        <v>1267</v>
      </c>
      <c r="I513">
        <v>0</v>
      </c>
      <c r="J513">
        <v>0</v>
      </c>
      <c r="K513">
        <v>1267</v>
      </c>
      <c r="L513">
        <v>349</v>
      </c>
      <c r="M513">
        <v>229</v>
      </c>
      <c r="N513">
        <v>120</v>
      </c>
      <c r="O513">
        <v>36900</v>
      </c>
      <c r="P513">
        <v>294</v>
      </c>
      <c r="Q513">
        <v>55</v>
      </c>
      <c r="R513">
        <v>0</v>
      </c>
      <c r="S513">
        <v>32</v>
      </c>
      <c r="T513" t="s">
        <v>3917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3919</v>
      </c>
      <c r="B514">
        <v>1980</v>
      </c>
      <c r="C514" t="s">
        <v>171</v>
      </c>
      <c r="D514" t="s">
        <v>3920</v>
      </c>
      <c r="E514" t="str">
        <f t="shared" si="7"/>
        <v>City of Parkway-Sacramento South</v>
      </c>
      <c r="F514">
        <v>2117</v>
      </c>
      <c r="G514" t="s">
        <v>3921</v>
      </c>
      <c r="H514">
        <v>26815</v>
      </c>
      <c r="I514">
        <v>26815</v>
      </c>
      <c r="J514">
        <v>0</v>
      </c>
      <c r="K514">
        <v>0</v>
      </c>
      <c r="L514">
        <v>10152</v>
      </c>
      <c r="M514">
        <v>5679</v>
      </c>
      <c r="N514">
        <v>4473</v>
      </c>
      <c r="O514">
        <v>49400</v>
      </c>
      <c r="P514">
        <v>7977</v>
      </c>
      <c r="Q514">
        <v>1342</v>
      </c>
      <c r="R514">
        <v>1601</v>
      </c>
      <c r="S514">
        <v>92</v>
      </c>
      <c r="T514" t="s">
        <v>3920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3922</v>
      </c>
      <c r="B515">
        <v>1980</v>
      </c>
      <c r="C515" t="s">
        <v>171</v>
      </c>
      <c r="D515" t="s">
        <v>3923</v>
      </c>
      <c r="E515" t="str">
        <f t="shared" si="7"/>
        <v>City of Parkwood</v>
      </c>
      <c r="F515">
        <v>2118</v>
      </c>
      <c r="G515" t="s">
        <v>3924</v>
      </c>
      <c r="H515">
        <v>1146</v>
      </c>
      <c r="I515">
        <v>0</v>
      </c>
      <c r="J515">
        <v>0</v>
      </c>
      <c r="K515">
        <v>1146</v>
      </c>
      <c r="L515">
        <v>333</v>
      </c>
      <c r="M515">
        <v>275</v>
      </c>
      <c r="N515">
        <v>58</v>
      </c>
      <c r="O515">
        <v>48500</v>
      </c>
      <c r="P515">
        <v>384</v>
      </c>
      <c r="Q515">
        <v>9</v>
      </c>
      <c r="R515">
        <v>1</v>
      </c>
      <c r="S515">
        <v>0</v>
      </c>
      <c r="T515" t="s">
        <v>3923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3925</v>
      </c>
      <c r="B516">
        <v>1980</v>
      </c>
      <c r="C516" t="s">
        <v>171</v>
      </c>
      <c r="D516" t="s">
        <v>924</v>
      </c>
      <c r="E516" t="str">
        <f t="shared" si="7"/>
        <v>City of Parlier</v>
      </c>
      <c r="F516">
        <v>2120</v>
      </c>
      <c r="G516" t="s">
        <v>3926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3927</v>
      </c>
      <c r="B517">
        <v>1980</v>
      </c>
      <c r="C517" t="s">
        <v>171</v>
      </c>
      <c r="D517" t="s">
        <v>926</v>
      </c>
      <c r="E517" t="str">
        <f t="shared" ref="E517:E580" si="8">_xlfn.CONCAT("City of ",D517)</f>
        <v>City of Pasadena</v>
      </c>
      <c r="F517">
        <v>2125</v>
      </c>
      <c r="G517" t="s">
        <v>3928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3929</v>
      </c>
      <c r="B518">
        <v>1980</v>
      </c>
      <c r="C518" t="s">
        <v>171</v>
      </c>
      <c r="D518" t="s">
        <v>930</v>
      </c>
      <c r="E518" t="str">
        <f t="shared" si="8"/>
        <v>City of Patterson</v>
      </c>
      <c r="F518">
        <v>2130</v>
      </c>
      <c r="G518" t="s">
        <v>3930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3931</v>
      </c>
      <c r="B519">
        <v>1980</v>
      </c>
      <c r="C519" t="s">
        <v>171</v>
      </c>
      <c r="D519" t="s">
        <v>3932</v>
      </c>
      <c r="E519" t="str">
        <f t="shared" si="8"/>
        <v>City of Penn Valley</v>
      </c>
      <c r="F519">
        <v>2137</v>
      </c>
      <c r="G519" t="s">
        <v>3933</v>
      </c>
      <c r="H519">
        <v>1032</v>
      </c>
      <c r="I519">
        <v>0</v>
      </c>
      <c r="J519">
        <v>0</v>
      </c>
      <c r="K519">
        <v>1032</v>
      </c>
      <c r="L519">
        <v>384</v>
      </c>
      <c r="M519">
        <v>329</v>
      </c>
      <c r="N519">
        <v>55</v>
      </c>
      <c r="O519">
        <v>76300</v>
      </c>
      <c r="P519">
        <v>295</v>
      </c>
      <c r="Q519">
        <v>21</v>
      </c>
      <c r="R519">
        <v>0</v>
      </c>
      <c r="S519">
        <v>111</v>
      </c>
      <c r="T519" t="s">
        <v>3932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3934</v>
      </c>
      <c r="B520">
        <v>1980</v>
      </c>
      <c r="C520" t="s">
        <v>171</v>
      </c>
      <c r="D520" t="s">
        <v>932</v>
      </c>
      <c r="E520" t="str">
        <f t="shared" si="8"/>
        <v>City of Perris</v>
      </c>
      <c r="F520">
        <v>2138</v>
      </c>
      <c r="G520" t="s">
        <v>3935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3936</v>
      </c>
      <c r="B521">
        <v>1980</v>
      </c>
      <c r="C521" t="s">
        <v>171</v>
      </c>
      <c r="D521" t="s">
        <v>934</v>
      </c>
      <c r="E521" t="str">
        <f t="shared" si="8"/>
        <v>City of Petaluma</v>
      </c>
      <c r="F521">
        <v>2140</v>
      </c>
      <c r="G521" t="s">
        <v>3937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3938</v>
      </c>
      <c r="B522">
        <v>1980</v>
      </c>
      <c r="C522" t="s">
        <v>171</v>
      </c>
      <c r="D522" t="s">
        <v>936</v>
      </c>
      <c r="E522" t="str">
        <f t="shared" si="8"/>
        <v>City of Pico Rivera</v>
      </c>
      <c r="F522">
        <v>2145</v>
      </c>
      <c r="G522" t="s">
        <v>3939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3940</v>
      </c>
      <c r="B523">
        <v>1980</v>
      </c>
      <c r="C523" t="s">
        <v>171</v>
      </c>
      <c r="D523" t="s">
        <v>3941</v>
      </c>
      <c r="E523" t="str">
        <f t="shared" si="8"/>
        <v>City of Piedmont</v>
      </c>
      <c r="F523">
        <v>2150</v>
      </c>
      <c r="G523" t="s">
        <v>3942</v>
      </c>
      <c r="H523">
        <v>10498</v>
      </c>
      <c r="I523">
        <v>10498</v>
      </c>
      <c r="J523">
        <v>0</v>
      </c>
      <c r="K523">
        <v>0</v>
      </c>
      <c r="L523">
        <v>3763</v>
      </c>
      <c r="M523">
        <v>3405</v>
      </c>
      <c r="N523">
        <v>358</v>
      </c>
      <c r="O523">
        <v>192100</v>
      </c>
      <c r="P523">
        <v>3714</v>
      </c>
      <c r="Q523">
        <v>121</v>
      </c>
      <c r="R523">
        <v>1</v>
      </c>
      <c r="S523">
        <v>0</v>
      </c>
      <c r="T523" t="s">
        <v>3941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3943</v>
      </c>
      <c r="B524">
        <v>1980</v>
      </c>
      <c r="C524" t="s">
        <v>171</v>
      </c>
      <c r="D524" t="s">
        <v>3944</v>
      </c>
      <c r="E524" t="str">
        <f t="shared" si="8"/>
        <v>City of Pine Grove</v>
      </c>
      <c r="F524">
        <v>2158</v>
      </c>
      <c r="G524" t="s">
        <v>3945</v>
      </c>
      <c r="H524">
        <v>1049</v>
      </c>
      <c r="I524">
        <v>1049</v>
      </c>
      <c r="J524">
        <v>0</v>
      </c>
      <c r="K524">
        <v>0</v>
      </c>
      <c r="L524">
        <v>374</v>
      </c>
      <c r="M524">
        <v>252</v>
      </c>
      <c r="N524">
        <v>122</v>
      </c>
      <c r="O524">
        <v>48100</v>
      </c>
      <c r="P524">
        <v>298</v>
      </c>
      <c r="Q524">
        <v>44</v>
      </c>
      <c r="R524">
        <v>0</v>
      </c>
      <c r="S524">
        <v>75</v>
      </c>
      <c r="T524" t="s">
        <v>3944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3946</v>
      </c>
      <c r="B525">
        <v>1980</v>
      </c>
      <c r="C525" t="s">
        <v>171</v>
      </c>
      <c r="D525" t="s">
        <v>3947</v>
      </c>
      <c r="E525" t="str">
        <f t="shared" si="8"/>
        <v>City of Pine Hills</v>
      </c>
      <c r="F525">
        <v>2159</v>
      </c>
      <c r="G525" t="s">
        <v>3948</v>
      </c>
      <c r="H525">
        <v>2686</v>
      </c>
      <c r="I525">
        <v>0</v>
      </c>
      <c r="J525">
        <v>2686</v>
      </c>
      <c r="K525">
        <v>0</v>
      </c>
      <c r="L525">
        <v>1042</v>
      </c>
      <c r="M525">
        <v>751</v>
      </c>
      <c r="N525">
        <v>291</v>
      </c>
      <c r="O525">
        <v>57100</v>
      </c>
      <c r="P525">
        <v>808</v>
      </c>
      <c r="Q525">
        <v>86</v>
      </c>
      <c r="R525">
        <v>2</v>
      </c>
      <c r="S525">
        <v>186</v>
      </c>
      <c r="T525" t="s">
        <v>3947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3949</v>
      </c>
      <c r="B526">
        <v>1980</v>
      </c>
      <c r="C526" t="s">
        <v>171</v>
      </c>
      <c r="D526" t="s">
        <v>938</v>
      </c>
      <c r="E526" t="str">
        <f t="shared" si="8"/>
        <v>City of Pinole</v>
      </c>
      <c r="F526">
        <v>2160</v>
      </c>
      <c r="G526" t="s">
        <v>3950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3951</v>
      </c>
      <c r="B527">
        <v>1980</v>
      </c>
      <c r="C527" t="s">
        <v>171</v>
      </c>
      <c r="D527" t="s">
        <v>3952</v>
      </c>
      <c r="E527" t="str">
        <f t="shared" si="8"/>
        <v>City of Piru</v>
      </c>
      <c r="F527">
        <v>2166</v>
      </c>
      <c r="G527" t="s">
        <v>3953</v>
      </c>
      <c r="H527">
        <v>1284</v>
      </c>
      <c r="I527">
        <v>0</v>
      </c>
      <c r="J527">
        <v>0</v>
      </c>
      <c r="K527">
        <v>1284</v>
      </c>
      <c r="L527">
        <v>334</v>
      </c>
      <c r="M527">
        <v>186</v>
      </c>
      <c r="N527">
        <v>148</v>
      </c>
      <c r="O527">
        <v>40900</v>
      </c>
      <c r="P527">
        <v>277</v>
      </c>
      <c r="Q527">
        <v>48</v>
      </c>
      <c r="R527">
        <v>12</v>
      </c>
      <c r="S527">
        <v>14</v>
      </c>
      <c r="T527" t="s">
        <v>3952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3954</v>
      </c>
      <c r="B528">
        <v>1980</v>
      </c>
      <c r="C528" t="s">
        <v>171</v>
      </c>
      <c r="D528" t="s">
        <v>940</v>
      </c>
      <c r="E528" t="str">
        <f t="shared" si="8"/>
        <v>City of Pismo Beach</v>
      </c>
      <c r="F528">
        <v>2170</v>
      </c>
      <c r="G528" t="s">
        <v>3955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3956</v>
      </c>
      <c r="B529">
        <v>1980</v>
      </c>
      <c r="C529" t="s">
        <v>171</v>
      </c>
      <c r="D529" t="s">
        <v>942</v>
      </c>
      <c r="E529" t="str">
        <f t="shared" si="8"/>
        <v>City of Pittsburg</v>
      </c>
      <c r="F529">
        <v>2175</v>
      </c>
      <c r="G529" t="s">
        <v>3957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3958</v>
      </c>
      <c r="B530">
        <v>1980</v>
      </c>
      <c r="C530" t="s">
        <v>171</v>
      </c>
      <c r="D530" t="s">
        <v>3959</v>
      </c>
      <c r="E530" t="str">
        <f t="shared" si="8"/>
        <v>City of Pixley</v>
      </c>
      <c r="F530">
        <v>2190</v>
      </c>
      <c r="G530" t="s">
        <v>3960</v>
      </c>
      <c r="H530">
        <v>2488</v>
      </c>
      <c r="I530">
        <v>0</v>
      </c>
      <c r="J530">
        <v>0</v>
      </c>
      <c r="K530">
        <v>2488</v>
      </c>
      <c r="L530">
        <v>759</v>
      </c>
      <c r="M530">
        <v>513</v>
      </c>
      <c r="N530">
        <v>246</v>
      </c>
      <c r="O530">
        <v>29300</v>
      </c>
      <c r="P530">
        <v>700</v>
      </c>
      <c r="Q530">
        <v>55</v>
      </c>
      <c r="R530">
        <v>37</v>
      </c>
      <c r="S530">
        <v>30</v>
      </c>
      <c r="T530" t="s">
        <v>3959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3961</v>
      </c>
      <c r="B531">
        <v>1980</v>
      </c>
      <c r="C531" t="s">
        <v>171</v>
      </c>
      <c r="D531" t="s">
        <v>944</v>
      </c>
      <c r="E531" t="str">
        <f t="shared" si="8"/>
        <v>City of Placentia</v>
      </c>
      <c r="F531">
        <v>2195</v>
      </c>
      <c r="G531" t="s">
        <v>3962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3963</v>
      </c>
      <c r="B532">
        <v>1980</v>
      </c>
      <c r="C532" t="s">
        <v>171</v>
      </c>
      <c r="D532" t="s">
        <v>946</v>
      </c>
      <c r="E532" t="str">
        <f t="shared" si="8"/>
        <v>City of Placerville</v>
      </c>
      <c r="F532">
        <v>2200</v>
      </c>
      <c r="G532" t="s">
        <v>3964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3965</v>
      </c>
      <c r="B533">
        <v>1980</v>
      </c>
      <c r="C533" t="s">
        <v>171</v>
      </c>
      <c r="D533" t="s">
        <v>3966</v>
      </c>
      <c r="E533" t="str">
        <f t="shared" si="8"/>
        <v>City of Planada</v>
      </c>
      <c r="F533">
        <v>2205</v>
      </c>
      <c r="G533" t="s">
        <v>3967</v>
      </c>
      <c r="H533">
        <v>2406</v>
      </c>
      <c r="I533">
        <v>0</v>
      </c>
      <c r="J533">
        <v>0</v>
      </c>
      <c r="K533">
        <v>2406</v>
      </c>
      <c r="L533">
        <v>624</v>
      </c>
      <c r="M533">
        <v>380</v>
      </c>
      <c r="N533">
        <v>244</v>
      </c>
      <c r="O533">
        <v>30900</v>
      </c>
      <c r="P533">
        <v>574</v>
      </c>
      <c r="Q533">
        <v>69</v>
      </c>
      <c r="R533">
        <v>9</v>
      </c>
      <c r="S533">
        <v>12</v>
      </c>
      <c r="T533" t="s">
        <v>3966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3968</v>
      </c>
      <c r="B534">
        <v>1980</v>
      </c>
      <c r="C534" t="s">
        <v>171</v>
      </c>
      <c r="D534" t="s">
        <v>948</v>
      </c>
      <c r="E534" t="str">
        <f t="shared" si="8"/>
        <v>City of Pleasant Hill</v>
      </c>
      <c r="F534">
        <v>2210</v>
      </c>
      <c r="G534" t="s">
        <v>3969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3970</v>
      </c>
      <c r="B535">
        <v>1980</v>
      </c>
      <c r="C535" t="s">
        <v>171</v>
      </c>
      <c r="D535" t="s">
        <v>950</v>
      </c>
      <c r="E535" t="str">
        <f t="shared" si="8"/>
        <v>City of Pleasanton</v>
      </c>
      <c r="F535">
        <v>2215</v>
      </c>
      <c r="G535" t="s">
        <v>3971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3972</v>
      </c>
      <c r="B536">
        <v>1980</v>
      </c>
      <c r="C536" t="s">
        <v>171</v>
      </c>
      <c r="D536" t="s">
        <v>952</v>
      </c>
      <c r="E536" t="str">
        <f t="shared" si="8"/>
        <v>City of Plymouth</v>
      </c>
      <c r="F536">
        <v>2220</v>
      </c>
      <c r="G536" t="s">
        <v>3973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3974</v>
      </c>
      <c r="B537">
        <v>1980</v>
      </c>
      <c r="C537" t="s">
        <v>171</v>
      </c>
      <c r="D537" t="s">
        <v>954</v>
      </c>
      <c r="E537" t="str">
        <f t="shared" si="8"/>
        <v>City of Point Arena</v>
      </c>
      <c r="F537">
        <v>2223</v>
      </c>
      <c r="G537" t="s">
        <v>3975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3976</v>
      </c>
      <c r="B538">
        <v>1980</v>
      </c>
      <c r="C538" t="s">
        <v>171</v>
      </c>
      <c r="D538" t="s">
        <v>3977</v>
      </c>
      <c r="E538" t="str">
        <f t="shared" si="8"/>
        <v>City of Point Dume</v>
      </c>
      <c r="F538">
        <v>2224</v>
      </c>
      <c r="G538" t="s">
        <v>3978</v>
      </c>
      <c r="H538">
        <v>2438</v>
      </c>
      <c r="I538">
        <v>0</v>
      </c>
      <c r="J538">
        <v>0</v>
      </c>
      <c r="K538">
        <v>2438</v>
      </c>
      <c r="L538">
        <v>931</v>
      </c>
      <c r="M538">
        <v>718</v>
      </c>
      <c r="N538">
        <v>213</v>
      </c>
      <c r="O538">
        <v>200100</v>
      </c>
      <c r="P538">
        <v>636</v>
      </c>
      <c r="Q538">
        <v>121</v>
      </c>
      <c r="R538">
        <v>64</v>
      </c>
      <c r="S538">
        <v>220</v>
      </c>
      <c r="T538" t="s">
        <v>3977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3979</v>
      </c>
      <c r="B539">
        <v>1980</v>
      </c>
      <c r="C539" t="s">
        <v>171</v>
      </c>
      <c r="D539" t="s">
        <v>3980</v>
      </c>
      <c r="E539" t="str">
        <f t="shared" si="8"/>
        <v>City of Point Mugu</v>
      </c>
      <c r="F539">
        <v>2226</v>
      </c>
      <c r="G539" t="s">
        <v>3981</v>
      </c>
      <c r="H539">
        <v>2701</v>
      </c>
      <c r="I539">
        <v>0</v>
      </c>
      <c r="J539">
        <v>2701</v>
      </c>
      <c r="K539">
        <v>0</v>
      </c>
      <c r="L539">
        <v>550</v>
      </c>
      <c r="M539">
        <v>0</v>
      </c>
      <c r="N539">
        <v>550</v>
      </c>
      <c r="O539">
        <v>0</v>
      </c>
      <c r="P539">
        <v>497</v>
      </c>
      <c r="Q539">
        <v>73</v>
      </c>
      <c r="R539">
        <v>1</v>
      </c>
      <c r="S539">
        <v>0</v>
      </c>
      <c r="T539" t="s">
        <v>3980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3982</v>
      </c>
      <c r="B540">
        <v>1980</v>
      </c>
      <c r="C540" t="s">
        <v>171</v>
      </c>
      <c r="D540" t="s">
        <v>3983</v>
      </c>
      <c r="E540" t="str">
        <f t="shared" si="8"/>
        <v>City of Pollock Pines</v>
      </c>
      <c r="F540">
        <v>2229</v>
      </c>
      <c r="G540" t="s">
        <v>3984</v>
      </c>
      <c r="H540">
        <v>1941</v>
      </c>
      <c r="I540">
        <v>0</v>
      </c>
      <c r="J540">
        <v>0</v>
      </c>
      <c r="K540">
        <v>1941</v>
      </c>
      <c r="L540">
        <v>860</v>
      </c>
      <c r="M540">
        <v>581</v>
      </c>
      <c r="N540">
        <v>279</v>
      </c>
      <c r="O540">
        <v>62900</v>
      </c>
      <c r="P540">
        <v>546</v>
      </c>
      <c r="Q540">
        <v>117</v>
      </c>
      <c r="R540">
        <v>31</v>
      </c>
      <c r="S540">
        <v>361</v>
      </c>
      <c r="T540" t="s">
        <v>3983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3985</v>
      </c>
      <c r="B541">
        <v>1980</v>
      </c>
      <c r="C541" t="s">
        <v>171</v>
      </c>
      <c r="D541" t="s">
        <v>956</v>
      </c>
      <c r="E541" t="str">
        <f t="shared" si="8"/>
        <v>City of Pomona</v>
      </c>
      <c r="F541">
        <v>2230</v>
      </c>
      <c r="G541" t="s">
        <v>3986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3987</v>
      </c>
      <c r="B542">
        <v>1980</v>
      </c>
      <c r="C542" t="s">
        <v>171</v>
      </c>
      <c r="D542" t="s">
        <v>3988</v>
      </c>
      <c r="E542" t="str">
        <f t="shared" si="8"/>
        <v>City of Poplar-Cotton Center</v>
      </c>
      <c r="F542">
        <v>2243</v>
      </c>
      <c r="G542" t="s">
        <v>3989</v>
      </c>
      <c r="H542">
        <v>1295</v>
      </c>
      <c r="I542">
        <v>0</v>
      </c>
      <c r="J542">
        <v>0</v>
      </c>
      <c r="K542">
        <v>1295</v>
      </c>
      <c r="L542">
        <v>389</v>
      </c>
      <c r="M542">
        <v>234</v>
      </c>
      <c r="N542">
        <v>155</v>
      </c>
      <c r="O542">
        <v>20800</v>
      </c>
      <c r="P542">
        <v>354</v>
      </c>
      <c r="Q542">
        <v>54</v>
      </c>
      <c r="R542">
        <v>0</v>
      </c>
      <c r="S542">
        <v>30</v>
      </c>
      <c r="T542" t="s">
        <v>3988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3990</v>
      </c>
      <c r="B543">
        <v>1980</v>
      </c>
      <c r="C543" t="s">
        <v>171</v>
      </c>
      <c r="D543" t="s">
        <v>960</v>
      </c>
      <c r="E543" t="str">
        <f t="shared" si="8"/>
        <v>City of Porterville</v>
      </c>
      <c r="F543">
        <v>2245</v>
      </c>
      <c r="G543" t="s">
        <v>3991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3992</v>
      </c>
      <c r="B544">
        <v>1980</v>
      </c>
      <c r="C544" t="s">
        <v>171</v>
      </c>
      <c r="D544" t="s">
        <v>958</v>
      </c>
      <c r="E544" t="str">
        <f t="shared" si="8"/>
        <v>City of Port Hueneme</v>
      </c>
      <c r="F544">
        <v>2250</v>
      </c>
      <c r="G544" t="s">
        <v>3993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3994</v>
      </c>
      <c r="B545">
        <v>1980</v>
      </c>
      <c r="C545" t="s">
        <v>171</v>
      </c>
      <c r="D545" t="s">
        <v>962</v>
      </c>
      <c r="E545" t="str">
        <f t="shared" si="8"/>
        <v>City of Portola</v>
      </c>
      <c r="F545">
        <v>2255</v>
      </c>
      <c r="G545" t="s">
        <v>3995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3996</v>
      </c>
      <c r="B546">
        <v>1980</v>
      </c>
      <c r="C546" t="s">
        <v>171</v>
      </c>
      <c r="D546" t="s">
        <v>964</v>
      </c>
      <c r="E546" t="str">
        <f t="shared" si="8"/>
        <v>City of Portola Valley</v>
      </c>
      <c r="F546">
        <v>2257</v>
      </c>
      <c r="G546" t="s">
        <v>3997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3998</v>
      </c>
      <c r="B547">
        <v>1980</v>
      </c>
      <c r="C547" t="s">
        <v>171</v>
      </c>
      <c r="D547" t="s">
        <v>966</v>
      </c>
      <c r="E547" t="str">
        <f t="shared" si="8"/>
        <v>City of Poway</v>
      </c>
      <c r="F547">
        <v>2260</v>
      </c>
      <c r="G547" t="s">
        <v>3999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4000</v>
      </c>
      <c r="B548">
        <v>1980</v>
      </c>
      <c r="C548" t="s">
        <v>171</v>
      </c>
      <c r="D548" t="s">
        <v>4001</v>
      </c>
      <c r="E548" t="str">
        <f t="shared" si="8"/>
        <v>City of Project City</v>
      </c>
      <c r="F548">
        <v>2262</v>
      </c>
      <c r="G548" t="s">
        <v>4002</v>
      </c>
      <c r="H548">
        <v>1657</v>
      </c>
      <c r="I548">
        <v>1657</v>
      </c>
      <c r="J548">
        <v>0</v>
      </c>
      <c r="K548">
        <v>0</v>
      </c>
      <c r="L548">
        <v>645</v>
      </c>
      <c r="M548">
        <v>387</v>
      </c>
      <c r="N548">
        <v>258</v>
      </c>
      <c r="O548">
        <v>41400</v>
      </c>
      <c r="P548">
        <v>519</v>
      </c>
      <c r="Q548">
        <v>113</v>
      </c>
      <c r="R548">
        <v>13</v>
      </c>
      <c r="S548">
        <v>84</v>
      </c>
      <c r="T548" t="s">
        <v>4001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4003</v>
      </c>
      <c r="B549">
        <v>1980</v>
      </c>
      <c r="C549" t="s">
        <v>171</v>
      </c>
      <c r="D549" t="s">
        <v>4004</v>
      </c>
      <c r="E549" t="str">
        <f t="shared" si="8"/>
        <v>City of Quartz Hill</v>
      </c>
      <c r="F549">
        <v>2265</v>
      </c>
      <c r="G549" t="s">
        <v>4005</v>
      </c>
      <c r="H549">
        <v>7421</v>
      </c>
      <c r="I549">
        <v>7421</v>
      </c>
      <c r="J549">
        <v>0</v>
      </c>
      <c r="K549">
        <v>0</v>
      </c>
      <c r="L549">
        <v>2490</v>
      </c>
      <c r="M549">
        <v>2010</v>
      </c>
      <c r="N549">
        <v>480</v>
      </c>
      <c r="O549">
        <v>74800</v>
      </c>
      <c r="P549">
        <v>2148</v>
      </c>
      <c r="Q549">
        <v>119</v>
      </c>
      <c r="R549">
        <v>99</v>
      </c>
      <c r="S549">
        <v>284</v>
      </c>
      <c r="T549" t="s">
        <v>4004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4006</v>
      </c>
      <c r="B550">
        <v>1980</v>
      </c>
      <c r="C550" t="s">
        <v>171</v>
      </c>
      <c r="D550" t="s">
        <v>4007</v>
      </c>
      <c r="E550" t="str">
        <f t="shared" si="8"/>
        <v>City of Quincy-East Quincy</v>
      </c>
      <c r="F550">
        <v>2270</v>
      </c>
      <c r="G550" t="s">
        <v>4008</v>
      </c>
      <c r="H550">
        <v>4451</v>
      </c>
      <c r="I550">
        <v>0</v>
      </c>
      <c r="J550">
        <v>4451</v>
      </c>
      <c r="K550">
        <v>0</v>
      </c>
      <c r="L550">
        <v>1660</v>
      </c>
      <c r="M550">
        <v>1027</v>
      </c>
      <c r="N550">
        <v>633</v>
      </c>
      <c r="O550">
        <v>64800</v>
      </c>
      <c r="P550">
        <v>1135</v>
      </c>
      <c r="Q550">
        <v>284</v>
      </c>
      <c r="R550">
        <v>59</v>
      </c>
      <c r="S550">
        <v>322</v>
      </c>
      <c r="T550" t="s">
        <v>4007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4009</v>
      </c>
      <c r="B551">
        <v>1980</v>
      </c>
      <c r="C551" t="s">
        <v>171</v>
      </c>
      <c r="D551" t="s">
        <v>4010</v>
      </c>
      <c r="E551" t="str">
        <f t="shared" si="8"/>
        <v>City of Rainbow</v>
      </c>
      <c r="F551">
        <v>2273</v>
      </c>
      <c r="G551" t="s">
        <v>4011</v>
      </c>
      <c r="H551">
        <v>1092</v>
      </c>
      <c r="I551">
        <v>0</v>
      </c>
      <c r="J551">
        <v>0</v>
      </c>
      <c r="K551">
        <v>1092</v>
      </c>
      <c r="L551">
        <v>245</v>
      </c>
      <c r="M551">
        <v>155</v>
      </c>
      <c r="N551">
        <v>90</v>
      </c>
      <c r="O551">
        <v>96100</v>
      </c>
      <c r="P551">
        <v>228</v>
      </c>
      <c r="Q551">
        <v>29</v>
      </c>
      <c r="R551">
        <v>3</v>
      </c>
      <c r="S551">
        <v>11</v>
      </c>
      <c r="T551" t="s">
        <v>4010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4012</v>
      </c>
      <c r="B552">
        <v>1980</v>
      </c>
      <c r="C552" t="s">
        <v>171</v>
      </c>
      <c r="D552" t="s">
        <v>4013</v>
      </c>
      <c r="E552" t="str">
        <f t="shared" si="8"/>
        <v>City of Ramona</v>
      </c>
      <c r="F552">
        <v>2275</v>
      </c>
      <c r="G552" t="s">
        <v>4014</v>
      </c>
      <c r="H552">
        <v>8173</v>
      </c>
      <c r="I552">
        <v>0</v>
      </c>
      <c r="J552">
        <v>8173</v>
      </c>
      <c r="K552">
        <v>0</v>
      </c>
      <c r="L552">
        <v>2671</v>
      </c>
      <c r="M552">
        <v>1918</v>
      </c>
      <c r="N552">
        <v>753</v>
      </c>
      <c r="O552">
        <v>87200</v>
      </c>
      <c r="P552">
        <v>2263</v>
      </c>
      <c r="Q552">
        <v>199</v>
      </c>
      <c r="R552">
        <v>152</v>
      </c>
      <c r="S552">
        <v>203</v>
      </c>
      <c r="T552" t="s">
        <v>4013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4015</v>
      </c>
      <c r="B553">
        <v>1980</v>
      </c>
      <c r="C553" t="s">
        <v>171</v>
      </c>
      <c r="D553" t="s">
        <v>968</v>
      </c>
      <c r="E553" t="str">
        <f t="shared" si="8"/>
        <v>City of Rancho Cordova</v>
      </c>
      <c r="F553">
        <v>2277</v>
      </c>
      <c r="G553" t="s">
        <v>4016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4017</v>
      </c>
      <c r="B554">
        <v>1980</v>
      </c>
      <c r="C554" t="s">
        <v>171</v>
      </c>
      <c r="D554" t="s">
        <v>970</v>
      </c>
      <c r="E554" t="str">
        <f t="shared" si="8"/>
        <v>City of Rancho Cucamonga</v>
      </c>
      <c r="F554">
        <v>2278</v>
      </c>
      <c r="G554" t="s">
        <v>4018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4019</v>
      </c>
      <c r="B555">
        <v>1980</v>
      </c>
      <c r="C555" t="s">
        <v>171</v>
      </c>
      <c r="D555" t="s">
        <v>972</v>
      </c>
      <c r="E555" t="str">
        <f t="shared" si="8"/>
        <v>City of Rancho Mirage</v>
      </c>
      <c r="F555">
        <v>2281</v>
      </c>
      <c r="G555" t="s">
        <v>4020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4021</v>
      </c>
      <c r="B556">
        <v>1980</v>
      </c>
      <c r="C556" t="s">
        <v>171</v>
      </c>
      <c r="D556" t="s">
        <v>974</v>
      </c>
      <c r="E556" t="str">
        <f t="shared" si="8"/>
        <v>City of Rancho Palos Verdes</v>
      </c>
      <c r="F556">
        <v>2284</v>
      </c>
      <c r="G556" t="s">
        <v>4022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4023</v>
      </c>
      <c r="B557">
        <v>1980</v>
      </c>
      <c r="C557" t="s">
        <v>171</v>
      </c>
      <c r="D557" t="s">
        <v>4024</v>
      </c>
      <c r="E557" t="str">
        <f t="shared" si="8"/>
        <v>City of Rancho Santa Fe</v>
      </c>
      <c r="F557">
        <v>2287</v>
      </c>
      <c r="G557" t="s">
        <v>4025</v>
      </c>
      <c r="H557">
        <v>4014</v>
      </c>
      <c r="I557">
        <v>0</v>
      </c>
      <c r="J557">
        <v>4014</v>
      </c>
      <c r="K557">
        <v>0</v>
      </c>
      <c r="L557">
        <v>1398</v>
      </c>
      <c r="M557">
        <v>1286</v>
      </c>
      <c r="N557">
        <v>112</v>
      </c>
      <c r="O557">
        <v>200100</v>
      </c>
      <c r="P557">
        <v>1486</v>
      </c>
      <c r="Q557">
        <v>46</v>
      </c>
      <c r="R557">
        <v>1</v>
      </c>
      <c r="S557">
        <v>4</v>
      </c>
      <c r="T557" t="s">
        <v>4024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4026</v>
      </c>
      <c r="B558">
        <v>1980</v>
      </c>
      <c r="C558" t="s">
        <v>171</v>
      </c>
      <c r="D558" t="s">
        <v>978</v>
      </c>
      <c r="E558" t="str">
        <f t="shared" si="8"/>
        <v>City of Red Bluff</v>
      </c>
      <c r="F558">
        <v>2288</v>
      </c>
      <c r="G558" t="s">
        <v>4027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4028</v>
      </c>
      <c r="B559">
        <v>1980</v>
      </c>
      <c r="C559" t="s">
        <v>171</v>
      </c>
      <c r="D559" t="s">
        <v>980</v>
      </c>
      <c r="E559" t="str">
        <f t="shared" si="8"/>
        <v>City of Redding</v>
      </c>
      <c r="F559">
        <v>2290</v>
      </c>
      <c r="G559" t="s">
        <v>4029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4030</v>
      </c>
      <c r="B560">
        <v>1980</v>
      </c>
      <c r="C560" t="s">
        <v>171</v>
      </c>
      <c r="D560" t="s">
        <v>982</v>
      </c>
      <c r="E560" t="str">
        <f t="shared" si="8"/>
        <v>City of Redlands</v>
      </c>
      <c r="F560">
        <v>2295</v>
      </c>
      <c r="G560" t="s">
        <v>4031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4032</v>
      </c>
      <c r="B561">
        <v>1980</v>
      </c>
      <c r="C561" t="s">
        <v>171</v>
      </c>
      <c r="D561" t="s">
        <v>984</v>
      </c>
      <c r="E561" t="str">
        <f t="shared" si="8"/>
        <v>City of Redondo Beach</v>
      </c>
      <c r="F561">
        <v>2300</v>
      </c>
      <c r="G561" t="s">
        <v>4033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4034</v>
      </c>
      <c r="B562">
        <v>1980</v>
      </c>
      <c r="C562" t="s">
        <v>171</v>
      </c>
      <c r="D562" t="s">
        <v>4035</v>
      </c>
      <c r="E562" t="str">
        <f t="shared" si="8"/>
        <v>City of Redway</v>
      </c>
      <c r="F562">
        <v>2303</v>
      </c>
      <c r="G562" t="s">
        <v>4036</v>
      </c>
      <c r="H562">
        <v>1094</v>
      </c>
      <c r="I562">
        <v>0</v>
      </c>
      <c r="J562">
        <v>0</v>
      </c>
      <c r="K562">
        <v>1094</v>
      </c>
      <c r="L562">
        <v>444</v>
      </c>
      <c r="M562">
        <v>303</v>
      </c>
      <c r="N562">
        <v>141</v>
      </c>
      <c r="O562">
        <v>58300</v>
      </c>
      <c r="P562">
        <v>371</v>
      </c>
      <c r="Q562">
        <v>32</v>
      </c>
      <c r="R562">
        <v>1</v>
      </c>
      <c r="S562">
        <v>68</v>
      </c>
      <c r="T562" t="s">
        <v>4035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4037</v>
      </c>
      <c r="B563">
        <v>1980</v>
      </c>
      <c r="C563" t="s">
        <v>171</v>
      </c>
      <c r="D563" t="s">
        <v>986</v>
      </c>
      <c r="E563" t="str">
        <f t="shared" si="8"/>
        <v>City of Redwood City</v>
      </c>
      <c r="F563">
        <v>2305</v>
      </c>
      <c r="G563" t="s">
        <v>4038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4039</v>
      </c>
      <c r="B564">
        <v>1980</v>
      </c>
      <c r="C564" t="s">
        <v>171</v>
      </c>
      <c r="D564" t="s">
        <v>988</v>
      </c>
      <c r="E564" t="str">
        <f t="shared" si="8"/>
        <v>City of Reedley</v>
      </c>
      <c r="F564">
        <v>2315</v>
      </c>
      <c r="G564" t="s">
        <v>4040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4041</v>
      </c>
      <c r="B565">
        <v>1980</v>
      </c>
      <c r="C565" t="s">
        <v>171</v>
      </c>
      <c r="D565" t="s">
        <v>990</v>
      </c>
      <c r="E565" t="str">
        <f t="shared" si="8"/>
        <v>City of Rialto</v>
      </c>
      <c r="F565">
        <v>2320</v>
      </c>
      <c r="G565" t="s">
        <v>4042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4043</v>
      </c>
      <c r="B566">
        <v>1980</v>
      </c>
      <c r="C566" t="s">
        <v>171</v>
      </c>
      <c r="D566" t="s">
        <v>4044</v>
      </c>
      <c r="E566" t="str">
        <f t="shared" si="8"/>
        <v>City of Richgrove</v>
      </c>
      <c r="F566">
        <v>2325</v>
      </c>
      <c r="G566" t="s">
        <v>4045</v>
      </c>
      <c r="H566">
        <v>1398</v>
      </c>
      <c r="I566">
        <v>0</v>
      </c>
      <c r="J566">
        <v>0</v>
      </c>
      <c r="K566">
        <v>1398</v>
      </c>
      <c r="L566">
        <v>333</v>
      </c>
      <c r="M566">
        <v>190</v>
      </c>
      <c r="N566">
        <v>143</v>
      </c>
      <c r="O566">
        <v>22300</v>
      </c>
      <c r="P566">
        <v>232</v>
      </c>
      <c r="Q566">
        <v>100</v>
      </c>
      <c r="R566">
        <v>12</v>
      </c>
      <c r="S566">
        <v>27</v>
      </c>
      <c r="T566" t="s">
        <v>4044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4046</v>
      </c>
      <c r="B567">
        <v>1980</v>
      </c>
      <c r="C567" t="s">
        <v>171</v>
      </c>
      <c r="D567" t="s">
        <v>992</v>
      </c>
      <c r="E567" t="str">
        <f t="shared" si="8"/>
        <v>City of Richmond</v>
      </c>
      <c r="F567">
        <v>2330</v>
      </c>
      <c r="G567" t="s">
        <v>4047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4048</v>
      </c>
      <c r="B568">
        <v>1980</v>
      </c>
      <c r="C568" t="s">
        <v>171</v>
      </c>
      <c r="D568" t="s">
        <v>994</v>
      </c>
      <c r="E568" t="str">
        <f t="shared" si="8"/>
        <v>City of Ridgecrest</v>
      </c>
      <c r="F568">
        <v>2335</v>
      </c>
      <c r="G568" t="s">
        <v>4049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4050</v>
      </c>
      <c r="B569">
        <v>1980</v>
      </c>
      <c r="C569" t="s">
        <v>171</v>
      </c>
      <c r="D569" t="s">
        <v>996</v>
      </c>
      <c r="E569" t="str">
        <f t="shared" si="8"/>
        <v>City of Rio Dell</v>
      </c>
      <c r="F569">
        <v>2337</v>
      </c>
      <c r="G569" t="s">
        <v>4051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4052</v>
      </c>
      <c r="B570">
        <v>1980</v>
      </c>
      <c r="C570" t="s">
        <v>171</v>
      </c>
      <c r="D570" t="s">
        <v>4053</v>
      </c>
      <c r="E570" t="str">
        <f t="shared" si="8"/>
        <v>City of Rio Del Mar</v>
      </c>
      <c r="F570">
        <v>2340</v>
      </c>
      <c r="G570" t="s">
        <v>4054</v>
      </c>
      <c r="H570">
        <v>7067</v>
      </c>
      <c r="I570">
        <v>7067</v>
      </c>
      <c r="J570">
        <v>0</v>
      </c>
      <c r="K570">
        <v>0</v>
      </c>
      <c r="L570">
        <v>2819</v>
      </c>
      <c r="M570">
        <v>1974</v>
      </c>
      <c r="N570">
        <v>845</v>
      </c>
      <c r="O570">
        <v>135200</v>
      </c>
      <c r="P570">
        <v>3161</v>
      </c>
      <c r="Q570">
        <v>173</v>
      </c>
      <c r="R570">
        <v>33</v>
      </c>
      <c r="S570">
        <v>1</v>
      </c>
      <c r="T570" t="s">
        <v>4053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4055</v>
      </c>
      <c r="B571">
        <v>1980</v>
      </c>
      <c r="C571" t="s">
        <v>171</v>
      </c>
      <c r="D571" t="s">
        <v>4056</v>
      </c>
      <c r="E571" t="str">
        <f t="shared" si="8"/>
        <v>City of Rio Linda</v>
      </c>
      <c r="F571">
        <v>2345</v>
      </c>
      <c r="G571" t="s">
        <v>4057</v>
      </c>
      <c r="H571">
        <v>7359</v>
      </c>
      <c r="I571">
        <v>7359</v>
      </c>
      <c r="J571">
        <v>0</v>
      </c>
      <c r="K571">
        <v>0</v>
      </c>
      <c r="L571">
        <v>2354</v>
      </c>
      <c r="M571">
        <v>1834</v>
      </c>
      <c r="N571">
        <v>520</v>
      </c>
      <c r="O571">
        <v>47000</v>
      </c>
      <c r="P571">
        <v>2249</v>
      </c>
      <c r="Q571">
        <v>134</v>
      </c>
      <c r="R571">
        <v>24</v>
      </c>
      <c r="S571">
        <v>52</v>
      </c>
      <c r="T571" t="s">
        <v>4056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4058</v>
      </c>
      <c r="B572">
        <v>1980</v>
      </c>
      <c r="C572" t="s">
        <v>171</v>
      </c>
      <c r="D572" t="s">
        <v>998</v>
      </c>
      <c r="E572" t="str">
        <f t="shared" si="8"/>
        <v>City of Rio Vista</v>
      </c>
      <c r="F572">
        <v>2350</v>
      </c>
      <c r="G572" t="s">
        <v>4059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4060</v>
      </c>
      <c r="B573">
        <v>1980</v>
      </c>
      <c r="C573" t="s">
        <v>171</v>
      </c>
      <c r="D573" t="s">
        <v>1000</v>
      </c>
      <c r="E573" t="str">
        <f t="shared" si="8"/>
        <v>City of Ripon</v>
      </c>
      <c r="F573">
        <v>2355</v>
      </c>
      <c r="G573" t="s">
        <v>4061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4062</v>
      </c>
      <c r="B574">
        <v>1980</v>
      </c>
      <c r="C574" t="s">
        <v>171</v>
      </c>
      <c r="D574" t="s">
        <v>1002</v>
      </c>
      <c r="E574" t="str">
        <f t="shared" si="8"/>
        <v>City of Riverbank</v>
      </c>
      <c r="F574">
        <v>2360</v>
      </c>
      <c r="G574" t="s">
        <v>4063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4064</v>
      </c>
      <c r="B575">
        <v>1980</v>
      </c>
      <c r="C575" t="s">
        <v>171</v>
      </c>
      <c r="D575" t="s">
        <v>4065</v>
      </c>
      <c r="E575" t="str">
        <f t="shared" si="8"/>
        <v>City of Riverdale</v>
      </c>
      <c r="F575">
        <v>2365</v>
      </c>
      <c r="G575" t="s">
        <v>4066</v>
      </c>
      <c r="H575">
        <v>1866</v>
      </c>
      <c r="I575">
        <v>0</v>
      </c>
      <c r="J575">
        <v>0</v>
      </c>
      <c r="K575">
        <v>1866</v>
      </c>
      <c r="L575">
        <v>634</v>
      </c>
      <c r="M575">
        <v>416</v>
      </c>
      <c r="N575">
        <v>218</v>
      </c>
      <c r="O575">
        <v>43600</v>
      </c>
      <c r="P575">
        <v>589</v>
      </c>
      <c r="Q575">
        <v>52</v>
      </c>
      <c r="R575">
        <v>8</v>
      </c>
      <c r="S575">
        <v>9</v>
      </c>
      <c r="T575" t="s">
        <v>4065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4067</v>
      </c>
      <c r="B576">
        <v>1980</v>
      </c>
      <c r="C576" t="s">
        <v>171</v>
      </c>
      <c r="D576" t="s">
        <v>1004</v>
      </c>
      <c r="E576" t="str">
        <f t="shared" si="8"/>
        <v>City of Riverside</v>
      </c>
      <c r="F576">
        <v>2370</v>
      </c>
      <c r="G576" t="s">
        <v>4068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4069</v>
      </c>
      <c r="B577">
        <v>1980</v>
      </c>
      <c r="C577" t="s">
        <v>171</v>
      </c>
      <c r="D577" t="s">
        <v>1006</v>
      </c>
      <c r="E577" t="str">
        <f t="shared" si="8"/>
        <v>City of Rocklin</v>
      </c>
      <c r="F577">
        <v>2375</v>
      </c>
      <c r="G577" t="s">
        <v>4070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4071</v>
      </c>
      <c r="B578">
        <v>1980</v>
      </c>
      <c r="C578" t="s">
        <v>171</v>
      </c>
      <c r="D578" t="s">
        <v>4072</v>
      </c>
      <c r="E578" t="str">
        <f t="shared" si="8"/>
        <v>City of Rodeo</v>
      </c>
      <c r="F578">
        <v>2376</v>
      </c>
      <c r="G578" t="s">
        <v>4073</v>
      </c>
      <c r="H578">
        <v>8286</v>
      </c>
      <c r="I578">
        <v>8286</v>
      </c>
      <c r="J578">
        <v>0</v>
      </c>
      <c r="K578">
        <v>0</v>
      </c>
      <c r="L578">
        <v>2822</v>
      </c>
      <c r="M578">
        <v>1960</v>
      </c>
      <c r="N578">
        <v>862</v>
      </c>
      <c r="O578">
        <v>87600</v>
      </c>
      <c r="P578">
        <v>2630</v>
      </c>
      <c r="Q578">
        <v>242</v>
      </c>
      <c r="R578">
        <v>32</v>
      </c>
      <c r="S578">
        <v>26</v>
      </c>
      <c r="T578" t="s">
        <v>4072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4074</v>
      </c>
      <c r="B579">
        <v>1980</v>
      </c>
      <c r="C579" t="s">
        <v>171</v>
      </c>
      <c r="D579" t="s">
        <v>1008</v>
      </c>
      <c r="E579" t="str">
        <f t="shared" si="8"/>
        <v>City of Rohnert Park</v>
      </c>
      <c r="F579">
        <v>2377</v>
      </c>
      <c r="G579" t="s">
        <v>4075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4076</v>
      </c>
      <c r="B580">
        <v>1980</v>
      </c>
      <c r="C580" t="s">
        <v>171</v>
      </c>
      <c r="D580" t="s">
        <v>4077</v>
      </c>
      <c r="E580" t="str">
        <f t="shared" si="8"/>
        <v>City of Rolling Hills</v>
      </c>
      <c r="F580">
        <v>2385</v>
      </c>
      <c r="G580" t="s">
        <v>4078</v>
      </c>
      <c r="H580">
        <v>2049</v>
      </c>
      <c r="I580">
        <v>2049</v>
      </c>
      <c r="J580">
        <v>0</v>
      </c>
      <c r="K580">
        <v>0</v>
      </c>
      <c r="L580">
        <v>629</v>
      </c>
      <c r="M580">
        <v>617</v>
      </c>
      <c r="N580">
        <v>12</v>
      </c>
      <c r="O580">
        <v>200100</v>
      </c>
      <c r="P580">
        <v>638</v>
      </c>
      <c r="Q580">
        <v>10</v>
      </c>
      <c r="R580">
        <v>0</v>
      </c>
      <c r="S580">
        <v>0</v>
      </c>
      <c r="T580" t="s">
        <v>4077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4079</v>
      </c>
      <c r="B581">
        <v>1980</v>
      </c>
      <c r="C581" t="s">
        <v>171</v>
      </c>
      <c r="D581" t="s">
        <v>4080</v>
      </c>
      <c r="E581" t="str">
        <f t="shared" ref="E581:E644" si="9">_xlfn.CONCAT("City of ",D581)</f>
        <v>City of Rolling Hills Estates</v>
      </c>
      <c r="F581">
        <v>2390</v>
      </c>
      <c r="G581" t="s">
        <v>4081</v>
      </c>
      <c r="H581">
        <v>7701</v>
      </c>
      <c r="I581">
        <v>7701</v>
      </c>
      <c r="J581">
        <v>0</v>
      </c>
      <c r="K581">
        <v>0</v>
      </c>
      <c r="L581">
        <v>2547</v>
      </c>
      <c r="M581">
        <v>2355</v>
      </c>
      <c r="N581">
        <v>192</v>
      </c>
      <c r="O581">
        <v>200100</v>
      </c>
      <c r="P581">
        <v>2582</v>
      </c>
      <c r="Q581">
        <v>23</v>
      </c>
      <c r="R581">
        <v>6</v>
      </c>
      <c r="S581">
        <v>1</v>
      </c>
      <c r="T581" t="s">
        <v>4080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4082</v>
      </c>
      <c r="B582">
        <v>1980</v>
      </c>
      <c r="C582" t="s">
        <v>171</v>
      </c>
      <c r="D582" t="s">
        <v>4083</v>
      </c>
      <c r="E582" t="str">
        <f t="shared" si="9"/>
        <v>City of Romoland</v>
      </c>
      <c r="F582">
        <v>2391</v>
      </c>
      <c r="G582" t="s">
        <v>4084</v>
      </c>
      <c r="H582">
        <v>1349</v>
      </c>
      <c r="I582">
        <v>0</v>
      </c>
      <c r="J582">
        <v>0</v>
      </c>
      <c r="K582">
        <v>1349</v>
      </c>
      <c r="L582">
        <v>519</v>
      </c>
      <c r="M582">
        <v>427</v>
      </c>
      <c r="N582">
        <v>92</v>
      </c>
      <c r="O582">
        <v>43600</v>
      </c>
      <c r="P582">
        <v>295</v>
      </c>
      <c r="Q582">
        <v>28</v>
      </c>
      <c r="R582">
        <v>7</v>
      </c>
      <c r="S582">
        <v>248</v>
      </c>
      <c r="T582" t="s">
        <v>4083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4085</v>
      </c>
      <c r="B583">
        <v>1980</v>
      </c>
      <c r="C583" t="s">
        <v>171</v>
      </c>
      <c r="D583" t="s">
        <v>4086</v>
      </c>
      <c r="E583" t="str">
        <f t="shared" si="9"/>
        <v>City of Rosamond</v>
      </c>
      <c r="F583">
        <v>2392</v>
      </c>
      <c r="G583" t="s">
        <v>4087</v>
      </c>
      <c r="H583">
        <v>2869</v>
      </c>
      <c r="I583">
        <v>0</v>
      </c>
      <c r="J583">
        <v>2869</v>
      </c>
      <c r="K583">
        <v>0</v>
      </c>
      <c r="L583">
        <v>1100</v>
      </c>
      <c r="M583">
        <v>675</v>
      </c>
      <c r="N583">
        <v>425</v>
      </c>
      <c r="O583">
        <v>45800</v>
      </c>
      <c r="P583">
        <v>827</v>
      </c>
      <c r="Q583">
        <v>83</v>
      </c>
      <c r="R583">
        <v>104</v>
      </c>
      <c r="S583">
        <v>306</v>
      </c>
      <c r="T583" t="s">
        <v>4086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4088</v>
      </c>
      <c r="B584">
        <v>1980</v>
      </c>
      <c r="C584" t="s">
        <v>171</v>
      </c>
      <c r="D584" t="s">
        <v>4089</v>
      </c>
      <c r="E584" t="str">
        <f t="shared" si="9"/>
        <v>City of Roseland</v>
      </c>
      <c r="F584">
        <v>2395</v>
      </c>
      <c r="G584" t="s">
        <v>4090</v>
      </c>
      <c r="H584">
        <v>7915</v>
      </c>
      <c r="I584">
        <v>7915</v>
      </c>
      <c r="J584">
        <v>0</v>
      </c>
      <c r="K584">
        <v>0</v>
      </c>
      <c r="L584">
        <v>2838</v>
      </c>
      <c r="M584">
        <v>1380</v>
      </c>
      <c r="N584">
        <v>1458</v>
      </c>
      <c r="O584">
        <v>64500</v>
      </c>
      <c r="P584">
        <v>2208</v>
      </c>
      <c r="Q584">
        <v>411</v>
      </c>
      <c r="R584">
        <v>230</v>
      </c>
      <c r="S584">
        <v>51</v>
      </c>
      <c r="T584" t="s">
        <v>4089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4091</v>
      </c>
      <c r="B585">
        <v>1980</v>
      </c>
      <c r="C585" t="s">
        <v>171</v>
      </c>
      <c r="D585" t="s">
        <v>1010</v>
      </c>
      <c r="E585" t="str">
        <f t="shared" si="9"/>
        <v>City of Rosemead</v>
      </c>
      <c r="F585">
        <v>2400</v>
      </c>
      <c r="G585" t="s">
        <v>4092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4093</v>
      </c>
      <c r="B586">
        <v>1980</v>
      </c>
      <c r="C586" t="s">
        <v>171</v>
      </c>
      <c r="D586" t="s">
        <v>4094</v>
      </c>
      <c r="E586" t="str">
        <f t="shared" si="9"/>
        <v>City of Rosemont</v>
      </c>
      <c r="F586">
        <v>2402</v>
      </c>
      <c r="G586" t="s">
        <v>4095</v>
      </c>
      <c r="H586">
        <v>18888</v>
      </c>
      <c r="I586">
        <v>18888</v>
      </c>
      <c r="J586">
        <v>0</v>
      </c>
      <c r="K586">
        <v>0</v>
      </c>
      <c r="L586">
        <v>6505</v>
      </c>
      <c r="M586">
        <v>4535</v>
      </c>
      <c r="N586">
        <v>1970</v>
      </c>
      <c r="O586">
        <v>67200</v>
      </c>
      <c r="P586">
        <v>5707</v>
      </c>
      <c r="Q586">
        <v>899</v>
      </c>
      <c r="R586">
        <v>452</v>
      </c>
      <c r="S586">
        <v>2</v>
      </c>
      <c r="T586" t="s">
        <v>4094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4096</v>
      </c>
      <c r="B587">
        <v>1980</v>
      </c>
      <c r="C587" t="s">
        <v>171</v>
      </c>
      <c r="D587" t="s">
        <v>1012</v>
      </c>
      <c r="E587" t="str">
        <f t="shared" si="9"/>
        <v>City of Roseville</v>
      </c>
      <c r="F587">
        <v>2405</v>
      </c>
      <c r="G587" t="s">
        <v>4097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4098</v>
      </c>
      <c r="B588">
        <v>1980</v>
      </c>
      <c r="C588" t="s">
        <v>171</v>
      </c>
      <c r="D588" t="s">
        <v>1014</v>
      </c>
      <c r="E588" t="str">
        <f t="shared" si="9"/>
        <v>City of Ross</v>
      </c>
      <c r="F588">
        <v>2410</v>
      </c>
      <c r="G588" t="s">
        <v>4099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4100</v>
      </c>
      <c r="B589">
        <v>1980</v>
      </c>
      <c r="C589" t="s">
        <v>171</v>
      </c>
      <c r="D589" t="s">
        <v>4101</v>
      </c>
      <c r="E589" t="str">
        <f t="shared" si="9"/>
        <v>City of Rossmoor</v>
      </c>
      <c r="F589">
        <v>2411</v>
      </c>
      <c r="G589" t="s">
        <v>4102</v>
      </c>
      <c r="H589">
        <v>10457</v>
      </c>
      <c r="I589">
        <v>10457</v>
      </c>
      <c r="J589">
        <v>0</v>
      </c>
      <c r="K589">
        <v>0</v>
      </c>
      <c r="L589">
        <v>3608</v>
      </c>
      <c r="M589">
        <v>3206</v>
      </c>
      <c r="N589">
        <v>402</v>
      </c>
      <c r="O589">
        <v>127400</v>
      </c>
      <c r="P589">
        <v>3437</v>
      </c>
      <c r="Q589">
        <v>32</v>
      </c>
      <c r="R589">
        <v>188</v>
      </c>
      <c r="S589">
        <v>0</v>
      </c>
      <c r="T589" t="s">
        <v>4101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4103</v>
      </c>
      <c r="B590">
        <v>1980</v>
      </c>
      <c r="C590" t="s">
        <v>171</v>
      </c>
      <c r="D590" t="s">
        <v>4104</v>
      </c>
      <c r="E590" t="str">
        <f t="shared" si="9"/>
        <v>City of Rowland Heights</v>
      </c>
      <c r="F590">
        <v>2412</v>
      </c>
      <c r="G590" t="s">
        <v>4105</v>
      </c>
      <c r="H590">
        <v>28252</v>
      </c>
      <c r="I590">
        <v>28252</v>
      </c>
      <c r="J590">
        <v>0</v>
      </c>
      <c r="K590">
        <v>0</v>
      </c>
      <c r="L590">
        <v>8753</v>
      </c>
      <c r="M590">
        <v>5970</v>
      </c>
      <c r="N590">
        <v>2783</v>
      </c>
      <c r="O590">
        <v>84300</v>
      </c>
      <c r="P590">
        <v>6433</v>
      </c>
      <c r="Q590">
        <v>975</v>
      </c>
      <c r="R590">
        <v>1046</v>
      </c>
      <c r="S590">
        <v>525</v>
      </c>
      <c r="T590" t="s">
        <v>4104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4106</v>
      </c>
      <c r="B591">
        <v>1980</v>
      </c>
      <c r="C591" t="s">
        <v>171</v>
      </c>
      <c r="D591" t="s">
        <v>4107</v>
      </c>
      <c r="E591" t="str">
        <f t="shared" si="9"/>
        <v>City of Rubidoux</v>
      </c>
      <c r="F591">
        <v>2414</v>
      </c>
      <c r="G591" t="s">
        <v>4108</v>
      </c>
      <c r="H591">
        <v>16763</v>
      </c>
      <c r="I591">
        <v>16763</v>
      </c>
      <c r="J591">
        <v>0</v>
      </c>
      <c r="K591">
        <v>0</v>
      </c>
      <c r="L591">
        <v>5751</v>
      </c>
      <c r="M591">
        <v>4050</v>
      </c>
      <c r="N591">
        <v>1701</v>
      </c>
      <c r="O591">
        <v>63200</v>
      </c>
      <c r="P591">
        <v>4411</v>
      </c>
      <c r="Q591">
        <v>412</v>
      </c>
      <c r="R591">
        <v>349</v>
      </c>
      <c r="S591">
        <v>1005</v>
      </c>
      <c r="T591" t="s">
        <v>4107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4109</v>
      </c>
      <c r="B592">
        <v>1980</v>
      </c>
      <c r="C592" t="s">
        <v>171</v>
      </c>
      <c r="D592" t="s">
        <v>1016</v>
      </c>
      <c r="E592" t="str">
        <f t="shared" si="9"/>
        <v>City of Sacramento</v>
      </c>
      <c r="F592">
        <v>2420</v>
      </c>
      <c r="G592" t="s">
        <v>4110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4111</v>
      </c>
      <c r="B593">
        <v>1980</v>
      </c>
      <c r="C593" t="s">
        <v>171</v>
      </c>
      <c r="D593" t="s">
        <v>1132</v>
      </c>
      <c r="E593" t="str">
        <f t="shared" si="9"/>
        <v>City of St. Helena</v>
      </c>
      <c r="F593">
        <v>2425</v>
      </c>
      <c r="G593" t="s">
        <v>4112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4113</v>
      </c>
      <c r="B594">
        <v>1980</v>
      </c>
      <c r="C594" t="s">
        <v>171</v>
      </c>
      <c r="D594" t="s">
        <v>1018</v>
      </c>
      <c r="E594" t="str">
        <f t="shared" si="9"/>
        <v>City of Salinas</v>
      </c>
      <c r="F594">
        <v>2435</v>
      </c>
      <c r="G594" t="s">
        <v>4114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4115</v>
      </c>
      <c r="B595">
        <v>1980</v>
      </c>
      <c r="C595" t="s">
        <v>171</v>
      </c>
      <c r="D595" t="s">
        <v>4116</v>
      </c>
      <c r="E595" t="str">
        <f t="shared" si="9"/>
        <v>City of San Andreas</v>
      </c>
      <c r="F595">
        <v>2440</v>
      </c>
      <c r="G595" t="s">
        <v>4117</v>
      </c>
      <c r="H595">
        <v>1912</v>
      </c>
      <c r="I595">
        <v>0</v>
      </c>
      <c r="J595">
        <v>0</v>
      </c>
      <c r="K595">
        <v>1912</v>
      </c>
      <c r="L595">
        <v>755</v>
      </c>
      <c r="M595">
        <v>479</v>
      </c>
      <c r="N595">
        <v>276</v>
      </c>
      <c r="O595">
        <v>60100</v>
      </c>
      <c r="P595">
        <v>577</v>
      </c>
      <c r="Q595">
        <v>100</v>
      </c>
      <c r="R595">
        <v>35</v>
      </c>
      <c r="S595">
        <v>112</v>
      </c>
      <c r="T595" t="s">
        <v>4116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4118</v>
      </c>
      <c r="B596">
        <v>1980</v>
      </c>
      <c r="C596" t="s">
        <v>171</v>
      </c>
      <c r="D596" t="s">
        <v>1020</v>
      </c>
      <c r="E596" t="str">
        <f t="shared" si="9"/>
        <v>City of San Anselmo</v>
      </c>
      <c r="F596">
        <v>2445</v>
      </c>
      <c r="G596" t="s">
        <v>4119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4120</v>
      </c>
      <c r="B597">
        <v>1980</v>
      </c>
      <c r="C597" t="s">
        <v>171</v>
      </c>
      <c r="D597" t="s">
        <v>1022</v>
      </c>
      <c r="E597" t="str">
        <f t="shared" si="9"/>
        <v>City of San Bernardino</v>
      </c>
      <c r="F597">
        <v>2450</v>
      </c>
      <c r="G597" t="s">
        <v>4121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4122</v>
      </c>
      <c r="B598">
        <v>1980</v>
      </c>
      <c r="C598" t="s">
        <v>171</v>
      </c>
      <c r="D598" t="s">
        <v>1024</v>
      </c>
      <c r="E598" t="str">
        <f t="shared" si="9"/>
        <v>City of San Bruno</v>
      </c>
      <c r="F598">
        <v>2455</v>
      </c>
      <c r="G598" t="s">
        <v>4123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4124</v>
      </c>
      <c r="B599">
        <v>1980</v>
      </c>
      <c r="C599" t="s">
        <v>171</v>
      </c>
      <c r="D599" t="s">
        <v>4125</v>
      </c>
      <c r="E599" t="str">
        <f t="shared" si="9"/>
        <v>City of San Buenaventura %Ventura&lt;</v>
      </c>
      <c r="F599">
        <v>2460</v>
      </c>
      <c r="G599" t="s">
        <v>4126</v>
      </c>
      <c r="H599">
        <v>74393</v>
      </c>
      <c r="I599">
        <v>74393</v>
      </c>
      <c r="J599">
        <v>0</v>
      </c>
      <c r="K599">
        <v>0</v>
      </c>
      <c r="L599">
        <v>29169</v>
      </c>
      <c r="M599">
        <v>16774</v>
      </c>
      <c r="N599">
        <v>12395</v>
      </c>
      <c r="O599">
        <v>93400</v>
      </c>
      <c r="P599">
        <v>22961</v>
      </c>
      <c r="Q599">
        <v>2267</v>
      </c>
      <c r="R599">
        <v>3750</v>
      </c>
      <c r="S599">
        <v>1610</v>
      </c>
      <c r="T599" t="s">
        <v>4125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4127</v>
      </c>
      <c r="B600">
        <v>1980</v>
      </c>
      <c r="C600" t="s">
        <v>171</v>
      </c>
      <c r="D600" t="s">
        <v>1026</v>
      </c>
      <c r="E600" t="str">
        <f t="shared" si="9"/>
        <v>City of San Carlos</v>
      </c>
      <c r="F600">
        <v>2465</v>
      </c>
      <c r="G600" t="s">
        <v>4128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4129</v>
      </c>
      <c r="B601">
        <v>1980</v>
      </c>
      <c r="C601" t="s">
        <v>171</v>
      </c>
      <c r="D601" t="s">
        <v>1028</v>
      </c>
      <c r="E601" t="str">
        <f t="shared" si="9"/>
        <v>City of San Clemente</v>
      </c>
      <c r="F601">
        <v>2470</v>
      </c>
      <c r="G601" t="s">
        <v>4130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4131</v>
      </c>
      <c r="B602">
        <v>1980</v>
      </c>
      <c r="C602" t="s">
        <v>171</v>
      </c>
      <c r="D602" t="s">
        <v>4132</v>
      </c>
      <c r="E602" t="str">
        <f t="shared" si="9"/>
        <v>City of Sand City</v>
      </c>
      <c r="F602">
        <v>2473</v>
      </c>
      <c r="G602" t="s">
        <v>4133</v>
      </c>
      <c r="H602">
        <v>182</v>
      </c>
      <c r="I602">
        <v>182</v>
      </c>
      <c r="J602">
        <v>0</v>
      </c>
      <c r="K602">
        <v>0</v>
      </c>
      <c r="L602">
        <v>84</v>
      </c>
      <c r="M602">
        <v>30</v>
      </c>
      <c r="N602">
        <v>54</v>
      </c>
      <c r="O602">
        <v>47500</v>
      </c>
      <c r="P602">
        <v>77</v>
      </c>
      <c r="Q602">
        <v>10</v>
      </c>
      <c r="R602">
        <v>0</v>
      </c>
      <c r="S602">
        <v>7</v>
      </c>
      <c r="T602" t="s">
        <v>4132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4134</v>
      </c>
      <c r="B603">
        <v>1980</v>
      </c>
      <c r="C603" t="s">
        <v>171</v>
      </c>
      <c r="D603" t="s">
        <v>4135</v>
      </c>
      <c r="E603" t="str">
        <f t="shared" si="9"/>
        <v>City of Sand Hill</v>
      </c>
      <c r="F603">
        <v>2474</v>
      </c>
      <c r="G603" t="s">
        <v>4136</v>
      </c>
      <c r="H603">
        <v>2606</v>
      </c>
      <c r="I603">
        <v>0</v>
      </c>
      <c r="J603">
        <v>2606</v>
      </c>
      <c r="K603">
        <v>0</v>
      </c>
      <c r="L603">
        <v>839</v>
      </c>
      <c r="M603">
        <v>596</v>
      </c>
      <c r="N603">
        <v>243</v>
      </c>
      <c r="O603">
        <v>67800</v>
      </c>
      <c r="P603">
        <v>751</v>
      </c>
      <c r="Q603">
        <v>69</v>
      </c>
      <c r="R603">
        <v>10</v>
      </c>
      <c r="S603">
        <v>54</v>
      </c>
      <c r="T603" t="s">
        <v>4135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4137</v>
      </c>
      <c r="B604">
        <v>1980</v>
      </c>
      <c r="C604" t="s">
        <v>171</v>
      </c>
      <c r="D604" t="s">
        <v>1030</v>
      </c>
      <c r="E604" t="str">
        <f t="shared" si="9"/>
        <v>City of San Diego</v>
      </c>
      <c r="F604">
        <v>2475</v>
      </c>
      <c r="G604" t="s">
        <v>4138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4139</v>
      </c>
      <c r="B605">
        <v>1980</v>
      </c>
      <c r="C605" t="s">
        <v>171</v>
      </c>
      <c r="D605" t="s">
        <v>1032</v>
      </c>
      <c r="E605" t="str">
        <f t="shared" si="9"/>
        <v>City of San Dimas</v>
      </c>
      <c r="F605">
        <v>2477</v>
      </c>
      <c r="G605" t="s">
        <v>4140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4141</v>
      </c>
      <c r="B606">
        <v>1980</v>
      </c>
      <c r="C606" t="s">
        <v>171</v>
      </c>
      <c r="D606" t="s">
        <v>1034</v>
      </c>
      <c r="E606" t="str">
        <f t="shared" si="9"/>
        <v>City of San Fernando</v>
      </c>
      <c r="F606">
        <v>2480</v>
      </c>
      <c r="G606" t="s">
        <v>4142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4143</v>
      </c>
      <c r="B607">
        <v>1980</v>
      </c>
      <c r="C607" t="s">
        <v>171</v>
      </c>
      <c r="D607" t="s">
        <v>1036</v>
      </c>
      <c r="E607" t="str">
        <f t="shared" si="9"/>
        <v>City of San Francisco</v>
      </c>
      <c r="F607">
        <v>2485</v>
      </c>
      <c r="G607" t="s">
        <v>4144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4145</v>
      </c>
      <c r="B608">
        <v>1980</v>
      </c>
      <c r="C608" t="s">
        <v>171</v>
      </c>
      <c r="D608" t="s">
        <v>1038</v>
      </c>
      <c r="E608" t="str">
        <f t="shared" si="9"/>
        <v>City of San Gabriel</v>
      </c>
      <c r="F608">
        <v>2490</v>
      </c>
      <c r="G608" t="s">
        <v>4146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4147</v>
      </c>
      <c r="B609">
        <v>1980</v>
      </c>
      <c r="C609" t="s">
        <v>171</v>
      </c>
      <c r="D609" t="s">
        <v>1064</v>
      </c>
      <c r="E609" t="str">
        <f t="shared" si="9"/>
        <v>City of Sanger</v>
      </c>
      <c r="F609">
        <v>2495</v>
      </c>
      <c r="G609" t="s">
        <v>4148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4149</v>
      </c>
      <c r="B610">
        <v>1980</v>
      </c>
      <c r="C610" t="s">
        <v>171</v>
      </c>
      <c r="D610" t="s">
        <v>1040</v>
      </c>
      <c r="E610" t="str">
        <f t="shared" si="9"/>
        <v>City of San Jacinto</v>
      </c>
      <c r="F610">
        <v>2500</v>
      </c>
      <c r="G610" t="s">
        <v>4150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4151</v>
      </c>
      <c r="B611">
        <v>1980</v>
      </c>
      <c r="C611" t="s">
        <v>171</v>
      </c>
      <c r="D611" t="s">
        <v>1042</v>
      </c>
      <c r="E611" t="str">
        <f t="shared" si="9"/>
        <v>City of San Joaquin</v>
      </c>
      <c r="F611">
        <v>2505</v>
      </c>
      <c r="G611" t="s">
        <v>4152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4153</v>
      </c>
      <c r="B612">
        <v>1980</v>
      </c>
      <c r="C612" t="s">
        <v>171</v>
      </c>
      <c r="D612" t="s">
        <v>1044</v>
      </c>
      <c r="E612" t="str">
        <f t="shared" si="9"/>
        <v>City of San Jose</v>
      </c>
      <c r="F612">
        <v>2510</v>
      </c>
      <c r="G612" t="s">
        <v>4154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4155</v>
      </c>
      <c r="B613">
        <v>1980</v>
      </c>
      <c r="C613" t="s">
        <v>171</v>
      </c>
      <c r="D613" t="s">
        <v>1046</v>
      </c>
      <c r="E613" t="str">
        <f t="shared" si="9"/>
        <v>City of San Juan Bautista</v>
      </c>
      <c r="F613">
        <v>2515</v>
      </c>
      <c r="G613" t="s">
        <v>4156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4157</v>
      </c>
      <c r="B614">
        <v>1980</v>
      </c>
      <c r="C614" t="s">
        <v>171</v>
      </c>
      <c r="D614" t="s">
        <v>1048</v>
      </c>
      <c r="E614" t="str">
        <f t="shared" si="9"/>
        <v>City of San Juan Capistrano</v>
      </c>
      <c r="F614">
        <v>2519</v>
      </c>
      <c r="G614" t="s">
        <v>4158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4159</v>
      </c>
      <c r="B615">
        <v>1980</v>
      </c>
      <c r="C615" t="s">
        <v>171</v>
      </c>
      <c r="D615" t="s">
        <v>1050</v>
      </c>
      <c r="E615" t="str">
        <f t="shared" si="9"/>
        <v>City of San Leandro</v>
      </c>
      <c r="F615">
        <v>2525</v>
      </c>
      <c r="G615" t="s">
        <v>4160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4161</v>
      </c>
      <c r="B616">
        <v>1980</v>
      </c>
      <c r="C616" t="s">
        <v>171</v>
      </c>
      <c r="D616" t="s">
        <v>4162</v>
      </c>
      <c r="E616" t="str">
        <f t="shared" si="9"/>
        <v>City of San Lorenzo</v>
      </c>
      <c r="F616">
        <v>2530</v>
      </c>
      <c r="G616" t="s">
        <v>4163</v>
      </c>
      <c r="H616">
        <v>20545</v>
      </c>
      <c r="I616">
        <v>20545</v>
      </c>
      <c r="J616">
        <v>0</v>
      </c>
      <c r="K616">
        <v>0</v>
      </c>
      <c r="L616">
        <v>7265</v>
      </c>
      <c r="M616">
        <v>5921</v>
      </c>
      <c r="N616">
        <v>1344</v>
      </c>
      <c r="O616">
        <v>75600</v>
      </c>
      <c r="P616">
        <v>6867</v>
      </c>
      <c r="Q616">
        <v>116</v>
      </c>
      <c r="R616">
        <v>313</v>
      </c>
      <c r="S616">
        <v>41</v>
      </c>
      <c r="T616" t="s">
        <v>4162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4164</v>
      </c>
      <c r="B617">
        <v>1980</v>
      </c>
      <c r="C617" t="s">
        <v>171</v>
      </c>
      <c r="D617" t="s">
        <v>1052</v>
      </c>
      <c r="E617" t="str">
        <f t="shared" si="9"/>
        <v>City of San Luis Obispo</v>
      </c>
      <c r="F617">
        <v>2535</v>
      </c>
      <c r="G617" t="s">
        <v>4165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4166</v>
      </c>
      <c r="B618">
        <v>1980</v>
      </c>
      <c r="C618" t="s">
        <v>171</v>
      </c>
      <c r="D618" t="s">
        <v>1054</v>
      </c>
      <c r="E618" t="str">
        <f t="shared" si="9"/>
        <v>City of San Marcos</v>
      </c>
      <c r="F618">
        <v>2537</v>
      </c>
      <c r="G618" t="s">
        <v>4167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4168</v>
      </c>
      <c r="B619">
        <v>1980</v>
      </c>
      <c r="C619" t="s">
        <v>171</v>
      </c>
      <c r="D619" t="s">
        <v>1056</v>
      </c>
      <c r="E619" t="str">
        <f t="shared" si="9"/>
        <v>City of San Marino</v>
      </c>
      <c r="F619">
        <v>2545</v>
      </c>
      <c r="G619" t="s">
        <v>4169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4170</v>
      </c>
      <c r="B620">
        <v>1980</v>
      </c>
      <c r="C620" t="s">
        <v>171</v>
      </c>
      <c r="D620" t="s">
        <v>4171</v>
      </c>
      <c r="E620" t="str">
        <f t="shared" si="9"/>
        <v>City of San Martin</v>
      </c>
      <c r="F620">
        <v>2550</v>
      </c>
      <c r="G620" t="s">
        <v>4172</v>
      </c>
      <c r="H620">
        <v>1731</v>
      </c>
      <c r="I620">
        <v>0</v>
      </c>
      <c r="J620">
        <v>0</v>
      </c>
      <c r="K620">
        <v>1731</v>
      </c>
      <c r="L620">
        <v>472</v>
      </c>
      <c r="M620">
        <v>260</v>
      </c>
      <c r="N620">
        <v>212</v>
      </c>
      <c r="O620">
        <v>88100</v>
      </c>
      <c r="P620">
        <v>397</v>
      </c>
      <c r="Q620">
        <v>66</v>
      </c>
      <c r="R620">
        <v>22</v>
      </c>
      <c r="S620">
        <v>10</v>
      </c>
      <c r="T620" t="s">
        <v>4171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4173</v>
      </c>
      <c r="B621">
        <v>1980</v>
      </c>
      <c r="C621" t="s">
        <v>171</v>
      </c>
      <c r="D621" t="s">
        <v>1058</v>
      </c>
      <c r="E621" t="str">
        <f t="shared" si="9"/>
        <v>City of San Mateo</v>
      </c>
      <c r="F621">
        <v>2555</v>
      </c>
      <c r="G621" t="s">
        <v>4174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4175</v>
      </c>
      <c r="B622">
        <v>1980</v>
      </c>
      <c r="C622" t="s">
        <v>171</v>
      </c>
      <c r="D622" t="s">
        <v>4176</v>
      </c>
      <c r="E622" t="str">
        <f t="shared" si="9"/>
        <v>City of San Pablo</v>
      </c>
      <c r="F622">
        <v>2560</v>
      </c>
      <c r="G622" t="s">
        <v>4177</v>
      </c>
      <c r="H622">
        <v>19750</v>
      </c>
      <c r="I622">
        <v>19750</v>
      </c>
      <c r="J622">
        <v>0</v>
      </c>
      <c r="K622">
        <v>0</v>
      </c>
      <c r="L622">
        <v>7948</v>
      </c>
      <c r="M622">
        <v>3706</v>
      </c>
      <c r="N622">
        <v>4242</v>
      </c>
      <c r="O622">
        <v>53600</v>
      </c>
      <c r="P622">
        <v>5115</v>
      </c>
      <c r="Q622">
        <v>1423</v>
      </c>
      <c r="R622">
        <v>1007</v>
      </c>
      <c r="S622">
        <v>808</v>
      </c>
      <c r="T622" t="s">
        <v>4176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4178</v>
      </c>
      <c r="B623">
        <v>1980</v>
      </c>
      <c r="C623" t="s">
        <v>171</v>
      </c>
      <c r="D623" t="s">
        <v>1060</v>
      </c>
      <c r="E623" t="str">
        <f t="shared" si="9"/>
        <v>City of San Rafael</v>
      </c>
      <c r="F623">
        <v>2565</v>
      </c>
      <c r="G623" t="s">
        <v>4179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4180</v>
      </c>
      <c r="B624">
        <v>1980</v>
      </c>
      <c r="C624" t="s">
        <v>171</v>
      </c>
      <c r="D624" t="s">
        <v>1062</v>
      </c>
      <c r="E624" t="str">
        <f t="shared" si="9"/>
        <v>City of San Ramon</v>
      </c>
      <c r="F624">
        <v>2567</v>
      </c>
      <c r="G624" t="s">
        <v>4181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4182</v>
      </c>
      <c r="B625">
        <v>1980</v>
      </c>
      <c r="C625" t="s">
        <v>171</v>
      </c>
      <c r="D625" t="s">
        <v>1066</v>
      </c>
      <c r="E625" t="str">
        <f t="shared" si="9"/>
        <v>City of Santa Ana</v>
      </c>
      <c r="F625">
        <v>2570</v>
      </c>
      <c r="G625" t="s">
        <v>4183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4184</v>
      </c>
      <c r="B626">
        <v>1980</v>
      </c>
      <c r="C626" t="s">
        <v>171</v>
      </c>
      <c r="D626" t="s">
        <v>1068</v>
      </c>
      <c r="E626" t="str">
        <f t="shared" si="9"/>
        <v>City of Santa Barbara</v>
      </c>
      <c r="F626">
        <v>2575</v>
      </c>
      <c r="G626" t="s">
        <v>4185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4186</v>
      </c>
      <c r="B627">
        <v>1980</v>
      </c>
      <c r="C627" t="s">
        <v>171</v>
      </c>
      <c r="D627" t="s">
        <v>1070</v>
      </c>
      <c r="E627" t="str">
        <f t="shared" si="9"/>
        <v>City of Santa Clara</v>
      </c>
      <c r="F627">
        <v>2580</v>
      </c>
      <c r="G627" t="s">
        <v>4187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4188</v>
      </c>
      <c r="B628">
        <v>1980</v>
      </c>
      <c r="C628" t="s">
        <v>171</v>
      </c>
      <c r="D628" t="s">
        <v>1074</v>
      </c>
      <c r="E628" t="str">
        <f t="shared" si="9"/>
        <v>City of Santa Cruz</v>
      </c>
      <c r="F628">
        <v>2585</v>
      </c>
      <c r="G628" t="s">
        <v>4189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4190</v>
      </c>
      <c r="B629">
        <v>1980</v>
      </c>
      <c r="C629" t="s">
        <v>171</v>
      </c>
      <c r="D629" t="s">
        <v>1076</v>
      </c>
      <c r="E629" t="str">
        <f t="shared" si="9"/>
        <v>City of Santa Fe Springs</v>
      </c>
      <c r="F629">
        <v>2590</v>
      </c>
      <c r="G629" t="s">
        <v>4191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4192</v>
      </c>
      <c r="B630">
        <v>1980</v>
      </c>
      <c r="C630" t="s">
        <v>171</v>
      </c>
      <c r="D630" t="s">
        <v>1078</v>
      </c>
      <c r="E630" t="str">
        <f t="shared" si="9"/>
        <v>City of Santa Maria</v>
      </c>
      <c r="F630">
        <v>2595</v>
      </c>
      <c r="G630" t="s">
        <v>4193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4194</v>
      </c>
      <c r="B631">
        <v>1980</v>
      </c>
      <c r="C631" t="s">
        <v>171</v>
      </c>
      <c r="D631" t="s">
        <v>1080</v>
      </c>
      <c r="E631" t="str">
        <f t="shared" si="9"/>
        <v>City of Santa Monica</v>
      </c>
      <c r="F631">
        <v>2600</v>
      </c>
      <c r="G631" t="s">
        <v>4195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4196</v>
      </c>
      <c r="B632">
        <v>1980</v>
      </c>
      <c r="C632" t="s">
        <v>171</v>
      </c>
      <c r="D632" t="s">
        <v>1082</v>
      </c>
      <c r="E632" t="str">
        <f t="shared" si="9"/>
        <v>City of Santa Paula</v>
      </c>
      <c r="F632">
        <v>2605</v>
      </c>
      <c r="G632" t="s">
        <v>4197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4198</v>
      </c>
      <c r="B633">
        <v>1980</v>
      </c>
      <c r="C633" t="s">
        <v>171</v>
      </c>
      <c r="D633" t="s">
        <v>1084</v>
      </c>
      <c r="E633" t="str">
        <f t="shared" si="9"/>
        <v>City of Santa Rosa</v>
      </c>
      <c r="F633">
        <v>2615</v>
      </c>
      <c r="G633" t="s">
        <v>4199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4200</v>
      </c>
      <c r="B634">
        <v>1980</v>
      </c>
      <c r="C634" t="s">
        <v>171</v>
      </c>
      <c r="D634" t="s">
        <v>4201</v>
      </c>
      <c r="E634" t="str">
        <f t="shared" si="9"/>
        <v>City of Santa Ynez</v>
      </c>
      <c r="F634">
        <v>2619</v>
      </c>
      <c r="G634" t="s">
        <v>4202</v>
      </c>
      <c r="H634">
        <v>3335</v>
      </c>
      <c r="I634">
        <v>0</v>
      </c>
      <c r="J634">
        <v>3335</v>
      </c>
      <c r="K634">
        <v>0</v>
      </c>
      <c r="L634">
        <v>1108</v>
      </c>
      <c r="M634">
        <v>960</v>
      </c>
      <c r="N634">
        <v>148</v>
      </c>
      <c r="O634">
        <v>142000</v>
      </c>
      <c r="P634">
        <v>1051</v>
      </c>
      <c r="Q634">
        <v>91</v>
      </c>
      <c r="R634">
        <v>10</v>
      </c>
      <c r="S634">
        <v>27</v>
      </c>
      <c r="T634" t="s">
        <v>4201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4203</v>
      </c>
      <c r="B635">
        <v>1980</v>
      </c>
      <c r="C635" t="s">
        <v>171</v>
      </c>
      <c r="D635" t="s">
        <v>1086</v>
      </c>
      <c r="E635" t="str">
        <f t="shared" si="9"/>
        <v>City of Santee</v>
      </c>
      <c r="F635">
        <v>2623</v>
      </c>
      <c r="G635" t="s">
        <v>4204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4205</v>
      </c>
      <c r="B636">
        <v>1980</v>
      </c>
      <c r="C636" t="s">
        <v>171</v>
      </c>
      <c r="D636" t="s">
        <v>1088</v>
      </c>
      <c r="E636" t="str">
        <f t="shared" si="9"/>
        <v>City of Saratoga</v>
      </c>
      <c r="F636">
        <v>2630</v>
      </c>
      <c r="G636" t="s">
        <v>4206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4207</v>
      </c>
      <c r="B637">
        <v>1980</v>
      </c>
      <c r="C637" t="s">
        <v>171</v>
      </c>
      <c r="D637" t="s">
        <v>4208</v>
      </c>
      <c r="E637" t="str">
        <f t="shared" si="9"/>
        <v>City of Saugus-Bouquet Canyon</v>
      </c>
      <c r="F637">
        <v>2635</v>
      </c>
      <c r="G637" t="s">
        <v>4209</v>
      </c>
      <c r="H637">
        <v>16283</v>
      </c>
      <c r="I637">
        <v>0</v>
      </c>
      <c r="J637">
        <v>16283</v>
      </c>
      <c r="K637">
        <v>0</v>
      </c>
      <c r="L637">
        <v>4729</v>
      </c>
      <c r="M637">
        <v>4263</v>
      </c>
      <c r="N637">
        <v>466</v>
      </c>
      <c r="O637">
        <v>95500</v>
      </c>
      <c r="P637">
        <v>4714</v>
      </c>
      <c r="Q637">
        <v>50</v>
      </c>
      <c r="R637">
        <v>0</v>
      </c>
      <c r="S637">
        <v>150</v>
      </c>
      <c r="T637" t="s">
        <v>4208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4210</v>
      </c>
      <c r="B638">
        <v>1980</v>
      </c>
      <c r="C638" t="s">
        <v>171</v>
      </c>
      <c r="D638" t="s">
        <v>1090</v>
      </c>
      <c r="E638" t="str">
        <f t="shared" si="9"/>
        <v>City of Sausalito</v>
      </c>
      <c r="F638">
        <v>2640</v>
      </c>
      <c r="G638" t="s">
        <v>4211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4212</v>
      </c>
      <c r="B639">
        <v>1980</v>
      </c>
      <c r="C639" t="s">
        <v>171</v>
      </c>
      <c r="D639" t="s">
        <v>1092</v>
      </c>
      <c r="E639" t="str">
        <f t="shared" si="9"/>
        <v>City of Scotts Valley</v>
      </c>
      <c r="F639">
        <v>2647</v>
      </c>
      <c r="G639" t="s">
        <v>4213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4214</v>
      </c>
      <c r="B640">
        <v>1980</v>
      </c>
      <c r="C640" t="s">
        <v>171</v>
      </c>
      <c r="D640" t="s">
        <v>1094</v>
      </c>
      <c r="E640" t="str">
        <f t="shared" si="9"/>
        <v>City of Seal Beach</v>
      </c>
      <c r="F640">
        <v>2650</v>
      </c>
      <c r="G640" t="s">
        <v>4215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4216</v>
      </c>
      <c r="B641">
        <v>1980</v>
      </c>
      <c r="C641" t="s">
        <v>171</v>
      </c>
      <c r="D641" t="s">
        <v>4217</v>
      </c>
      <c r="E641" t="str">
        <f t="shared" si="9"/>
        <v>City of Searles Valley</v>
      </c>
      <c r="F641">
        <v>2653</v>
      </c>
      <c r="G641" t="s">
        <v>4218</v>
      </c>
      <c r="H641">
        <v>3439</v>
      </c>
      <c r="I641">
        <v>0</v>
      </c>
      <c r="J641">
        <v>3439</v>
      </c>
      <c r="K641">
        <v>0</v>
      </c>
      <c r="L641">
        <v>1256</v>
      </c>
      <c r="M641">
        <v>794</v>
      </c>
      <c r="N641">
        <v>462</v>
      </c>
      <c r="O641">
        <v>29700</v>
      </c>
      <c r="P641">
        <v>1089</v>
      </c>
      <c r="Q641">
        <v>115</v>
      </c>
      <c r="R641">
        <v>177</v>
      </c>
      <c r="S641">
        <v>57</v>
      </c>
      <c r="T641" t="s">
        <v>4217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4219</v>
      </c>
      <c r="B642">
        <v>1980</v>
      </c>
      <c r="C642" t="s">
        <v>171</v>
      </c>
      <c r="D642" t="s">
        <v>1096</v>
      </c>
      <c r="E642" t="str">
        <f t="shared" si="9"/>
        <v>City of Seaside</v>
      </c>
      <c r="F642">
        <v>2655</v>
      </c>
      <c r="G642" t="s">
        <v>4220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4221</v>
      </c>
      <c r="B643">
        <v>1980</v>
      </c>
      <c r="C643" t="s">
        <v>171</v>
      </c>
      <c r="D643" t="s">
        <v>1098</v>
      </c>
      <c r="E643" t="str">
        <f t="shared" si="9"/>
        <v>City of Sebastopol</v>
      </c>
      <c r="F643">
        <v>2665</v>
      </c>
      <c r="G643" t="s">
        <v>4222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4223</v>
      </c>
      <c r="B644">
        <v>1980</v>
      </c>
      <c r="C644" t="s">
        <v>171</v>
      </c>
      <c r="D644" t="s">
        <v>4224</v>
      </c>
      <c r="E644" t="str">
        <f t="shared" si="9"/>
        <v>City of Sedco Hills</v>
      </c>
      <c r="F644">
        <v>2667</v>
      </c>
      <c r="G644" t="s">
        <v>4225</v>
      </c>
      <c r="H644">
        <v>2678</v>
      </c>
      <c r="I644">
        <v>0</v>
      </c>
      <c r="J644">
        <v>2678</v>
      </c>
      <c r="K644">
        <v>0</v>
      </c>
      <c r="L644">
        <v>1044</v>
      </c>
      <c r="M644">
        <v>853</v>
      </c>
      <c r="N644">
        <v>191</v>
      </c>
      <c r="O644">
        <v>57000</v>
      </c>
      <c r="P644">
        <v>675</v>
      </c>
      <c r="Q644">
        <v>39</v>
      </c>
      <c r="R644">
        <v>0</v>
      </c>
      <c r="S644">
        <v>527</v>
      </c>
      <c r="T644" t="s">
        <v>4224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4226</v>
      </c>
      <c r="B645">
        <v>1980</v>
      </c>
      <c r="C645" t="s">
        <v>171</v>
      </c>
      <c r="D645" t="s">
        <v>4227</v>
      </c>
      <c r="E645" t="str">
        <f t="shared" ref="E645:E708" si="10">_xlfn.CONCAT("City of ",D645)</f>
        <v>City of Seeley</v>
      </c>
      <c r="F645">
        <v>2668</v>
      </c>
      <c r="G645" t="s">
        <v>4228</v>
      </c>
      <c r="H645">
        <v>1058</v>
      </c>
      <c r="I645">
        <v>0</v>
      </c>
      <c r="J645">
        <v>0</v>
      </c>
      <c r="K645">
        <v>1058</v>
      </c>
      <c r="L645">
        <v>303</v>
      </c>
      <c r="M645">
        <v>201</v>
      </c>
      <c r="N645">
        <v>102</v>
      </c>
      <c r="O645">
        <v>35000</v>
      </c>
      <c r="P645">
        <v>242</v>
      </c>
      <c r="Q645">
        <v>37</v>
      </c>
      <c r="R645">
        <v>2</v>
      </c>
      <c r="S645">
        <v>63</v>
      </c>
      <c r="T645" t="s">
        <v>4227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4229</v>
      </c>
      <c r="B646">
        <v>1980</v>
      </c>
      <c r="C646" t="s">
        <v>171</v>
      </c>
      <c r="D646" t="s">
        <v>1100</v>
      </c>
      <c r="E646" t="str">
        <f t="shared" si="10"/>
        <v>City of Selma</v>
      </c>
      <c r="F646">
        <v>2670</v>
      </c>
      <c r="G646" t="s">
        <v>4230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4231</v>
      </c>
      <c r="B647">
        <v>1980</v>
      </c>
      <c r="C647" t="s">
        <v>171</v>
      </c>
      <c r="D647" t="s">
        <v>1102</v>
      </c>
      <c r="E647" t="str">
        <f t="shared" si="10"/>
        <v>City of Shafter</v>
      </c>
      <c r="F647">
        <v>2675</v>
      </c>
      <c r="G647" t="s">
        <v>4232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4233</v>
      </c>
      <c r="B648">
        <v>1980</v>
      </c>
      <c r="C648" t="s">
        <v>171</v>
      </c>
      <c r="D648" t="s">
        <v>4234</v>
      </c>
      <c r="E648" t="str">
        <f t="shared" si="10"/>
        <v>City of Shingle Springs</v>
      </c>
      <c r="F648">
        <v>2679</v>
      </c>
      <c r="G648" t="s">
        <v>4235</v>
      </c>
      <c r="H648">
        <v>1268</v>
      </c>
      <c r="I648">
        <v>0</v>
      </c>
      <c r="J648">
        <v>0</v>
      </c>
      <c r="K648">
        <v>1268</v>
      </c>
      <c r="L648">
        <v>402</v>
      </c>
      <c r="M648">
        <v>350</v>
      </c>
      <c r="N648">
        <v>52</v>
      </c>
      <c r="O648">
        <v>76200</v>
      </c>
      <c r="P648">
        <v>393</v>
      </c>
      <c r="Q648">
        <v>15</v>
      </c>
      <c r="R648">
        <v>0</v>
      </c>
      <c r="S648">
        <v>19</v>
      </c>
      <c r="T648" t="s">
        <v>4234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4236</v>
      </c>
      <c r="B649">
        <v>1980</v>
      </c>
      <c r="C649" t="s">
        <v>171</v>
      </c>
      <c r="D649" t="s">
        <v>4237</v>
      </c>
      <c r="E649" t="str">
        <f t="shared" si="10"/>
        <v>City of Short Acres</v>
      </c>
      <c r="F649">
        <v>2685</v>
      </c>
      <c r="G649" t="s">
        <v>4238</v>
      </c>
      <c r="H649">
        <v>1266</v>
      </c>
      <c r="I649">
        <v>0</v>
      </c>
      <c r="J649">
        <v>0</v>
      </c>
      <c r="K649">
        <v>1266</v>
      </c>
      <c r="L649">
        <v>490</v>
      </c>
      <c r="M649">
        <v>405</v>
      </c>
      <c r="N649">
        <v>85</v>
      </c>
      <c r="O649">
        <v>61700</v>
      </c>
      <c r="P649">
        <v>484</v>
      </c>
      <c r="Q649">
        <v>22</v>
      </c>
      <c r="R649">
        <v>0</v>
      </c>
      <c r="S649">
        <v>0</v>
      </c>
      <c r="T649" t="s">
        <v>4237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4239</v>
      </c>
      <c r="B650">
        <v>1980</v>
      </c>
      <c r="C650" t="s">
        <v>171</v>
      </c>
      <c r="D650" t="s">
        <v>1106</v>
      </c>
      <c r="E650" t="str">
        <f t="shared" si="10"/>
        <v>City of Sierra Madre</v>
      </c>
      <c r="F650">
        <v>2690</v>
      </c>
      <c r="G650" t="s">
        <v>4240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4241</v>
      </c>
      <c r="B651">
        <v>1980</v>
      </c>
      <c r="C651" t="s">
        <v>171</v>
      </c>
      <c r="D651" t="s">
        <v>1108</v>
      </c>
      <c r="E651" t="str">
        <f t="shared" si="10"/>
        <v>City of Signal Hill</v>
      </c>
      <c r="F651">
        <v>2693</v>
      </c>
      <c r="G651" t="s">
        <v>4242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4243</v>
      </c>
      <c r="B652">
        <v>1980</v>
      </c>
      <c r="C652" t="s">
        <v>171</v>
      </c>
      <c r="D652" t="s">
        <v>1110</v>
      </c>
      <c r="E652" t="str">
        <f t="shared" si="10"/>
        <v>City of Simi Valley</v>
      </c>
      <c r="F652">
        <v>2702</v>
      </c>
      <c r="G652" t="s">
        <v>4244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4245</v>
      </c>
      <c r="B653">
        <v>1980</v>
      </c>
      <c r="C653" t="s">
        <v>171</v>
      </c>
      <c r="D653" t="s">
        <v>1112</v>
      </c>
      <c r="E653" t="str">
        <f t="shared" si="10"/>
        <v>City of Solana Beach</v>
      </c>
      <c r="F653">
        <v>2704</v>
      </c>
      <c r="G653" t="s">
        <v>4246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4247</v>
      </c>
      <c r="B654">
        <v>1980</v>
      </c>
      <c r="C654" t="s">
        <v>171</v>
      </c>
      <c r="D654" t="s">
        <v>1114</v>
      </c>
      <c r="E654" t="str">
        <f t="shared" si="10"/>
        <v>City of Soledad</v>
      </c>
      <c r="F654">
        <v>2705</v>
      </c>
      <c r="G654" t="s">
        <v>4248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4249</v>
      </c>
      <c r="B655">
        <v>1980</v>
      </c>
      <c r="C655" t="s">
        <v>171</v>
      </c>
      <c r="D655" t="s">
        <v>1116</v>
      </c>
      <c r="E655" t="str">
        <f t="shared" si="10"/>
        <v>City of Solvang</v>
      </c>
      <c r="F655">
        <v>2710</v>
      </c>
      <c r="G655" t="s">
        <v>4250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4251</v>
      </c>
      <c r="B656">
        <v>1980</v>
      </c>
      <c r="C656" t="s">
        <v>171</v>
      </c>
      <c r="D656" t="s">
        <v>1118</v>
      </c>
      <c r="E656" t="str">
        <f t="shared" si="10"/>
        <v>City of Sonoma</v>
      </c>
      <c r="F656">
        <v>2715</v>
      </c>
      <c r="G656" t="s">
        <v>4252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4253</v>
      </c>
      <c r="B657">
        <v>1980</v>
      </c>
      <c r="C657" t="s">
        <v>171</v>
      </c>
      <c r="D657" t="s">
        <v>1120</v>
      </c>
      <c r="E657" t="str">
        <f t="shared" si="10"/>
        <v>City of Sonora</v>
      </c>
      <c r="F657">
        <v>2720</v>
      </c>
      <c r="G657" t="s">
        <v>4254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4255</v>
      </c>
      <c r="B658">
        <v>1980</v>
      </c>
      <c r="C658" t="s">
        <v>171</v>
      </c>
      <c r="D658" t="s">
        <v>4256</v>
      </c>
      <c r="E658" t="str">
        <f t="shared" si="10"/>
        <v>City of Soquel</v>
      </c>
      <c r="F658">
        <v>2722</v>
      </c>
      <c r="G658" t="s">
        <v>4257</v>
      </c>
      <c r="H658">
        <v>6212</v>
      </c>
      <c r="I658">
        <v>6212</v>
      </c>
      <c r="J658">
        <v>0</v>
      </c>
      <c r="K658">
        <v>0</v>
      </c>
      <c r="L658">
        <v>2580</v>
      </c>
      <c r="M658">
        <v>1800</v>
      </c>
      <c r="N658">
        <v>780</v>
      </c>
      <c r="O658">
        <v>99700</v>
      </c>
      <c r="P658">
        <v>1877</v>
      </c>
      <c r="Q658">
        <v>275</v>
      </c>
      <c r="R658">
        <v>52</v>
      </c>
      <c r="S658">
        <v>632</v>
      </c>
      <c r="T658" t="s">
        <v>4256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4258</v>
      </c>
      <c r="B659">
        <v>1980</v>
      </c>
      <c r="C659" t="s">
        <v>171</v>
      </c>
      <c r="D659" t="s">
        <v>1122</v>
      </c>
      <c r="E659" t="str">
        <f t="shared" si="10"/>
        <v>City of South El Monte</v>
      </c>
      <c r="F659">
        <v>2725</v>
      </c>
      <c r="G659" t="s">
        <v>4259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4260</v>
      </c>
      <c r="B660">
        <v>1980</v>
      </c>
      <c r="C660" t="s">
        <v>171</v>
      </c>
      <c r="D660" t="s">
        <v>1124</v>
      </c>
      <c r="E660" t="str">
        <f t="shared" si="10"/>
        <v>City of South Gate</v>
      </c>
      <c r="F660">
        <v>2730</v>
      </c>
      <c r="G660" t="s">
        <v>4261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4262</v>
      </c>
      <c r="B661">
        <v>1980</v>
      </c>
      <c r="C661" t="s">
        <v>171</v>
      </c>
      <c r="D661" t="s">
        <v>4263</v>
      </c>
      <c r="E661" t="str">
        <f t="shared" si="10"/>
        <v>City of South Laguna</v>
      </c>
      <c r="F661">
        <v>2735</v>
      </c>
      <c r="G661" t="s">
        <v>4264</v>
      </c>
      <c r="H661">
        <v>6013</v>
      </c>
      <c r="I661">
        <v>6013</v>
      </c>
      <c r="J661">
        <v>0</v>
      </c>
      <c r="K661">
        <v>0</v>
      </c>
      <c r="L661">
        <v>2661</v>
      </c>
      <c r="M661">
        <v>2053</v>
      </c>
      <c r="N661">
        <v>608</v>
      </c>
      <c r="O661">
        <v>200100</v>
      </c>
      <c r="P661">
        <v>2360</v>
      </c>
      <c r="Q661">
        <v>250</v>
      </c>
      <c r="R661">
        <v>166</v>
      </c>
      <c r="S661">
        <v>238</v>
      </c>
      <c r="T661" t="s">
        <v>4263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4265</v>
      </c>
      <c r="B662">
        <v>1980</v>
      </c>
      <c r="C662" t="s">
        <v>171</v>
      </c>
      <c r="D662" t="s">
        <v>1126</v>
      </c>
      <c r="E662" t="str">
        <f t="shared" si="10"/>
        <v>City of South Lake Tahoe</v>
      </c>
      <c r="F662">
        <v>2737</v>
      </c>
      <c r="G662" t="s">
        <v>4266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4267</v>
      </c>
      <c r="B663">
        <v>1980</v>
      </c>
      <c r="C663" t="s">
        <v>171</v>
      </c>
      <c r="D663" t="s">
        <v>4268</v>
      </c>
      <c r="E663" t="str">
        <f t="shared" si="10"/>
        <v>City of South Modesto</v>
      </c>
      <c r="F663">
        <v>2740</v>
      </c>
      <c r="G663" t="s">
        <v>4269</v>
      </c>
      <c r="H663">
        <v>12492</v>
      </c>
      <c r="I663">
        <v>12492</v>
      </c>
      <c r="J663">
        <v>0</v>
      </c>
      <c r="K663">
        <v>0</v>
      </c>
      <c r="L663">
        <v>4141</v>
      </c>
      <c r="M663">
        <v>2674</v>
      </c>
      <c r="N663">
        <v>1467</v>
      </c>
      <c r="O663">
        <v>33900</v>
      </c>
      <c r="P663">
        <v>3518</v>
      </c>
      <c r="Q663">
        <v>297</v>
      </c>
      <c r="R663">
        <v>133</v>
      </c>
      <c r="S663">
        <v>448</v>
      </c>
      <c r="T663" t="s">
        <v>4268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4270</v>
      </c>
      <c r="B664">
        <v>1980</v>
      </c>
      <c r="C664" t="s">
        <v>171</v>
      </c>
      <c r="D664" t="s">
        <v>4271</v>
      </c>
      <c r="E664" t="str">
        <f t="shared" si="10"/>
        <v>City of South Oroville</v>
      </c>
      <c r="F664">
        <v>2745</v>
      </c>
      <c r="G664" t="s">
        <v>4272</v>
      </c>
      <c r="H664">
        <v>7246</v>
      </c>
      <c r="I664">
        <v>0</v>
      </c>
      <c r="J664">
        <v>7246</v>
      </c>
      <c r="K664">
        <v>0</v>
      </c>
      <c r="L664">
        <v>2669</v>
      </c>
      <c r="M664">
        <v>1908</v>
      </c>
      <c r="N664">
        <v>761</v>
      </c>
      <c r="O664">
        <v>40100</v>
      </c>
      <c r="P664">
        <v>2457</v>
      </c>
      <c r="Q664">
        <v>166</v>
      </c>
      <c r="R664">
        <v>0</v>
      </c>
      <c r="S664">
        <v>232</v>
      </c>
      <c r="T664" t="s">
        <v>4271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4273</v>
      </c>
      <c r="B665">
        <v>1980</v>
      </c>
      <c r="C665" t="s">
        <v>171</v>
      </c>
      <c r="D665" t="s">
        <v>1128</v>
      </c>
      <c r="E665" t="str">
        <f t="shared" si="10"/>
        <v>City of South Pasadena</v>
      </c>
      <c r="F665">
        <v>2755</v>
      </c>
      <c r="G665" t="s">
        <v>4274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4275</v>
      </c>
      <c r="B666">
        <v>1980</v>
      </c>
      <c r="C666" t="s">
        <v>171</v>
      </c>
      <c r="D666" t="s">
        <v>1130</v>
      </c>
      <c r="E666" t="str">
        <f t="shared" si="10"/>
        <v>City of South San Francisco</v>
      </c>
      <c r="F666">
        <v>2765</v>
      </c>
      <c r="G666" t="s">
        <v>4276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4277</v>
      </c>
      <c r="B667">
        <v>1980</v>
      </c>
      <c r="C667" t="s">
        <v>171</v>
      </c>
      <c r="D667" t="s">
        <v>4278</v>
      </c>
      <c r="E667" t="str">
        <f t="shared" si="10"/>
        <v>City of South San Gabriel</v>
      </c>
      <c r="F667">
        <v>2770</v>
      </c>
      <c r="G667" t="s">
        <v>4279</v>
      </c>
      <c r="H667">
        <v>5421</v>
      </c>
      <c r="I667">
        <v>5421</v>
      </c>
      <c r="J667">
        <v>0</v>
      </c>
      <c r="K667">
        <v>0</v>
      </c>
      <c r="L667">
        <v>1438</v>
      </c>
      <c r="M667">
        <v>991</v>
      </c>
      <c r="N667">
        <v>447</v>
      </c>
      <c r="O667">
        <v>68000</v>
      </c>
      <c r="P667">
        <v>1307</v>
      </c>
      <c r="Q667">
        <v>143</v>
      </c>
      <c r="R667">
        <v>30</v>
      </c>
      <c r="S667">
        <v>14</v>
      </c>
      <c r="T667" t="s">
        <v>4278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4280</v>
      </c>
      <c r="B668">
        <v>1980</v>
      </c>
      <c r="C668" t="s">
        <v>171</v>
      </c>
      <c r="D668" t="s">
        <v>4281</v>
      </c>
      <c r="E668" t="str">
        <f t="shared" si="10"/>
        <v>City of South San Jose Hills</v>
      </c>
      <c r="F668">
        <v>2772</v>
      </c>
      <c r="G668" t="s">
        <v>4282</v>
      </c>
      <c r="H668">
        <v>16049</v>
      </c>
      <c r="I668">
        <v>16049</v>
      </c>
      <c r="J668">
        <v>0</v>
      </c>
      <c r="K668">
        <v>0</v>
      </c>
      <c r="L668">
        <v>3800</v>
      </c>
      <c r="M668">
        <v>3357</v>
      </c>
      <c r="N668">
        <v>443</v>
      </c>
      <c r="O668">
        <v>62700</v>
      </c>
      <c r="P668">
        <v>3099</v>
      </c>
      <c r="Q668">
        <v>158</v>
      </c>
      <c r="R668">
        <v>1</v>
      </c>
      <c r="S668">
        <v>611</v>
      </c>
      <c r="T668" t="s">
        <v>4281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4283</v>
      </c>
      <c r="B669">
        <v>1980</v>
      </c>
      <c r="C669" t="s">
        <v>171</v>
      </c>
      <c r="D669" t="s">
        <v>4284</v>
      </c>
      <c r="E669" t="str">
        <f t="shared" si="10"/>
        <v>City of South Taft</v>
      </c>
      <c r="F669">
        <v>2775</v>
      </c>
      <c r="G669" t="s">
        <v>4285</v>
      </c>
      <c r="H669">
        <v>2073</v>
      </c>
      <c r="I669">
        <v>0</v>
      </c>
      <c r="J669">
        <v>0</v>
      </c>
      <c r="K669">
        <v>2073</v>
      </c>
      <c r="L669">
        <v>772</v>
      </c>
      <c r="M669">
        <v>515</v>
      </c>
      <c r="N669">
        <v>257</v>
      </c>
      <c r="O669">
        <v>17200</v>
      </c>
      <c r="P669">
        <v>769</v>
      </c>
      <c r="Q669">
        <v>37</v>
      </c>
      <c r="R669">
        <v>0</v>
      </c>
      <c r="S669">
        <v>7</v>
      </c>
      <c r="T669" t="s">
        <v>4284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4286</v>
      </c>
      <c r="B670">
        <v>1980</v>
      </c>
      <c r="C670" t="s">
        <v>171</v>
      </c>
      <c r="D670" t="s">
        <v>4287</v>
      </c>
      <c r="E670" t="str">
        <f t="shared" si="10"/>
        <v>City of South Turlock</v>
      </c>
      <c r="F670">
        <v>2780</v>
      </c>
      <c r="G670" t="s">
        <v>4288</v>
      </c>
      <c r="H670">
        <v>1700</v>
      </c>
      <c r="I670">
        <v>0</v>
      </c>
      <c r="J670">
        <v>0</v>
      </c>
      <c r="K670">
        <v>1700</v>
      </c>
      <c r="L670">
        <v>571</v>
      </c>
      <c r="M670">
        <v>372</v>
      </c>
      <c r="N670">
        <v>199</v>
      </c>
      <c r="O670">
        <v>53200</v>
      </c>
      <c r="P670">
        <v>493</v>
      </c>
      <c r="Q670">
        <v>47</v>
      </c>
      <c r="R670">
        <v>30</v>
      </c>
      <c r="S670">
        <v>43</v>
      </c>
      <c r="T670" t="s">
        <v>4287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4289</v>
      </c>
      <c r="B671">
        <v>1980</v>
      </c>
      <c r="C671" t="s">
        <v>171</v>
      </c>
      <c r="D671" t="s">
        <v>4290</v>
      </c>
      <c r="E671" t="str">
        <f t="shared" si="10"/>
        <v>City of South Whittier</v>
      </c>
      <c r="F671">
        <v>2782</v>
      </c>
      <c r="G671" t="s">
        <v>4291</v>
      </c>
      <c r="H671">
        <v>43815</v>
      </c>
      <c r="I671">
        <v>43815</v>
      </c>
      <c r="J671">
        <v>0</v>
      </c>
      <c r="K671">
        <v>0</v>
      </c>
      <c r="L671">
        <v>13488</v>
      </c>
      <c r="M671">
        <v>8985</v>
      </c>
      <c r="N671">
        <v>4503</v>
      </c>
      <c r="O671">
        <v>69900</v>
      </c>
      <c r="P671">
        <v>11552</v>
      </c>
      <c r="Q671">
        <v>903</v>
      </c>
      <c r="R671">
        <v>1207</v>
      </c>
      <c r="S671">
        <v>93</v>
      </c>
      <c r="T671" t="s">
        <v>4290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4292</v>
      </c>
      <c r="B672">
        <v>1980</v>
      </c>
      <c r="C672" t="s">
        <v>171</v>
      </c>
      <c r="D672" t="s">
        <v>4293</v>
      </c>
      <c r="E672" t="str">
        <f t="shared" si="10"/>
        <v>City of South Yuba City</v>
      </c>
      <c r="F672">
        <v>2785</v>
      </c>
      <c r="G672" t="s">
        <v>4294</v>
      </c>
      <c r="H672">
        <v>7530</v>
      </c>
      <c r="I672">
        <v>7530</v>
      </c>
      <c r="J672">
        <v>0</v>
      </c>
      <c r="K672">
        <v>0</v>
      </c>
      <c r="L672">
        <v>2436</v>
      </c>
      <c r="M672">
        <v>2058</v>
      </c>
      <c r="N672">
        <v>378</v>
      </c>
      <c r="O672">
        <v>69500</v>
      </c>
      <c r="P672">
        <v>2347</v>
      </c>
      <c r="Q672">
        <v>109</v>
      </c>
      <c r="R672">
        <v>97</v>
      </c>
      <c r="S672">
        <v>8</v>
      </c>
      <c r="T672" t="s">
        <v>4293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4295</v>
      </c>
      <c r="B673">
        <v>1980</v>
      </c>
      <c r="C673" t="s">
        <v>171</v>
      </c>
      <c r="D673" t="s">
        <v>4296</v>
      </c>
      <c r="E673" t="str">
        <f t="shared" si="10"/>
        <v>City of Spring Valley</v>
      </c>
      <c r="F673">
        <v>2795</v>
      </c>
      <c r="G673" t="s">
        <v>4297</v>
      </c>
      <c r="H673">
        <v>40191</v>
      </c>
      <c r="I673">
        <v>40191</v>
      </c>
      <c r="J673">
        <v>0</v>
      </c>
      <c r="K673">
        <v>0</v>
      </c>
      <c r="L673">
        <v>13248</v>
      </c>
      <c r="M673">
        <v>9798</v>
      </c>
      <c r="N673">
        <v>3450</v>
      </c>
      <c r="O673">
        <v>81600</v>
      </c>
      <c r="P673">
        <v>10930</v>
      </c>
      <c r="Q673">
        <v>787</v>
      </c>
      <c r="R673">
        <v>880</v>
      </c>
      <c r="S673">
        <v>1287</v>
      </c>
      <c r="T673" t="s">
        <v>4296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4298</v>
      </c>
      <c r="B674">
        <v>1980</v>
      </c>
      <c r="C674" t="s">
        <v>171</v>
      </c>
      <c r="D674" t="s">
        <v>4299</v>
      </c>
      <c r="E674" t="str">
        <f t="shared" si="10"/>
        <v>City of Stanford</v>
      </c>
      <c r="F674">
        <v>2798</v>
      </c>
      <c r="G674" t="s">
        <v>4300</v>
      </c>
      <c r="H674">
        <v>11045</v>
      </c>
      <c r="I674">
        <v>11045</v>
      </c>
      <c r="J674">
        <v>0</v>
      </c>
      <c r="K674">
        <v>0</v>
      </c>
      <c r="L674">
        <v>1823</v>
      </c>
      <c r="M674">
        <v>624</v>
      </c>
      <c r="N674">
        <v>1199</v>
      </c>
      <c r="O674">
        <v>200100</v>
      </c>
      <c r="P674">
        <v>1203</v>
      </c>
      <c r="Q674">
        <v>425</v>
      </c>
      <c r="R674">
        <v>240</v>
      </c>
      <c r="S674">
        <v>0</v>
      </c>
      <c r="T674" t="s">
        <v>4299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4301</v>
      </c>
      <c r="B675">
        <v>1980</v>
      </c>
      <c r="C675" t="s">
        <v>171</v>
      </c>
      <c r="D675" t="s">
        <v>1134</v>
      </c>
      <c r="E675" t="str">
        <f t="shared" si="10"/>
        <v>City of Stanton</v>
      </c>
      <c r="F675">
        <v>2800</v>
      </c>
      <c r="G675" t="s">
        <v>4302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4303</v>
      </c>
      <c r="B676">
        <v>1980</v>
      </c>
      <c r="C676" t="s">
        <v>171</v>
      </c>
      <c r="D676" t="s">
        <v>1136</v>
      </c>
      <c r="E676" t="str">
        <f t="shared" si="10"/>
        <v>City of Stockton</v>
      </c>
      <c r="F676">
        <v>2805</v>
      </c>
      <c r="G676" t="s">
        <v>4304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4305</v>
      </c>
      <c r="B677">
        <v>1980</v>
      </c>
      <c r="C677" t="s">
        <v>171</v>
      </c>
      <c r="D677" t="s">
        <v>4306</v>
      </c>
      <c r="E677" t="str">
        <f t="shared" si="10"/>
        <v>City of Strathmore</v>
      </c>
      <c r="F677">
        <v>2815</v>
      </c>
      <c r="G677" t="s">
        <v>4307</v>
      </c>
      <c r="H677">
        <v>1955</v>
      </c>
      <c r="I677">
        <v>0</v>
      </c>
      <c r="J677">
        <v>0</v>
      </c>
      <c r="K677">
        <v>1955</v>
      </c>
      <c r="L677">
        <v>656</v>
      </c>
      <c r="M677">
        <v>451</v>
      </c>
      <c r="N677">
        <v>205</v>
      </c>
      <c r="O677">
        <v>34900</v>
      </c>
      <c r="P677">
        <v>515</v>
      </c>
      <c r="Q677">
        <v>90</v>
      </c>
      <c r="R677">
        <v>28</v>
      </c>
      <c r="S677">
        <v>92</v>
      </c>
      <c r="T677" t="s">
        <v>4306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4308</v>
      </c>
      <c r="B678">
        <v>1980</v>
      </c>
      <c r="C678" t="s">
        <v>171</v>
      </c>
      <c r="D678" t="s">
        <v>4309</v>
      </c>
      <c r="E678" t="str">
        <f t="shared" si="10"/>
        <v>City of Suisun City</v>
      </c>
      <c r="F678">
        <v>2820</v>
      </c>
      <c r="G678" t="s">
        <v>4310</v>
      </c>
      <c r="H678">
        <v>11087</v>
      </c>
      <c r="I678">
        <v>11087</v>
      </c>
      <c r="J678">
        <v>0</v>
      </c>
      <c r="K678">
        <v>0</v>
      </c>
      <c r="L678">
        <v>3434</v>
      </c>
      <c r="M678">
        <v>2268</v>
      </c>
      <c r="N678">
        <v>1166</v>
      </c>
      <c r="O678">
        <v>67200</v>
      </c>
      <c r="P678">
        <v>2921</v>
      </c>
      <c r="Q678">
        <v>534</v>
      </c>
      <c r="R678">
        <v>138</v>
      </c>
      <c r="S678">
        <v>59</v>
      </c>
      <c r="T678" t="s">
        <v>4309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4311</v>
      </c>
      <c r="B679">
        <v>1980</v>
      </c>
      <c r="C679" t="s">
        <v>171</v>
      </c>
      <c r="D679" t="s">
        <v>4312</v>
      </c>
      <c r="E679" t="str">
        <f t="shared" si="10"/>
        <v>City of Summit City</v>
      </c>
      <c r="F679">
        <v>2822</v>
      </c>
      <c r="G679" t="s">
        <v>4313</v>
      </c>
      <c r="H679">
        <v>1136</v>
      </c>
      <c r="I679">
        <v>1136</v>
      </c>
      <c r="J679">
        <v>0</v>
      </c>
      <c r="K679">
        <v>0</v>
      </c>
      <c r="L679">
        <v>446</v>
      </c>
      <c r="M679">
        <v>348</v>
      </c>
      <c r="N679">
        <v>98</v>
      </c>
      <c r="O679">
        <v>58700</v>
      </c>
      <c r="P679">
        <v>333</v>
      </c>
      <c r="Q679">
        <v>13</v>
      </c>
      <c r="R679">
        <v>12</v>
      </c>
      <c r="S679">
        <v>113</v>
      </c>
      <c r="T679" t="s">
        <v>4312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4314</v>
      </c>
      <c r="B680">
        <v>1980</v>
      </c>
      <c r="C680" t="s">
        <v>171</v>
      </c>
      <c r="D680" t="s">
        <v>4315</v>
      </c>
      <c r="E680" t="str">
        <f t="shared" si="10"/>
        <v>City of Sun City</v>
      </c>
      <c r="F680">
        <v>2823</v>
      </c>
      <c r="G680" t="s">
        <v>4316</v>
      </c>
      <c r="H680">
        <v>8460</v>
      </c>
      <c r="I680">
        <v>0</v>
      </c>
      <c r="J680">
        <v>8460</v>
      </c>
      <c r="K680">
        <v>0</v>
      </c>
      <c r="L680">
        <v>5002</v>
      </c>
      <c r="M680">
        <v>4544</v>
      </c>
      <c r="N680">
        <v>458</v>
      </c>
      <c r="O680">
        <v>58600</v>
      </c>
      <c r="P680">
        <v>4663</v>
      </c>
      <c r="Q680">
        <v>69</v>
      </c>
      <c r="R680">
        <v>138</v>
      </c>
      <c r="S680">
        <v>479</v>
      </c>
      <c r="T680" t="s">
        <v>4315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4317</v>
      </c>
      <c r="B681">
        <v>1980</v>
      </c>
      <c r="C681" t="s">
        <v>171</v>
      </c>
      <c r="D681" t="s">
        <v>4318</v>
      </c>
      <c r="E681" t="str">
        <f t="shared" si="10"/>
        <v>City of Sunnymead</v>
      </c>
      <c r="F681">
        <v>2830</v>
      </c>
      <c r="G681" t="s">
        <v>4319</v>
      </c>
      <c r="H681">
        <v>11554</v>
      </c>
      <c r="I681">
        <v>0</v>
      </c>
      <c r="J681">
        <v>11554</v>
      </c>
      <c r="K681">
        <v>0</v>
      </c>
      <c r="L681">
        <v>3713</v>
      </c>
      <c r="M681">
        <v>2283</v>
      </c>
      <c r="N681">
        <v>1430</v>
      </c>
      <c r="O681">
        <v>63300</v>
      </c>
      <c r="P681">
        <v>3760</v>
      </c>
      <c r="Q681">
        <v>424</v>
      </c>
      <c r="R681">
        <v>126</v>
      </c>
      <c r="S681">
        <v>6</v>
      </c>
      <c r="T681" t="s">
        <v>4318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4320</v>
      </c>
      <c r="B682">
        <v>1980</v>
      </c>
      <c r="C682" t="s">
        <v>171</v>
      </c>
      <c r="D682" t="s">
        <v>4321</v>
      </c>
      <c r="E682" t="str">
        <f t="shared" si="10"/>
        <v>City of Sunnyside-Tahoe City</v>
      </c>
      <c r="F682">
        <v>2833</v>
      </c>
      <c r="G682" t="s">
        <v>4322</v>
      </c>
      <c r="H682">
        <v>1836</v>
      </c>
      <c r="I682">
        <v>0</v>
      </c>
      <c r="J682">
        <v>0</v>
      </c>
      <c r="K682">
        <v>1836</v>
      </c>
      <c r="L682">
        <v>756</v>
      </c>
      <c r="M682">
        <v>348</v>
      </c>
      <c r="N682">
        <v>408</v>
      </c>
      <c r="O682">
        <v>117800</v>
      </c>
      <c r="P682">
        <v>601</v>
      </c>
      <c r="Q682">
        <v>232</v>
      </c>
      <c r="R682">
        <v>34</v>
      </c>
      <c r="S682">
        <v>55</v>
      </c>
      <c r="T682" t="s">
        <v>4321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4323</v>
      </c>
      <c r="B683">
        <v>1980</v>
      </c>
      <c r="C683" t="s">
        <v>171</v>
      </c>
      <c r="D683" t="s">
        <v>1138</v>
      </c>
      <c r="E683" t="str">
        <f t="shared" si="10"/>
        <v>City of Sunnyvale</v>
      </c>
      <c r="F683">
        <v>2835</v>
      </c>
      <c r="G683" t="s">
        <v>4324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4325</v>
      </c>
      <c r="B684">
        <v>1980</v>
      </c>
      <c r="C684" t="s">
        <v>171</v>
      </c>
      <c r="D684" t="s">
        <v>1140</v>
      </c>
      <c r="E684" t="str">
        <f t="shared" si="10"/>
        <v>City of Susanville</v>
      </c>
      <c r="F684">
        <v>2845</v>
      </c>
      <c r="G684" t="s">
        <v>4326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4327</v>
      </c>
      <c r="B685">
        <v>1980</v>
      </c>
      <c r="C685" t="s">
        <v>171</v>
      </c>
      <c r="D685" t="s">
        <v>1285</v>
      </c>
      <c r="E685" t="str">
        <f t="shared" si="10"/>
        <v>City of Sutter</v>
      </c>
      <c r="F685">
        <v>2850</v>
      </c>
      <c r="G685" t="s">
        <v>4328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4329</v>
      </c>
      <c r="B686">
        <v>1980</v>
      </c>
      <c r="C686" t="s">
        <v>171</v>
      </c>
      <c r="D686" t="s">
        <v>1142</v>
      </c>
      <c r="E686" t="str">
        <f t="shared" si="10"/>
        <v>City of Sutter Creek</v>
      </c>
      <c r="F686">
        <v>2855</v>
      </c>
      <c r="G686" t="s">
        <v>4330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4331</v>
      </c>
      <c r="B687">
        <v>1980</v>
      </c>
      <c r="C687" t="s">
        <v>171</v>
      </c>
      <c r="D687" t="s">
        <v>1144</v>
      </c>
      <c r="E687" t="str">
        <f t="shared" si="10"/>
        <v>City of Taft</v>
      </c>
      <c r="F687">
        <v>2860</v>
      </c>
      <c r="G687" t="s">
        <v>4332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4333</v>
      </c>
      <c r="B688">
        <v>1980</v>
      </c>
      <c r="C688" t="s">
        <v>171</v>
      </c>
      <c r="D688" t="s">
        <v>4334</v>
      </c>
      <c r="E688" t="str">
        <f t="shared" si="10"/>
        <v>City of Taft Heights</v>
      </c>
      <c r="F688">
        <v>2865</v>
      </c>
      <c r="G688" t="s">
        <v>4335</v>
      </c>
      <c r="H688">
        <v>2111</v>
      </c>
      <c r="I688">
        <v>0</v>
      </c>
      <c r="J688">
        <v>0</v>
      </c>
      <c r="K688">
        <v>2111</v>
      </c>
      <c r="L688">
        <v>801</v>
      </c>
      <c r="M688">
        <v>569</v>
      </c>
      <c r="N688">
        <v>232</v>
      </c>
      <c r="O688">
        <v>42000</v>
      </c>
      <c r="P688">
        <v>775</v>
      </c>
      <c r="Q688">
        <v>70</v>
      </c>
      <c r="R688">
        <v>0</v>
      </c>
      <c r="S688">
        <v>3</v>
      </c>
      <c r="T688" t="s">
        <v>4334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4336</v>
      </c>
      <c r="B689">
        <v>1980</v>
      </c>
      <c r="C689" t="s">
        <v>171</v>
      </c>
      <c r="D689" t="s">
        <v>4337</v>
      </c>
      <c r="E689" t="str">
        <f t="shared" si="10"/>
        <v>City of Talmage</v>
      </c>
      <c r="F689">
        <v>2867</v>
      </c>
      <c r="G689" t="s">
        <v>4338</v>
      </c>
      <c r="H689">
        <v>1514</v>
      </c>
      <c r="I689">
        <v>0</v>
      </c>
      <c r="J689">
        <v>0</v>
      </c>
      <c r="K689">
        <v>1514</v>
      </c>
      <c r="L689">
        <v>574</v>
      </c>
      <c r="M689">
        <v>409</v>
      </c>
      <c r="N689">
        <v>165</v>
      </c>
      <c r="O689">
        <v>82500</v>
      </c>
      <c r="P689">
        <v>490</v>
      </c>
      <c r="Q689">
        <v>41</v>
      </c>
      <c r="R689">
        <v>19</v>
      </c>
      <c r="S689">
        <v>42</v>
      </c>
      <c r="T689" t="s">
        <v>4337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4339</v>
      </c>
      <c r="B690">
        <v>1980</v>
      </c>
      <c r="C690" t="s">
        <v>171</v>
      </c>
      <c r="D690" t="s">
        <v>4340</v>
      </c>
      <c r="E690" t="str">
        <f t="shared" si="10"/>
        <v>City of Tamalpais-Homestead Valley</v>
      </c>
      <c r="F690">
        <v>2869</v>
      </c>
      <c r="G690" t="s">
        <v>4341</v>
      </c>
      <c r="H690">
        <v>8511</v>
      </c>
      <c r="I690">
        <v>8511</v>
      </c>
      <c r="J690">
        <v>0</v>
      </c>
      <c r="K690">
        <v>0</v>
      </c>
      <c r="L690">
        <v>3569</v>
      </c>
      <c r="M690">
        <v>2495</v>
      </c>
      <c r="N690">
        <v>1074</v>
      </c>
      <c r="O690">
        <v>165200</v>
      </c>
      <c r="P690">
        <v>3147</v>
      </c>
      <c r="Q690">
        <v>458</v>
      </c>
      <c r="R690">
        <v>97</v>
      </c>
      <c r="S690">
        <v>1</v>
      </c>
      <c r="T690" t="s">
        <v>4340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4342</v>
      </c>
      <c r="B691">
        <v>1980</v>
      </c>
      <c r="C691" t="s">
        <v>171</v>
      </c>
      <c r="D691" t="s">
        <v>4343</v>
      </c>
      <c r="E691" t="str">
        <f t="shared" si="10"/>
        <v>City of Tara Hills-Montalvin Manor</v>
      </c>
      <c r="F691">
        <v>2871</v>
      </c>
      <c r="G691" t="s">
        <v>4344</v>
      </c>
      <c r="H691">
        <v>9471</v>
      </c>
      <c r="I691">
        <v>9471</v>
      </c>
      <c r="J691">
        <v>0</v>
      </c>
      <c r="K691">
        <v>0</v>
      </c>
      <c r="L691">
        <v>2930</v>
      </c>
      <c r="M691">
        <v>2472</v>
      </c>
      <c r="N691">
        <v>458</v>
      </c>
      <c r="O691">
        <v>70500</v>
      </c>
      <c r="P691">
        <v>2699</v>
      </c>
      <c r="Q691">
        <v>49</v>
      </c>
      <c r="R691">
        <v>3</v>
      </c>
      <c r="S691">
        <v>219</v>
      </c>
      <c r="T691" t="s">
        <v>4343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4345</v>
      </c>
      <c r="B692">
        <v>1980</v>
      </c>
      <c r="C692" t="s">
        <v>171</v>
      </c>
      <c r="D692" t="s">
        <v>1146</v>
      </c>
      <c r="E692" t="str">
        <f t="shared" si="10"/>
        <v>City of Tehachapi</v>
      </c>
      <c r="F692">
        <v>2873</v>
      </c>
      <c r="G692" t="s">
        <v>4346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4347</v>
      </c>
      <c r="B693">
        <v>1980</v>
      </c>
      <c r="C693" t="s">
        <v>171</v>
      </c>
      <c r="D693" t="s">
        <v>1148</v>
      </c>
      <c r="E693" t="str">
        <f t="shared" si="10"/>
        <v>City of Tehama</v>
      </c>
      <c r="F693">
        <v>2875</v>
      </c>
      <c r="G693" t="s">
        <v>4348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4349</v>
      </c>
      <c r="B694">
        <v>1980</v>
      </c>
      <c r="C694" t="s">
        <v>171</v>
      </c>
      <c r="D694" t="s">
        <v>1150</v>
      </c>
      <c r="E694" t="str">
        <f t="shared" si="10"/>
        <v>City of Temecula</v>
      </c>
      <c r="F694">
        <v>2878</v>
      </c>
      <c r="G694" t="s">
        <v>4350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4351</v>
      </c>
      <c r="B695">
        <v>1980</v>
      </c>
      <c r="C695" t="s">
        <v>171</v>
      </c>
      <c r="D695" t="s">
        <v>1152</v>
      </c>
      <c r="E695" t="str">
        <f t="shared" si="10"/>
        <v>City of Temple City</v>
      </c>
      <c r="F695">
        <v>2880</v>
      </c>
      <c r="G695" t="s">
        <v>4352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4353</v>
      </c>
      <c r="B696">
        <v>1980</v>
      </c>
      <c r="C696" t="s">
        <v>171</v>
      </c>
      <c r="D696" t="s">
        <v>4354</v>
      </c>
      <c r="E696" t="str">
        <f t="shared" si="10"/>
        <v>City of Terra Bella</v>
      </c>
      <c r="F696">
        <v>2885</v>
      </c>
      <c r="G696" t="s">
        <v>4355</v>
      </c>
      <c r="H696">
        <v>1807</v>
      </c>
      <c r="I696">
        <v>0</v>
      </c>
      <c r="J696">
        <v>0</v>
      </c>
      <c r="K696">
        <v>1807</v>
      </c>
      <c r="L696">
        <v>487</v>
      </c>
      <c r="M696">
        <v>326</v>
      </c>
      <c r="N696">
        <v>161</v>
      </c>
      <c r="O696">
        <v>36000</v>
      </c>
      <c r="P696">
        <v>379</v>
      </c>
      <c r="Q696">
        <v>78</v>
      </c>
      <c r="R696">
        <v>10</v>
      </c>
      <c r="S696">
        <v>51</v>
      </c>
      <c r="T696" t="s">
        <v>4354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4356</v>
      </c>
      <c r="B697">
        <v>1980</v>
      </c>
      <c r="C697" t="s">
        <v>171</v>
      </c>
      <c r="D697" t="s">
        <v>4357</v>
      </c>
      <c r="E697" t="str">
        <f t="shared" si="10"/>
        <v>City of Thermalito</v>
      </c>
      <c r="F697">
        <v>2892</v>
      </c>
      <c r="G697" t="s">
        <v>4358</v>
      </c>
      <c r="H697">
        <v>4961</v>
      </c>
      <c r="I697">
        <v>0</v>
      </c>
      <c r="J697">
        <v>4961</v>
      </c>
      <c r="K697">
        <v>0</v>
      </c>
      <c r="L697">
        <v>1720</v>
      </c>
      <c r="M697">
        <v>1304</v>
      </c>
      <c r="N697">
        <v>416</v>
      </c>
      <c r="O697">
        <v>43400</v>
      </c>
      <c r="P697">
        <v>1427</v>
      </c>
      <c r="Q697">
        <v>122</v>
      </c>
      <c r="R697">
        <v>3</v>
      </c>
      <c r="S697">
        <v>253</v>
      </c>
      <c r="T697" t="s">
        <v>4357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4359</v>
      </c>
      <c r="B698">
        <v>1980</v>
      </c>
      <c r="C698" t="s">
        <v>171</v>
      </c>
      <c r="D698" t="s">
        <v>1154</v>
      </c>
      <c r="E698" t="str">
        <f t="shared" si="10"/>
        <v>City of Thousand Oaks</v>
      </c>
      <c r="F698">
        <v>2897</v>
      </c>
      <c r="G698" t="s">
        <v>4360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4361</v>
      </c>
      <c r="B699">
        <v>1980</v>
      </c>
      <c r="C699" t="s">
        <v>171</v>
      </c>
      <c r="D699" t="s">
        <v>4362</v>
      </c>
      <c r="E699" t="str">
        <f t="shared" si="10"/>
        <v>City of Thousand Palms</v>
      </c>
      <c r="F699">
        <v>2899</v>
      </c>
      <c r="G699" t="s">
        <v>4363</v>
      </c>
      <c r="H699">
        <v>1718</v>
      </c>
      <c r="I699">
        <v>0</v>
      </c>
      <c r="J699">
        <v>0</v>
      </c>
      <c r="K699">
        <v>1718</v>
      </c>
      <c r="L699">
        <v>811</v>
      </c>
      <c r="M699">
        <v>706</v>
      </c>
      <c r="N699">
        <v>105</v>
      </c>
      <c r="O699">
        <v>46100</v>
      </c>
      <c r="P699">
        <v>588</v>
      </c>
      <c r="Q699">
        <v>21</v>
      </c>
      <c r="R699">
        <v>0</v>
      </c>
      <c r="S699">
        <v>798</v>
      </c>
      <c r="T699" t="s">
        <v>4362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4364</v>
      </c>
      <c r="B700">
        <v>1980</v>
      </c>
      <c r="C700" t="s">
        <v>171</v>
      </c>
      <c r="D700" t="s">
        <v>1156</v>
      </c>
      <c r="E700" t="str">
        <f t="shared" si="10"/>
        <v>City of Tiburon</v>
      </c>
      <c r="F700">
        <v>2903</v>
      </c>
      <c r="G700" t="s">
        <v>4365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4366</v>
      </c>
      <c r="B701">
        <v>1980</v>
      </c>
      <c r="C701" t="s">
        <v>171</v>
      </c>
      <c r="D701" t="s">
        <v>4367</v>
      </c>
      <c r="E701" t="str">
        <f t="shared" si="10"/>
        <v>City of Tierra Buena</v>
      </c>
      <c r="F701">
        <v>2906</v>
      </c>
      <c r="G701" t="s">
        <v>4368</v>
      </c>
      <c r="H701">
        <v>2374</v>
      </c>
      <c r="I701">
        <v>2374</v>
      </c>
      <c r="J701">
        <v>0</v>
      </c>
      <c r="K701">
        <v>0</v>
      </c>
      <c r="L701">
        <v>777</v>
      </c>
      <c r="M701">
        <v>594</v>
      </c>
      <c r="N701">
        <v>183</v>
      </c>
      <c r="O701">
        <v>62600</v>
      </c>
      <c r="P701">
        <v>694</v>
      </c>
      <c r="Q701">
        <v>70</v>
      </c>
      <c r="R701">
        <v>7</v>
      </c>
      <c r="S701">
        <v>44</v>
      </c>
      <c r="T701" t="s">
        <v>4367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4369</v>
      </c>
      <c r="B702">
        <v>1980</v>
      </c>
      <c r="C702" t="s">
        <v>171</v>
      </c>
      <c r="D702" t="s">
        <v>4370</v>
      </c>
      <c r="E702" t="str">
        <f t="shared" si="10"/>
        <v>City of Tipton</v>
      </c>
      <c r="F702">
        <v>2908</v>
      </c>
      <c r="G702" t="s">
        <v>4371</v>
      </c>
      <c r="H702">
        <v>1185</v>
      </c>
      <c r="I702">
        <v>0</v>
      </c>
      <c r="J702">
        <v>0</v>
      </c>
      <c r="K702">
        <v>1185</v>
      </c>
      <c r="L702">
        <v>372</v>
      </c>
      <c r="M702">
        <v>260</v>
      </c>
      <c r="N702">
        <v>112</v>
      </c>
      <c r="O702">
        <v>34000</v>
      </c>
      <c r="P702">
        <v>375</v>
      </c>
      <c r="Q702">
        <v>28</v>
      </c>
      <c r="R702">
        <v>0</v>
      </c>
      <c r="S702">
        <v>11</v>
      </c>
      <c r="T702" t="s">
        <v>4370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4372</v>
      </c>
      <c r="B703">
        <v>1980</v>
      </c>
      <c r="C703" t="s">
        <v>171</v>
      </c>
      <c r="D703" t="s">
        <v>1158</v>
      </c>
      <c r="E703" t="str">
        <f t="shared" si="10"/>
        <v>City of Torrance</v>
      </c>
      <c r="F703">
        <v>2910</v>
      </c>
      <c r="G703" t="s">
        <v>4373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4374</v>
      </c>
      <c r="B704">
        <v>1980</v>
      </c>
      <c r="C704" t="s">
        <v>171</v>
      </c>
      <c r="D704" t="s">
        <v>1160</v>
      </c>
      <c r="E704" t="str">
        <f t="shared" si="10"/>
        <v>City of Tracy</v>
      </c>
      <c r="F704">
        <v>2915</v>
      </c>
      <c r="G704" t="s">
        <v>4375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4376</v>
      </c>
      <c r="B705">
        <v>1980</v>
      </c>
      <c r="C705" t="s">
        <v>171</v>
      </c>
      <c r="D705" t="s">
        <v>1162</v>
      </c>
      <c r="E705" t="str">
        <f t="shared" si="10"/>
        <v>City of Trinidad</v>
      </c>
      <c r="F705">
        <v>2925</v>
      </c>
      <c r="G705" t="s">
        <v>4377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4378</v>
      </c>
      <c r="B706">
        <v>1980</v>
      </c>
      <c r="C706" t="s">
        <v>171</v>
      </c>
      <c r="D706" t="s">
        <v>1164</v>
      </c>
      <c r="E706" t="str">
        <f t="shared" si="10"/>
        <v>City of Truckee</v>
      </c>
      <c r="F706">
        <v>2940</v>
      </c>
      <c r="G706" t="s">
        <v>4379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4380</v>
      </c>
      <c r="B707">
        <v>1980</v>
      </c>
      <c r="C707" t="s">
        <v>171</v>
      </c>
      <c r="D707" t="s">
        <v>1166</v>
      </c>
      <c r="E707" t="str">
        <f t="shared" si="10"/>
        <v>City of Tulare</v>
      </c>
      <c r="F707">
        <v>2945</v>
      </c>
      <c r="G707" t="s">
        <v>4381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4382</v>
      </c>
      <c r="B708">
        <v>1980</v>
      </c>
      <c r="C708" t="s">
        <v>171</v>
      </c>
      <c r="D708" t="s">
        <v>4383</v>
      </c>
      <c r="E708" t="str">
        <f t="shared" si="10"/>
        <v>City of Tulare East</v>
      </c>
      <c r="F708">
        <v>2947</v>
      </c>
      <c r="G708" t="s">
        <v>4384</v>
      </c>
      <c r="H708">
        <v>2168</v>
      </c>
      <c r="I708">
        <v>0</v>
      </c>
      <c r="J708">
        <v>0</v>
      </c>
      <c r="K708">
        <v>2168</v>
      </c>
      <c r="L708">
        <v>628</v>
      </c>
      <c r="M708">
        <v>504</v>
      </c>
      <c r="N708">
        <v>124</v>
      </c>
      <c r="O708">
        <v>47200</v>
      </c>
      <c r="P708">
        <v>592</v>
      </c>
      <c r="Q708">
        <v>37</v>
      </c>
      <c r="R708">
        <v>3</v>
      </c>
      <c r="S708">
        <v>5</v>
      </c>
      <c r="T708" t="s">
        <v>4383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4385</v>
      </c>
      <c r="B709">
        <v>1980</v>
      </c>
      <c r="C709" t="s">
        <v>171</v>
      </c>
      <c r="D709" t="s">
        <v>4386</v>
      </c>
      <c r="E709" t="str">
        <f t="shared" ref="E709:E772" si="11">_xlfn.CONCAT("City of ",D709)</f>
        <v>City of Tulare Northwest</v>
      </c>
      <c r="F709">
        <v>2948</v>
      </c>
      <c r="G709" t="s">
        <v>4387</v>
      </c>
      <c r="H709">
        <v>1936</v>
      </c>
      <c r="I709">
        <v>0</v>
      </c>
      <c r="J709">
        <v>0</v>
      </c>
      <c r="K709">
        <v>1936</v>
      </c>
      <c r="L709">
        <v>637</v>
      </c>
      <c r="M709">
        <v>476</v>
      </c>
      <c r="N709">
        <v>161</v>
      </c>
      <c r="O709">
        <v>54000</v>
      </c>
      <c r="P709">
        <v>602</v>
      </c>
      <c r="Q709">
        <v>25</v>
      </c>
      <c r="R709">
        <v>15</v>
      </c>
      <c r="S709">
        <v>14</v>
      </c>
      <c r="T709" t="s">
        <v>4386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4388</v>
      </c>
      <c r="B710">
        <v>1980</v>
      </c>
      <c r="C710" t="s">
        <v>171</v>
      </c>
      <c r="D710" t="s">
        <v>1168</v>
      </c>
      <c r="E710" t="str">
        <f t="shared" si="11"/>
        <v>City of Tulelake</v>
      </c>
      <c r="F710">
        <v>2950</v>
      </c>
      <c r="G710" t="s">
        <v>4389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4390</v>
      </c>
      <c r="B711">
        <v>1980</v>
      </c>
      <c r="C711" t="s">
        <v>171</v>
      </c>
      <c r="D711" t="s">
        <v>4391</v>
      </c>
      <c r="E711" t="str">
        <f t="shared" si="11"/>
        <v>City of Tuolumne City</v>
      </c>
      <c r="F711">
        <v>2955</v>
      </c>
      <c r="G711" t="s">
        <v>4392</v>
      </c>
      <c r="H711">
        <v>1708</v>
      </c>
      <c r="I711">
        <v>0</v>
      </c>
      <c r="J711">
        <v>0</v>
      </c>
      <c r="K711">
        <v>1708</v>
      </c>
      <c r="L711">
        <v>685</v>
      </c>
      <c r="M711">
        <v>393</v>
      </c>
      <c r="N711">
        <v>292</v>
      </c>
      <c r="O711">
        <v>43000</v>
      </c>
      <c r="P711">
        <v>589</v>
      </c>
      <c r="Q711">
        <v>91</v>
      </c>
      <c r="R711">
        <v>30</v>
      </c>
      <c r="S711">
        <v>59</v>
      </c>
      <c r="T711" t="s">
        <v>4391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4393</v>
      </c>
      <c r="B712">
        <v>1980</v>
      </c>
      <c r="C712" t="s">
        <v>171</v>
      </c>
      <c r="D712" t="s">
        <v>1170</v>
      </c>
      <c r="E712" t="str">
        <f t="shared" si="11"/>
        <v>City of Turlock</v>
      </c>
      <c r="F712">
        <v>2960</v>
      </c>
      <c r="G712" t="s">
        <v>4394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4395</v>
      </c>
      <c r="B713">
        <v>1980</v>
      </c>
      <c r="C713" t="s">
        <v>171</v>
      </c>
      <c r="D713" t="s">
        <v>1172</v>
      </c>
      <c r="E713" t="str">
        <f t="shared" si="11"/>
        <v>City of Tustin</v>
      </c>
      <c r="F713">
        <v>2965</v>
      </c>
      <c r="G713" t="s">
        <v>4396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4397</v>
      </c>
      <c r="B714">
        <v>1980</v>
      </c>
      <c r="C714" t="s">
        <v>171</v>
      </c>
      <c r="D714" t="s">
        <v>4398</v>
      </c>
      <c r="E714" t="str">
        <f t="shared" si="11"/>
        <v>City of Tustin Foothills</v>
      </c>
      <c r="F714">
        <v>2967</v>
      </c>
      <c r="G714" t="s">
        <v>4399</v>
      </c>
      <c r="H714">
        <v>26174</v>
      </c>
      <c r="I714">
        <v>26174</v>
      </c>
      <c r="J714">
        <v>0</v>
      </c>
      <c r="K714">
        <v>0</v>
      </c>
      <c r="L714">
        <v>8039</v>
      </c>
      <c r="M714">
        <v>7341</v>
      </c>
      <c r="N714">
        <v>698</v>
      </c>
      <c r="O714">
        <v>158900</v>
      </c>
      <c r="P714">
        <v>7914</v>
      </c>
      <c r="Q714">
        <v>194</v>
      </c>
      <c r="R714">
        <v>96</v>
      </c>
      <c r="S714">
        <v>3</v>
      </c>
      <c r="T714" t="s">
        <v>4398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4400</v>
      </c>
      <c r="B715">
        <v>1980</v>
      </c>
      <c r="C715" t="s">
        <v>171</v>
      </c>
      <c r="D715" t="s">
        <v>4401</v>
      </c>
      <c r="E715" t="str">
        <f t="shared" si="11"/>
        <v>City of Twain Harte</v>
      </c>
      <c r="F715">
        <v>2970</v>
      </c>
      <c r="G715" t="s">
        <v>4402</v>
      </c>
      <c r="H715">
        <v>1369</v>
      </c>
      <c r="I715">
        <v>0</v>
      </c>
      <c r="J715">
        <v>0</v>
      </c>
      <c r="K715">
        <v>1369</v>
      </c>
      <c r="L715">
        <v>550</v>
      </c>
      <c r="M715">
        <v>323</v>
      </c>
      <c r="N715">
        <v>227</v>
      </c>
      <c r="O715">
        <v>64400</v>
      </c>
      <c r="P715">
        <v>1109</v>
      </c>
      <c r="Q715">
        <v>76</v>
      </c>
      <c r="R715">
        <v>11</v>
      </c>
      <c r="S715">
        <v>6</v>
      </c>
      <c r="T715" t="s">
        <v>4401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4403</v>
      </c>
      <c r="B716">
        <v>1980</v>
      </c>
      <c r="C716" t="s">
        <v>171</v>
      </c>
      <c r="D716" t="s">
        <v>1174</v>
      </c>
      <c r="E716" t="str">
        <f t="shared" si="11"/>
        <v>City of Twentynine Palms</v>
      </c>
      <c r="F716">
        <v>2971</v>
      </c>
      <c r="G716" t="s">
        <v>4404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4405</v>
      </c>
      <c r="B717">
        <v>1980</v>
      </c>
      <c r="C717" t="s">
        <v>171</v>
      </c>
      <c r="D717" t="s">
        <v>4406</v>
      </c>
      <c r="E717" t="str">
        <f t="shared" si="11"/>
        <v>City of Twentynine Palms Base</v>
      </c>
      <c r="F717">
        <v>2972</v>
      </c>
      <c r="G717" t="s">
        <v>4407</v>
      </c>
      <c r="H717">
        <v>7079</v>
      </c>
      <c r="I717">
        <v>0</v>
      </c>
      <c r="J717">
        <v>7079</v>
      </c>
      <c r="K717">
        <v>0</v>
      </c>
      <c r="L717">
        <v>744</v>
      </c>
      <c r="M717">
        <v>4</v>
      </c>
      <c r="N717">
        <v>740</v>
      </c>
      <c r="O717">
        <v>0</v>
      </c>
      <c r="P717">
        <v>684</v>
      </c>
      <c r="Q717">
        <v>94</v>
      </c>
      <c r="R717">
        <v>2</v>
      </c>
      <c r="S717">
        <v>4</v>
      </c>
      <c r="T717" t="s">
        <v>4406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4408</v>
      </c>
      <c r="B718">
        <v>1980</v>
      </c>
      <c r="C718" t="s">
        <v>171</v>
      </c>
      <c r="D718" t="s">
        <v>4409</v>
      </c>
      <c r="E718" t="str">
        <f t="shared" si="11"/>
        <v>City of Twin Lakes</v>
      </c>
      <c r="F718">
        <v>2975</v>
      </c>
      <c r="G718" t="s">
        <v>4410</v>
      </c>
      <c r="H718">
        <v>4502</v>
      </c>
      <c r="I718">
        <v>4502</v>
      </c>
      <c r="J718">
        <v>0</v>
      </c>
      <c r="K718">
        <v>0</v>
      </c>
      <c r="L718">
        <v>2190</v>
      </c>
      <c r="M718">
        <v>729</v>
      </c>
      <c r="N718">
        <v>1461</v>
      </c>
      <c r="O718">
        <v>94100</v>
      </c>
      <c r="P718">
        <v>1182</v>
      </c>
      <c r="Q718">
        <v>480</v>
      </c>
      <c r="R718">
        <v>518</v>
      </c>
      <c r="S718">
        <v>252</v>
      </c>
      <c r="T718" t="s">
        <v>4409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4411</v>
      </c>
      <c r="B719">
        <v>1980</v>
      </c>
      <c r="C719" t="s">
        <v>171</v>
      </c>
      <c r="D719" t="s">
        <v>1176</v>
      </c>
      <c r="E719" t="str">
        <f t="shared" si="11"/>
        <v>City of Ukiah</v>
      </c>
      <c r="F719">
        <v>2980</v>
      </c>
      <c r="G719" t="s">
        <v>4412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4413</v>
      </c>
      <c r="B720">
        <v>1980</v>
      </c>
      <c r="C720" t="s">
        <v>171</v>
      </c>
      <c r="D720" t="s">
        <v>1180</v>
      </c>
      <c r="E720" t="str">
        <f t="shared" si="11"/>
        <v>City of Union City</v>
      </c>
      <c r="F720">
        <v>2985</v>
      </c>
      <c r="G720" t="s">
        <v>4414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4415</v>
      </c>
      <c r="B721">
        <v>1980</v>
      </c>
      <c r="C721" t="s">
        <v>171</v>
      </c>
      <c r="D721" t="s">
        <v>1182</v>
      </c>
      <c r="E721" t="str">
        <f t="shared" si="11"/>
        <v>City of Upland</v>
      </c>
      <c r="F721">
        <v>2990</v>
      </c>
      <c r="G721" t="s">
        <v>4416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4417</v>
      </c>
      <c r="B722">
        <v>1980</v>
      </c>
      <c r="C722" t="s">
        <v>171</v>
      </c>
      <c r="D722" t="s">
        <v>1184</v>
      </c>
      <c r="E722" t="str">
        <f t="shared" si="11"/>
        <v>City of Vacaville</v>
      </c>
      <c r="F722">
        <v>2995</v>
      </c>
      <c r="G722" t="s">
        <v>4418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4419</v>
      </c>
      <c r="B723">
        <v>1980</v>
      </c>
      <c r="C723" t="s">
        <v>171</v>
      </c>
      <c r="D723" t="s">
        <v>4420</v>
      </c>
      <c r="E723" t="str">
        <f t="shared" si="11"/>
        <v>City of Valencia</v>
      </c>
      <c r="F723">
        <v>2997</v>
      </c>
      <c r="G723" t="s">
        <v>4421</v>
      </c>
      <c r="H723">
        <v>12163</v>
      </c>
      <c r="I723">
        <v>12163</v>
      </c>
      <c r="J723">
        <v>0</v>
      </c>
      <c r="K723">
        <v>0</v>
      </c>
      <c r="L723">
        <v>3748</v>
      </c>
      <c r="M723">
        <v>3083</v>
      </c>
      <c r="N723">
        <v>665</v>
      </c>
      <c r="O723">
        <v>128500</v>
      </c>
      <c r="P723">
        <v>3553</v>
      </c>
      <c r="Q723">
        <v>132</v>
      </c>
      <c r="R723">
        <v>387</v>
      </c>
      <c r="S723">
        <v>0</v>
      </c>
      <c r="T723" t="s">
        <v>4420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4422</v>
      </c>
      <c r="B724">
        <v>1980</v>
      </c>
      <c r="C724" t="s">
        <v>171</v>
      </c>
      <c r="D724" t="s">
        <v>4423</v>
      </c>
      <c r="E724" t="str">
        <f t="shared" si="11"/>
        <v>City of Valinda</v>
      </c>
      <c r="F724">
        <v>2998</v>
      </c>
      <c r="G724" t="s">
        <v>4424</v>
      </c>
      <c r="H724">
        <v>18700</v>
      </c>
      <c r="I724">
        <v>18700</v>
      </c>
      <c r="J724">
        <v>0</v>
      </c>
      <c r="K724">
        <v>0</v>
      </c>
      <c r="L724">
        <v>5023</v>
      </c>
      <c r="M724">
        <v>4169</v>
      </c>
      <c r="N724">
        <v>854</v>
      </c>
      <c r="O724">
        <v>67800</v>
      </c>
      <c r="P724">
        <v>4839</v>
      </c>
      <c r="Q724">
        <v>197</v>
      </c>
      <c r="R724">
        <v>101</v>
      </c>
      <c r="S724">
        <v>5</v>
      </c>
      <c r="T724" t="s">
        <v>4423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4425</v>
      </c>
      <c r="B725">
        <v>1980</v>
      </c>
      <c r="C725" t="s">
        <v>171</v>
      </c>
      <c r="D725" t="s">
        <v>1186</v>
      </c>
      <c r="E725" t="str">
        <f t="shared" si="11"/>
        <v>City of Vallejo</v>
      </c>
      <c r="F725">
        <v>3000</v>
      </c>
      <c r="G725" t="s">
        <v>4426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4427</v>
      </c>
      <c r="B726">
        <v>1980</v>
      </c>
      <c r="C726" t="s">
        <v>171</v>
      </c>
      <c r="D726" t="s">
        <v>4428</v>
      </c>
      <c r="E726" t="str">
        <f t="shared" si="11"/>
        <v>City of Valle Vista</v>
      </c>
      <c r="F726">
        <v>3001</v>
      </c>
      <c r="G726" t="s">
        <v>4429</v>
      </c>
      <c r="H726">
        <v>5474</v>
      </c>
      <c r="I726">
        <v>5474</v>
      </c>
      <c r="J726">
        <v>0</v>
      </c>
      <c r="K726">
        <v>0</v>
      </c>
      <c r="L726">
        <v>2794</v>
      </c>
      <c r="M726">
        <v>2290</v>
      </c>
      <c r="N726">
        <v>504</v>
      </c>
      <c r="O726">
        <v>59500</v>
      </c>
      <c r="P726">
        <v>1193</v>
      </c>
      <c r="Q726">
        <v>70</v>
      </c>
      <c r="R726">
        <v>141</v>
      </c>
      <c r="S726">
        <v>1598</v>
      </c>
      <c r="T726" t="s">
        <v>4428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4430</v>
      </c>
      <c r="B727">
        <v>1980</v>
      </c>
      <c r="C727" t="s">
        <v>171</v>
      </c>
      <c r="D727" t="s">
        <v>4431</v>
      </c>
      <c r="E727" t="str">
        <f t="shared" si="11"/>
        <v>City of Valley Center</v>
      </c>
      <c r="F727">
        <v>3002</v>
      </c>
      <c r="G727" t="s">
        <v>4432</v>
      </c>
      <c r="H727">
        <v>1242</v>
      </c>
      <c r="I727">
        <v>0</v>
      </c>
      <c r="J727">
        <v>0</v>
      </c>
      <c r="K727">
        <v>1242</v>
      </c>
      <c r="L727">
        <v>396</v>
      </c>
      <c r="M727">
        <v>320</v>
      </c>
      <c r="N727">
        <v>76</v>
      </c>
      <c r="O727">
        <v>130300</v>
      </c>
      <c r="P727">
        <v>372</v>
      </c>
      <c r="Q727">
        <v>23</v>
      </c>
      <c r="R727">
        <v>0</v>
      </c>
      <c r="S727">
        <v>33</v>
      </c>
      <c r="T727" t="s">
        <v>4431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4433</v>
      </c>
      <c r="B728">
        <v>1980</v>
      </c>
      <c r="C728" t="s">
        <v>171</v>
      </c>
      <c r="D728" t="s">
        <v>4434</v>
      </c>
      <c r="E728" t="str">
        <f t="shared" si="11"/>
        <v>City of Vandenberg AFB</v>
      </c>
      <c r="F728">
        <v>3003</v>
      </c>
      <c r="G728" t="s">
        <v>4435</v>
      </c>
      <c r="H728">
        <v>8136</v>
      </c>
      <c r="I728">
        <v>0</v>
      </c>
      <c r="J728">
        <v>8136</v>
      </c>
      <c r="K728">
        <v>0</v>
      </c>
      <c r="L728">
        <v>2113</v>
      </c>
      <c r="M728">
        <v>150</v>
      </c>
      <c r="N728">
        <v>1963</v>
      </c>
      <c r="O728">
        <v>48800</v>
      </c>
      <c r="P728">
        <v>2108</v>
      </c>
      <c r="Q728">
        <v>42</v>
      </c>
      <c r="R728">
        <v>2</v>
      </c>
      <c r="S728">
        <v>128</v>
      </c>
      <c r="T728" t="s">
        <v>4434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4436</v>
      </c>
      <c r="B729">
        <v>1980</v>
      </c>
      <c r="C729" t="s">
        <v>171</v>
      </c>
      <c r="D729" t="s">
        <v>4437</v>
      </c>
      <c r="E729" t="str">
        <f t="shared" si="11"/>
        <v>City of Vandenberg Village</v>
      </c>
      <c r="F729">
        <v>3004</v>
      </c>
      <c r="G729" t="s">
        <v>4438</v>
      </c>
      <c r="H729">
        <v>5839</v>
      </c>
      <c r="I729">
        <v>0</v>
      </c>
      <c r="J729">
        <v>5839</v>
      </c>
      <c r="K729">
        <v>0</v>
      </c>
      <c r="L729">
        <v>1989</v>
      </c>
      <c r="M729">
        <v>1657</v>
      </c>
      <c r="N729">
        <v>332</v>
      </c>
      <c r="O729">
        <v>80200</v>
      </c>
      <c r="P729">
        <v>1923</v>
      </c>
      <c r="Q729">
        <v>58</v>
      </c>
      <c r="R729">
        <v>85</v>
      </c>
      <c r="S729">
        <v>0</v>
      </c>
      <c r="T729" t="s">
        <v>4437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4439</v>
      </c>
      <c r="B730">
        <v>1980</v>
      </c>
      <c r="C730" t="s">
        <v>171</v>
      </c>
      <c r="D730" t="s">
        <v>1190</v>
      </c>
      <c r="E730" t="str">
        <f t="shared" si="11"/>
        <v>City of Vernon</v>
      </c>
      <c r="F730">
        <v>3005</v>
      </c>
      <c r="G730" t="s">
        <v>4440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4441</v>
      </c>
      <c r="B731">
        <v>1980</v>
      </c>
      <c r="C731" t="s">
        <v>171</v>
      </c>
      <c r="D731" t="s">
        <v>1192</v>
      </c>
      <c r="E731" t="str">
        <f t="shared" si="11"/>
        <v>City of Victorville</v>
      </c>
      <c r="F731">
        <v>3007</v>
      </c>
      <c r="G731" t="s">
        <v>4442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4443</v>
      </c>
      <c r="B732">
        <v>1980</v>
      </c>
      <c r="C732" t="s">
        <v>171</v>
      </c>
      <c r="D732" t="s">
        <v>4444</v>
      </c>
      <c r="E732" t="str">
        <f t="shared" si="11"/>
        <v>City of View Park-Windsor Hills</v>
      </c>
      <c r="F732">
        <v>3008</v>
      </c>
      <c r="G732" t="s">
        <v>4445</v>
      </c>
      <c r="H732">
        <v>12101</v>
      </c>
      <c r="I732">
        <v>12101</v>
      </c>
      <c r="J732">
        <v>0</v>
      </c>
      <c r="K732">
        <v>0</v>
      </c>
      <c r="L732">
        <v>4582</v>
      </c>
      <c r="M732">
        <v>3552</v>
      </c>
      <c r="N732">
        <v>1030</v>
      </c>
      <c r="O732">
        <v>113400</v>
      </c>
      <c r="P732">
        <v>4109</v>
      </c>
      <c r="Q732">
        <v>330</v>
      </c>
      <c r="R732">
        <v>239</v>
      </c>
      <c r="S732">
        <v>2</v>
      </c>
      <c r="T732" t="s">
        <v>4444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4446</v>
      </c>
      <c r="B733">
        <v>1980</v>
      </c>
      <c r="C733" t="s">
        <v>171</v>
      </c>
      <c r="D733" t="s">
        <v>1194</v>
      </c>
      <c r="E733" t="str">
        <f t="shared" si="11"/>
        <v>City of Villa Park</v>
      </c>
      <c r="F733">
        <v>3009</v>
      </c>
      <c r="G733" t="s">
        <v>4447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4448</v>
      </c>
      <c r="B734">
        <v>1980</v>
      </c>
      <c r="C734" t="s">
        <v>171</v>
      </c>
      <c r="D734" t="s">
        <v>4449</v>
      </c>
      <c r="E734" t="str">
        <f t="shared" si="11"/>
        <v>City of Vine Hill-Pacheco</v>
      </c>
      <c r="F734">
        <v>3013</v>
      </c>
      <c r="G734" t="s">
        <v>4450</v>
      </c>
      <c r="H734">
        <v>6129</v>
      </c>
      <c r="I734">
        <v>6129</v>
      </c>
      <c r="J734">
        <v>0</v>
      </c>
      <c r="K734">
        <v>0</v>
      </c>
      <c r="L734">
        <v>2093</v>
      </c>
      <c r="M734">
        <v>1490</v>
      </c>
      <c r="N734">
        <v>603</v>
      </c>
      <c r="O734">
        <v>73900</v>
      </c>
      <c r="P734">
        <v>1918</v>
      </c>
      <c r="Q734">
        <v>158</v>
      </c>
      <c r="R734">
        <v>79</v>
      </c>
      <c r="S734">
        <v>24</v>
      </c>
      <c r="T734" t="s">
        <v>4449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4451</v>
      </c>
      <c r="B735">
        <v>1980</v>
      </c>
      <c r="C735" t="s">
        <v>171</v>
      </c>
      <c r="D735" t="s">
        <v>1196</v>
      </c>
      <c r="E735" t="str">
        <f t="shared" si="11"/>
        <v>City of Visalia</v>
      </c>
      <c r="F735">
        <v>3015</v>
      </c>
      <c r="G735" t="s">
        <v>4452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4453</v>
      </c>
      <c r="B736">
        <v>1980</v>
      </c>
      <c r="C736" t="s">
        <v>171</v>
      </c>
      <c r="D736" t="s">
        <v>1198</v>
      </c>
      <c r="E736" t="str">
        <f t="shared" si="11"/>
        <v>City of Vista</v>
      </c>
      <c r="F736">
        <v>3017</v>
      </c>
      <c r="G736" t="s">
        <v>4454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4455</v>
      </c>
      <c r="B737">
        <v>1980</v>
      </c>
      <c r="C737" t="s">
        <v>171</v>
      </c>
      <c r="D737" t="s">
        <v>1200</v>
      </c>
      <c r="E737" t="str">
        <f t="shared" si="11"/>
        <v>City of Walnut</v>
      </c>
      <c r="F737">
        <v>3025</v>
      </c>
      <c r="G737" t="s">
        <v>4456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4457</v>
      </c>
      <c r="B738">
        <v>1980</v>
      </c>
      <c r="C738" t="s">
        <v>171</v>
      </c>
      <c r="D738" t="s">
        <v>1202</v>
      </c>
      <c r="E738" t="str">
        <f t="shared" si="11"/>
        <v>City of Walnut Creek</v>
      </c>
      <c r="F738">
        <v>3030</v>
      </c>
      <c r="G738" t="s">
        <v>4458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4459</v>
      </c>
      <c r="B739">
        <v>1980</v>
      </c>
      <c r="C739" t="s">
        <v>171</v>
      </c>
      <c r="D739" t="s">
        <v>4460</v>
      </c>
      <c r="E739" t="str">
        <f t="shared" si="11"/>
        <v>City of Walnut Creek West</v>
      </c>
      <c r="F739">
        <v>3032</v>
      </c>
      <c r="G739" t="s">
        <v>4461</v>
      </c>
      <c r="H739">
        <v>5893</v>
      </c>
      <c r="I739">
        <v>5893</v>
      </c>
      <c r="J739">
        <v>0</v>
      </c>
      <c r="K739">
        <v>0</v>
      </c>
      <c r="L739">
        <v>2442</v>
      </c>
      <c r="M739">
        <v>1668</v>
      </c>
      <c r="N739">
        <v>774</v>
      </c>
      <c r="O739">
        <v>112300</v>
      </c>
      <c r="P739">
        <v>2104</v>
      </c>
      <c r="Q739">
        <v>89</v>
      </c>
      <c r="R739">
        <v>295</v>
      </c>
      <c r="S739">
        <v>0</v>
      </c>
      <c r="T739" t="s">
        <v>4460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4462</v>
      </c>
      <c r="B740">
        <v>1980</v>
      </c>
      <c r="C740" t="s">
        <v>171</v>
      </c>
      <c r="D740" t="s">
        <v>4463</v>
      </c>
      <c r="E740" t="str">
        <f t="shared" si="11"/>
        <v>City of Walnut Park</v>
      </c>
      <c r="F740">
        <v>3040</v>
      </c>
      <c r="G740" t="s">
        <v>4464</v>
      </c>
      <c r="H740">
        <v>11811</v>
      </c>
      <c r="I740">
        <v>11811</v>
      </c>
      <c r="J740">
        <v>0</v>
      </c>
      <c r="K740">
        <v>0</v>
      </c>
      <c r="L740">
        <v>3647</v>
      </c>
      <c r="M740">
        <v>2177</v>
      </c>
      <c r="N740">
        <v>1470</v>
      </c>
      <c r="O740">
        <v>63400</v>
      </c>
      <c r="P740">
        <v>3013</v>
      </c>
      <c r="Q740">
        <v>704</v>
      </c>
      <c r="R740">
        <v>67</v>
      </c>
      <c r="S740">
        <v>0</v>
      </c>
      <c r="T740" t="s">
        <v>4463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4465</v>
      </c>
      <c r="B741">
        <v>1980</v>
      </c>
      <c r="C741" t="s">
        <v>171</v>
      </c>
      <c r="D741" t="s">
        <v>1204</v>
      </c>
      <c r="E741" t="str">
        <f t="shared" si="11"/>
        <v>City of Wasco</v>
      </c>
      <c r="F741">
        <v>3045</v>
      </c>
      <c r="G741" t="s">
        <v>4466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4467</v>
      </c>
      <c r="B742">
        <v>1980</v>
      </c>
      <c r="C742" t="s">
        <v>171</v>
      </c>
      <c r="D742" t="s">
        <v>1206</v>
      </c>
      <c r="E742" t="str">
        <f t="shared" si="11"/>
        <v>City of Waterford</v>
      </c>
      <c r="F742">
        <v>3050</v>
      </c>
      <c r="G742" t="s">
        <v>4468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4469</v>
      </c>
      <c r="B743">
        <v>1980</v>
      </c>
      <c r="C743" t="s">
        <v>171</v>
      </c>
      <c r="D743" t="s">
        <v>1208</v>
      </c>
      <c r="E743" t="str">
        <f t="shared" si="11"/>
        <v>City of Watsonville</v>
      </c>
      <c r="F743">
        <v>3055</v>
      </c>
      <c r="G743" t="s">
        <v>4470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4471</v>
      </c>
      <c r="B744">
        <v>1980</v>
      </c>
      <c r="C744" t="s">
        <v>171</v>
      </c>
      <c r="D744" t="s">
        <v>4472</v>
      </c>
      <c r="E744" t="str">
        <f t="shared" si="11"/>
        <v>City of Weaverville</v>
      </c>
      <c r="F744">
        <v>3060</v>
      </c>
      <c r="G744" t="s">
        <v>4473</v>
      </c>
      <c r="H744">
        <v>2787</v>
      </c>
      <c r="I744">
        <v>0</v>
      </c>
      <c r="J744">
        <v>2787</v>
      </c>
      <c r="K744">
        <v>0</v>
      </c>
      <c r="L744">
        <v>1077</v>
      </c>
      <c r="M744">
        <v>727</v>
      </c>
      <c r="N744">
        <v>350</v>
      </c>
      <c r="O744">
        <v>60700</v>
      </c>
      <c r="P744">
        <v>810</v>
      </c>
      <c r="Q744">
        <v>129</v>
      </c>
      <c r="R744">
        <v>53</v>
      </c>
      <c r="S744">
        <v>168</v>
      </c>
      <c r="T744" t="s">
        <v>4472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4474</v>
      </c>
      <c r="B745">
        <v>1980</v>
      </c>
      <c r="C745" t="s">
        <v>171</v>
      </c>
      <c r="D745" t="s">
        <v>1210</v>
      </c>
      <c r="E745" t="str">
        <f t="shared" si="11"/>
        <v>City of Weed</v>
      </c>
      <c r="F745">
        <v>3063</v>
      </c>
      <c r="G745" t="s">
        <v>4475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4476</v>
      </c>
      <c r="B746">
        <v>1980</v>
      </c>
      <c r="C746" t="s">
        <v>171</v>
      </c>
      <c r="D746" t="s">
        <v>4477</v>
      </c>
      <c r="E746" t="str">
        <f t="shared" si="11"/>
        <v>City of Weed Patch</v>
      </c>
      <c r="F746">
        <v>3064</v>
      </c>
      <c r="G746" t="s">
        <v>4478</v>
      </c>
      <c r="H746">
        <v>1553</v>
      </c>
      <c r="I746">
        <v>0</v>
      </c>
      <c r="J746">
        <v>0</v>
      </c>
      <c r="K746">
        <v>1553</v>
      </c>
      <c r="L746">
        <v>394</v>
      </c>
      <c r="M746">
        <v>186</v>
      </c>
      <c r="N746">
        <v>208</v>
      </c>
      <c r="O746">
        <v>24800</v>
      </c>
      <c r="P746">
        <v>250</v>
      </c>
      <c r="Q746">
        <v>88</v>
      </c>
      <c r="R746">
        <v>3</v>
      </c>
      <c r="S746">
        <v>80</v>
      </c>
      <c r="T746" t="s">
        <v>4477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4479</v>
      </c>
      <c r="B747">
        <v>1980</v>
      </c>
      <c r="C747" t="s">
        <v>171</v>
      </c>
      <c r="D747" t="s">
        <v>4480</v>
      </c>
      <c r="E747" t="str">
        <f t="shared" si="11"/>
        <v>City of West Athens</v>
      </c>
      <c r="F747">
        <v>3066</v>
      </c>
      <c r="G747" t="s">
        <v>4481</v>
      </c>
      <c r="H747">
        <v>8531</v>
      </c>
      <c r="I747">
        <v>8531</v>
      </c>
      <c r="J747">
        <v>0</v>
      </c>
      <c r="K747">
        <v>0</v>
      </c>
      <c r="L747">
        <v>2475</v>
      </c>
      <c r="M747">
        <v>1359</v>
      </c>
      <c r="N747">
        <v>1116</v>
      </c>
      <c r="O747">
        <v>68400</v>
      </c>
      <c r="P747">
        <v>1831</v>
      </c>
      <c r="Q747">
        <v>329</v>
      </c>
      <c r="R747">
        <v>367</v>
      </c>
      <c r="S747">
        <v>29</v>
      </c>
      <c r="T747" t="s">
        <v>4480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4482</v>
      </c>
      <c r="B748">
        <v>1980</v>
      </c>
      <c r="C748" t="s">
        <v>171</v>
      </c>
      <c r="D748" t="s">
        <v>4483</v>
      </c>
      <c r="E748" t="str">
        <f t="shared" si="11"/>
        <v>City of West Carson</v>
      </c>
      <c r="F748">
        <v>3067</v>
      </c>
      <c r="G748" t="s">
        <v>4484</v>
      </c>
      <c r="H748">
        <v>17997</v>
      </c>
      <c r="I748">
        <v>17997</v>
      </c>
      <c r="J748">
        <v>0</v>
      </c>
      <c r="K748">
        <v>0</v>
      </c>
      <c r="L748">
        <v>5798</v>
      </c>
      <c r="M748">
        <v>4198</v>
      </c>
      <c r="N748">
        <v>1600</v>
      </c>
      <c r="O748">
        <v>95100</v>
      </c>
      <c r="P748">
        <v>4247</v>
      </c>
      <c r="Q748">
        <v>614</v>
      </c>
      <c r="R748">
        <v>430</v>
      </c>
      <c r="S748">
        <v>909</v>
      </c>
      <c r="T748" t="s">
        <v>4483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4485</v>
      </c>
      <c r="B749">
        <v>1980</v>
      </c>
      <c r="C749" t="s">
        <v>171</v>
      </c>
      <c r="D749" t="s">
        <v>4486</v>
      </c>
      <c r="E749" t="str">
        <f t="shared" si="11"/>
        <v>City of West Compton</v>
      </c>
      <c r="F749">
        <v>3068</v>
      </c>
      <c r="G749" t="s">
        <v>4487</v>
      </c>
      <c r="H749">
        <v>5907</v>
      </c>
      <c r="I749">
        <v>5907</v>
      </c>
      <c r="J749">
        <v>0</v>
      </c>
      <c r="K749">
        <v>0</v>
      </c>
      <c r="L749">
        <v>1616</v>
      </c>
      <c r="M749">
        <v>1218</v>
      </c>
      <c r="N749">
        <v>398</v>
      </c>
      <c r="O749">
        <v>47800</v>
      </c>
      <c r="P749">
        <v>1373</v>
      </c>
      <c r="Q749">
        <v>87</v>
      </c>
      <c r="R749">
        <v>75</v>
      </c>
      <c r="S749">
        <v>109</v>
      </c>
      <c r="T749" t="s">
        <v>4486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4488</v>
      </c>
      <c r="B750">
        <v>1980</v>
      </c>
      <c r="C750" t="s">
        <v>171</v>
      </c>
      <c r="D750" t="s">
        <v>1212</v>
      </c>
      <c r="E750" t="str">
        <f t="shared" si="11"/>
        <v>City of West Covina</v>
      </c>
      <c r="F750">
        <v>3070</v>
      </c>
      <c r="G750" t="s">
        <v>4489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4490</v>
      </c>
      <c r="B751">
        <v>1980</v>
      </c>
      <c r="C751" t="s">
        <v>171</v>
      </c>
      <c r="D751" t="s">
        <v>4491</v>
      </c>
      <c r="E751" t="str">
        <f t="shared" si="11"/>
        <v>City of West Hollywood</v>
      </c>
      <c r="F751">
        <v>3080</v>
      </c>
      <c r="G751" t="s">
        <v>4492</v>
      </c>
      <c r="H751">
        <v>35703</v>
      </c>
      <c r="I751">
        <v>35703</v>
      </c>
      <c r="J751">
        <v>0</v>
      </c>
      <c r="K751">
        <v>0</v>
      </c>
      <c r="L751">
        <v>22152</v>
      </c>
      <c r="M751">
        <v>2684</v>
      </c>
      <c r="N751">
        <v>19468</v>
      </c>
      <c r="O751">
        <v>128000</v>
      </c>
      <c r="P751">
        <v>6812</v>
      </c>
      <c r="Q751">
        <v>4452</v>
      </c>
      <c r="R751">
        <v>13022</v>
      </c>
      <c r="S751">
        <v>25</v>
      </c>
      <c r="T751" t="s">
        <v>4491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4493</v>
      </c>
      <c r="B752">
        <v>1980</v>
      </c>
      <c r="C752" t="s">
        <v>171</v>
      </c>
      <c r="D752" t="s">
        <v>1216</v>
      </c>
      <c r="E752" t="str">
        <f t="shared" si="11"/>
        <v>City of Westminster</v>
      </c>
      <c r="F752">
        <v>3085</v>
      </c>
      <c r="G752" t="s">
        <v>4494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4495</v>
      </c>
      <c r="B753">
        <v>1980</v>
      </c>
      <c r="C753" t="s">
        <v>171</v>
      </c>
      <c r="D753" t="s">
        <v>4496</v>
      </c>
      <c r="E753" t="str">
        <f t="shared" si="11"/>
        <v>City of Westmont</v>
      </c>
      <c r="F753">
        <v>3091</v>
      </c>
      <c r="G753" t="s">
        <v>4497</v>
      </c>
      <c r="H753">
        <v>27916</v>
      </c>
      <c r="I753">
        <v>27916</v>
      </c>
      <c r="J753">
        <v>0</v>
      </c>
      <c r="K753">
        <v>0</v>
      </c>
      <c r="L753">
        <v>9165</v>
      </c>
      <c r="M753">
        <v>3218</v>
      </c>
      <c r="N753">
        <v>5947</v>
      </c>
      <c r="O753">
        <v>56400</v>
      </c>
      <c r="P753">
        <v>5858</v>
      </c>
      <c r="Q753">
        <v>2712</v>
      </c>
      <c r="R753">
        <v>959</v>
      </c>
      <c r="S753">
        <v>28</v>
      </c>
      <c r="T753" t="s">
        <v>4496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4498</v>
      </c>
      <c r="B754">
        <v>1980</v>
      </c>
      <c r="C754" t="s">
        <v>171</v>
      </c>
      <c r="D754" t="s">
        <v>1218</v>
      </c>
      <c r="E754" t="str">
        <f t="shared" si="11"/>
        <v>City of Westmorland</v>
      </c>
      <c r="F754">
        <v>3092</v>
      </c>
      <c r="G754" t="s">
        <v>4499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4500</v>
      </c>
      <c r="B755">
        <v>1980</v>
      </c>
      <c r="C755" t="s">
        <v>171</v>
      </c>
      <c r="D755" t="s">
        <v>4501</v>
      </c>
      <c r="E755" t="str">
        <f t="shared" si="11"/>
        <v>City of West Parlier</v>
      </c>
      <c r="F755">
        <v>3093</v>
      </c>
      <c r="G755" t="s">
        <v>4502</v>
      </c>
      <c r="H755">
        <v>2811</v>
      </c>
      <c r="I755">
        <v>0</v>
      </c>
      <c r="J755">
        <v>2811</v>
      </c>
      <c r="K755">
        <v>0</v>
      </c>
      <c r="L755">
        <v>625</v>
      </c>
      <c r="M755">
        <v>274</v>
      </c>
      <c r="N755">
        <v>351</v>
      </c>
      <c r="O755">
        <v>29500</v>
      </c>
      <c r="P755">
        <v>356</v>
      </c>
      <c r="Q755">
        <v>189</v>
      </c>
      <c r="R755">
        <v>85</v>
      </c>
      <c r="S755">
        <v>4</v>
      </c>
      <c r="T755" t="s">
        <v>4501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4503</v>
      </c>
      <c r="B756">
        <v>1980</v>
      </c>
      <c r="C756" t="s">
        <v>171</v>
      </c>
      <c r="D756" t="s">
        <v>4504</v>
      </c>
      <c r="E756" t="str">
        <f t="shared" si="11"/>
        <v>City of West Pittsburg</v>
      </c>
      <c r="F756">
        <v>3094</v>
      </c>
      <c r="G756" t="s">
        <v>4505</v>
      </c>
      <c r="H756">
        <v>8773</v>
      </c>
      <c r="I756">
        <v>8773</v>
      </c>
      <c r="J756">
        <v>0</v>
      </c>
      <c r="K756">
        <v>0</v>
      </c>
      <c r="L756">
        <v>3292</v>
      </c>
      <c r="M756">
        <v>2338</v>
      </c>
      <c r="N756">
        <v>954</v>
      </c>
      <c r="O756">
        <v>54100</v>
      </c>
      <c r="P756">
        <v>2542</v>
      </c>
      <c r="Q756">
        <v>265</v>
      </c>
      <c r="R756">
        <v>48</v>
      </c>
      <c r="S756">
        <v>608</v>
      </c>
      <c r="T756" t="s">
        <v>4504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4506</v>
      </c>
      <c r="B757">
        <v>1980</v>
      </c>
      <c r="C757" t="s">
        <v>171</v>
      </c>
      <c r="D757" t="s">
        <v>4507</v>
      </c>
      <c r="E757" t="str">
        <f t="shared" si="11"/>
        <v>City of West Puente Valley</v>
      </c>
      <c r="F757">
        <v>3097</v>
      </c>
      <c r="G757" t="s">
        <v>4508</v>
      </c>
      <c r="H757">
        <v>20445</v>
      </c>
      <c r="I757">
        <v>20445</v>
      </c>
      <c r="J757">
        <v>0</v>
      </c>
      <c r="K757">
        <v>0</v>
      </c>
      <c r="L757">
        <v>4817</v>
      </c>
      <c r="M757">
        <v>4232</v>
      </c>
      <c r="N757">
        <v>585</v>
      </c>
      <c r="O757">
        <v>63800</v>
      </c>
      <c r="P757">
        <v>4570</v>
      </c>
      <c r="Q757">
        <v>175</v>
      </c>
      <c r="R757">
        <v>123</v>
      </c>
      <c r="S757">
        <v>3</v>
      </c>
      <c r="T757" t="s">
        <v>4507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4509</v>
      </c>
      <c r="B758">
        <v>1980</v>
      </c>
      <c r="C758" t="s">
        <v>171</v>
      </c>
      <c r="D758" t="s">
        <v>1214</v>
      </c>
      <c r="E758" t="str">
        <f t="shared" si="11"/>
        <v>City of West Sacramento</v>
      </c>
      <c r="F758">
        <v>3098</v>
      </c>
      <c r="G758" t="s">
        <v>4510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4511</v>
      </c>
      <c r="B759">
        <v>1980</v>
      </c>
      <c r="C759" t="s">
        <v>171</v>
      </c>
      <c r="D759" t="s">
        <v>4512</v>
      </c>
      <c r="E759" t="str">
        <f t="shared" si="11"/>
        <v>City of West Whittier-Los Nietos</v>
      </c>
      <c r="F759">
        <v>3099</v>
      </c>
      <c r="G759" t="s">
        <v>4513</v>
      </c>
      <c r="H759">
        <v>21001</v>
      </c>
      <c r="I759">
        <v>21001</v>
      </c>
      <c r="J759">
        <v>0</v>
      </c>
      <c r="K759">
        <v>0</v>
      </c>
      <c r="L759">
        <v>6442</v>
      </c>
      <c r="M759">
        <v>4976</v>
      </c>
      <c r="N759">
        <v>1466</v>
      </c>
      <c r="O759">
        <v>66600</v>
      </c>
      <c r="P759">
        <v>5663</v>
      </c>
      <c r="Q759">
        <v>288</v>
      </c>
      <c r="R759">
        <v>358</v>
      </c>
      <c r="S759">
        <v>276</v>
      </c>
      <c r="T759" t="s">
        <v>4512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4514</v>
      </c>
      <c r="B760">
        <v>1980</v>
      </c>
      <c r="C760" t="s">
        <v>171</v>
      </c>
      <c r="D760" t="s">
        <v>4515</v>
      </c>
      <c r="E760" t="str">
        <f t="shared" si="11"/>
        <v>City of Westwood</v>
      </c>
      <c r="F760">
        <v>3100</v>
      </c>
      <c r="G760" t="s">
        <v>4516</v>
      </c>
      <c r="H760">
        <v>2081</v>
      </c>
      <c r="I760">
        <v>0</v>
      </c>
      <c r="J760">
        <v>0</v>
      </c>
      <c r="K760">
        <v>2081</v>
      </c>
      <c r="L760">
        <v>779</v>
      </c>
      <c r="M760">
        <v>533</v>
      </c>
      <c r="N760">
        <v>246</v>
      </c>
      <c r="O760">
        <v>38300</v>
      </c>
      <c r="P760">
        <v>743</v>
      </c>
      <c r="Q760">
        <v>101</v>
      </c>
      <c r="R760">
        <v>0</v>
      </c>
      <c r="S760">
        <v>27</v>
      </c>
      <c r="T760" t="s">
        <v>4515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4517</v>
      </c>
      <c r="B761">
        <v>1980</v>
      </c>
      <c r="C761" t="s">
        <v>171</v>
      </c>
      <c r="D761" t="s">
        <v>1220</v>
      </c>
      <c r="E761" t="str">
        <f t="shared" si="11"/>
        <v>City of Wheatland</v>
      </c>
      <c r="F761">
        <v>3105</v>
      </c>
      <c r="G761" t="s">
        <v>4518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4519</v>
      </c>
      <c r="B762">
        <v>1980</v>
      </c>
      <c r="C762" t="s">
        <v>171</v>
      </c>
      <c r="D762" t="s">
        <v>1222</v>
      </c>
      <c r="E762" t="str">
        <f t="shared" si="11"/>
        <v>City of Whittier</v>
      </c>
      <c r="F762">
        <v>3110</v>
      </c>
      <c r="G762" t="s">
        <v>4520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4521</v>
      </c>
      <c r="B763">
        <v>1980</v>
      </c>
      <c r="C763" t="s">
        <v>171</v>
      </c>
      <c r="D763" t="s">
        <v>1226</v>
      </c>
      <c r="E763" t="str">
        <f t="shared" si="11"/>
        <v>City of Williams</v>
      </c>
      <c r="F763">
        <v>3115</v>
      </c>
      <c r="G763" t="s">
        <v>4522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4523</v>
      </c>
      <c r="B764">
        <v>1980</v>
      </c>
      <c r="C764" t="s">
        <v>171</v>
      </c>
      <c r="D764" t="s">
        <v>1228</v>
      </c>
      <c r="E764" t="str">
        <f t="shared" si="11"/>
        <v>City of Willits</v>
      </c>
      <c r="F764">
        <v>3120</v>
      </c>
      <c r="G764" t="s">
        <v>4524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4525</v>
      </c>
      <c r="B765">
        <v>1980</v>
      </c>
      <c r="C765" t="s">
        <v>171</v>
      </c>
      <c r="D765" t="s">
        <v>4526</v>
      </c>
      <c r="E765" t="str">
        <f t="shared" si="11"/>
        <v>City of Willowbrook</v>
      </c>
      <c r="F765">
        <v>3121</v>
      </c>
      <c r="G765" t="s">
        <v>4527</v>
      </c>
      <c r="H765">
        <v>30845</v>
      </c>
      <c r="I765">
        <v>30845</v>
      </c>
      <c r="J765">
        <v>0</v>
      </c>
      <c r="K765">
        <v>0</v>
      </c>
      <c r="L765">
        <v>8247</v>
      </c>
      <c r="M765">
        <v>4746</v>
      </c>
      <c r="N765">
        <v>3501</v>
      </c>
      <c r="O765">
        <v>42000</v>
      </c>
      <c r="P765">
        <v>7076</v>
      </c>
      <c r="Q765">
        <v>1090</v>
      </c>
      <c r="R765">
        <v>317</v>
      </c>
      <c r="S765">
        <v>37</v>
      </c>
      <c r="T765" t="s">
        <v>4526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4528</v>
      </c>
      <c r="B766">
        <v>1980</v>
      </c>
      <c r="C766" t="s">
        <v>171</v>
      </c>
      <c r="D766" t="s">
        <v>1230</v>
      </c>
      <c r="E766" t="str">
        <f t="shared" si="11"/>
        <v>City of Willows</v>
      </c>
      <c r="F766">
        <v>3125</v>
      </c>
      <c r="G766" t="s">
        <v>4529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4530</v>
      </c>
      <c r="B767">
        <v>1980</v>
      </c>
      <c r="C767" t="s">
        <v>171</v>
      </c>
      <c r="D767" t="s">
        <v>1234</v>
      </c>
      <c r="E767" t="str">
        <f t="shared" si="11"/>
        <v>City of Winters</v>
      </c>
      <c r="F767">
        <v>3135</v>
      </c>
      <c r="G767" t="s">
        <v>4531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4532</v>
      </c>
      <c r="B768">
        <v>1980</v>
      </c>
      <c r="C768" t="s">
        <v>171</v>
      </c>
      <c r="D768" t="s">
        <v>4533</v>
      </c>
      <c r="E768" t="str">
        <f t="shared" si="11"/>
        <v>City of Winton</v>
      </c>
      <c r="F768">
        <v>3137</v>
      </c>
      <c r="G768" t="s">
        <v>4534</v>
      </c>
      <c r="H768">
        <v>4995</v>
      </c>
      <c r="I768">
        <v>0</v>
      </c>
      <c r="J768">
        <v>4995</v>
      </c>
      <c r="K768">
        <v>0</v>
      </c>
      <c r="L768">
        <v>1625</v>
      </c>
      <c r="M768">
        <v>933</v>
      </c>
      <c r="N768">
        <v>692</v>
      </c>
      <c r="O768">
        <v>45000</v>
      </c>
      <c r="P768">
        <v>1462</v>
      </c>
      <c r="Q768">
        <v>135</v>
      </c>
      <c r="R768">
        <v>50</v>
      </c>
      <c r="S768">
        <v>67</v>
      </c>
      <c r="T768" t="s">
        <v>4533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4535</v>
      </c>
      <c r="B769">
        <v>1980</v>
      </c>
      <c r="C769" t="s">
        <v>171</v>
      </c>
      <c r="D769" t="s">
        <v>4536</v>
      </c>
      <c r="E769" t="str">
        <f t="shared" si="11"/>
        <v>City of Wofford Heights</v>
      </c>
      <c r="F769">
        <v>3138</v>
      </c>
      <c r="G769" t="s">
        <v>4537</v>
      </c>
      <c r="H769">
        <v>2112</v>
      </c>
      <c r="I769">
        <v>0</v>
      </c>
      <c r="J769">
        <v>0</v>
      </c>
      <c r="K769">
        <v>2112</v>
      </c>
      <c r="L769">
        <v>1035</v>
      </c>
      <c r="M769">
        <v>839</v>
      </c>
      <c r="N769">
        <v>196</v>
      </c>
      <c r="O769">
        <v>51300</v>
      </c>
      <c r="P769">
        <v>843</v>
      </c>
      <c r="Q769">
        <v>62</v>
      </c>
      <c r="R769">
        <v>12</v>
      </c>
      <c r="S769">
        <v>694</v>
      </c>
      <c r="T769" t="s">
        <v>4536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4538</v>
      </c>
      <c r="B770">
        <v>1980</v>
      </c>
      <c r="C770" t="s">
        <v>171</v>
      </c>
      <c r="D770" t="s">
        <v>4539</v>
      </c>
      <c r="E770" t="str">
        <f t="shared" si="11"/>
        <v>City of Woodacre</v>
      </c>
      <c r="F770">
        <v>3139</v>
      </c>
      <c r="G770" t="s">
        <v>4540</v>
      </c>
      <c r="H770">
        <v>1300</v>
      </c>
      <c r="I770">
        <v>0</v>
      </c>
      <c r="J770">
        <v>0</v>
      </c>
      <c r="K770">
        <v>1300</v>
      </c>
      <c r="L770">
        <v>496</v>
      </c>
      <c r="M770">
        <v>382</v>
      </c>
      <c r="N770">
        <v>114</v>
      </c>
      <c r="O770">
        <v>128400</v>
      </c>
      <c r="P770">
        <v>471</v>
      </c>
      <c r="Q770">
        <v>50</v>
      </c>
      <c r="R770">
        <v>0</v>
      </c>
      <c r="S770">
        <v>0</v>
      </c>
      <c r="T770" t="s">
        <v>4539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4541</v>
      </c>
      <c r="B771">
        <v>1980</v>
      </c>
      <c r="C771" t="s">
        <v>171</v>
      </c>
      <c r="D771" t="s">
        <v>4542</v>
      </c>
      <c r="E771" t="str">
        <f t="shared" si="11"/>
        <v>City of Woodbridge</v>
      </c>
      <c r="F771">
        <v>3140</v>
      </c>
      <c r="G771" t="s">
        <v>4543</v>
      </c>
      <c r="H771">
        <v>1672</v>
      </c>
      <c r="I771">
        <v>0</v>
      </c>
      <c r="J771">
        <v>0</v>
      </c>
      <c r="K771">
        <v>1672</v>
      </c>
      <c r="L771">
        <v>555</v>
      </c>
      <c r="M771">
        <v>337</v>
      </c>
      <c r="N771">
        <v>218</v>
      </c>
      <c r="O771">
        <v>44900</v>
      </c>
      <c r="P771">
        <v>417</v>
      </c>
      <c r="Q771">
        <v>32</v>
      </c>
      <c r="R771">
        <v>12</v>
      </c>
      <c r="S771">
        <v>113</v>
      </c>
      <c r="T771" t="s">
        <v>4542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4544</v>
      </c>
      <c r="B772">
        <v>1980</v>
      </c>
      <c r="C772" t="s">
        <v>171</v>
      </c>
      <c r="D772" t="s">
        <v>1236</v>
      </c>
      <c r="E772" t="str">
        <f t="shared" si="11"/>
        <v>City of Woodlake</v>
      </c>
      <c r="F772">
        <v>3145</v>
      </c>
      <c r="G772" t="s">
        <v>4545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4546</v>
      </c>
      <c r="B773">
        <v>1980</v>
      </c>
      <c r="C773" t="s">
        <v>171</v>
      </c>
      <c r="D773" t="s">
        <v>1238</v>
      </c>
      <c r="E773" t="str">
        <f t="shared" ref="E773:E784" si="12">_xlfn.CONCAT("City of ",D773)</f>
        <v>City of Woodland</v>
      </c>
      <c r="F773">
        <v>3150</v>
      </c>
      <c r="G773" t="s">
        <v>4547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4548</v>
      </c>
      <c r="B774">
        <v>1980</v>
      </c>
      <c r="C774" t="s">
        <v>171</v>
      </c>
      <c r="D774" t="s">
        <v>1240</v>
      </c>
      <c r="E774" t="str">
        <f t="shared" si="12"/>
        <v>City of Woodside</v>
      </c>
      <c r="F774">
        <v>3155</v>
      </c>
      <c r="G774" t="s">
        <v>4549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4550</v>
      </c>
      <c r="B775">
        <v>1980</v>
      </c>
      <c r="C775" t="s">
        <v>171</v>
      </c>
      <c r="D775" t="s">
        <v>4551</v>
      </c>
      <c r="E775" t="str">
        <f t="shared" si="12"/>
        <v>City of Woodville</v>
      </c>
      <c r="F775">
        <v>3160</v>
      </c>
      <c r="G775" t="s">
        <v>4552</v>
      </c>
      <c r="H775">
        <v>1507</v>
      </c>
      <c r="I775">
        <v>0</v>
      </c>
      <c r="J775">
        <v>0</v>
      </c>
      <c r="K775">
        <v>1507</v>
      </c>
      <c r="L775">
        <v>400</v>
      </c>
      <c r="M775">
        <v>255</v>
      </c>
      <c r="N775">
        <v>145</v>
      </c>
      <c r="O775">
        <v>29900</v>
      </c>
      <c r="P775">
        <v>373</v>
      </c>
      <c r="Q775">
        <v>15</v>
      </c>
      <c r="R775">
        <v>0</v>
      </c>
      <c r="S775">
        <v>25</v>
      </c>
      <c r="T775" t="s">
        <v>4551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4553</v>
      </c>
      <c r="B776">
        <v>1980</v>
      </c>
      <c r="C776" t="s">
        <v>171</v>
      </c>
      <c r="D776" t="s">
        <v>4554</v>
      </c>
      <c r="E776" t="str">
        <f t="shared" si="12"/>
        <v>City of Wrightwood</v>
      </c>
      <c r="F776">
        <v>3163</v>
      </c>
      <c r="G776" t="s">
        <v>4555</v>
      </c>
      <c r="H776">
        <v>2511</v>
      </c>
      <c r="I776">
        <v>0</v>
      </c>
      <c r="J776">
        <v>2511</v>
      </c>
      <c r="K776">
        <v>0</v>
      </c>
      <c r="L776">
        <v>917</v>
      </c>
      <c r="M776">
        <v>717</v>
      </c>
      <c r="N776">
        <v>200</v>
      </c>
      <c r="O776">
        <v>85400</v>
      </c>
      <c r="P776">
        <v>1844</v>
      </c>
      <c r="Q776">
        <v>53</v>
      </c>
      <c r="R776">
        <v>5</v>
      </c>
      <c r="S776">
        <v>20</v>
      </c>
      <c r="T776" t="s">
        <v>4554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4556</v>
      </c>
      <c r="B777">
        <v>1980</v>
      </c>
      <c r="C777" t="s">
        <v>171</v>
      </c>
      <c r="D777" t="s">
        <v>4557</v>
      </c>
      <c r="E777" t="str">
        <f t="shared" si="12"/>
        <v>City of Yermo</v>
      </c>
      <c r="F777">
        <v>3167</v>
      </c>
      <c r="G777" t="s">
        <v>4558</v>
      </c>
      <c r="H777">
        <v>1092</v>
      </c>
      <c r="I777">
        <v>0</v>
      </c>
      <c r="J777">
        <v>0</v>
      </c>
      <c r="K777">
        <v>1092</v>
      </c>
      <c r="L777">
        <v>423</v>
      </c>
      <c r="M777">
        <v>262</v>
      </c>
      <c r="N777">
        <v>161</v>
      </c>
      <c r="O777">
        <v>39900</v>
      </c>
      <c r="P777">
        <v>387</v>
      </c>
      <c r="Q777">
        <v>86</v>
      </c>
      <c r="R777">
        <v>25</v>
      </c>
      <c r="S777">
        <v>15</v>
      </c>
      <c r="T777" t="s">
        <v>4557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4559</v>
      </c>
      <c r="B778">
        <v>1980</v>
      </c>
      <c r="C778" t="s">
        <v>171</v>
      </c>
      <c r="D778" t="s">
        <v>1242</v>
      </c>
      <c r="E778" t="str">
        <f t="shared" si="12"/>
        <v>City of Yorba Linda</v>
      </c>
      <c r="F778">
        <v>3169</v>
      </c>
      <c r="G778" t="s">
        <v>4560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4561</v>
      </c>
      <c r="B779">
        <v>1980</v>
      </c>
      <c r="C779" t="s">
        <v>171</v>
      </c>
      <c r="D779" t="s">
        <v>4562</v>
      </c>
      <c r="E779" t="str">
        <f t="shared" si="12"/>
        <v>City of Yosemite Valley</v>
      </c>
      <c r="F779">
        <v>3176</v>
      </c>
      <c r="G779" t="s">
        <v>4563</v>
      </c>
      <c r="H779">
        <v>1073</v>
      </c>
      <c r="I779">
        <v>0</v>
      </c>
      <c r="J779">
        <v>0</v>
      </c>
      <c r="K779">
        <v>1073</v>
      </c>
      <c r="L779">
        <v>173</v>
      </c>
      <c r="M779">
        <v>2</v>
      </c>
      <c r="N779">
        <v>171</v>
      </c>
      <c r="O779">
        <v>0</v>
      </c>
      <c r="P779">
        <v>141</v>
      </c>
      <c r="Q779">
        <v>36</v>
      </c>
      <c r="R779">
        <v>7</v>
      </c>
      <c r="S779">
        <v>1</v>
      </c>
      <c r="T779" t="s">
        <v>4562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4564</v>
      </c>
      <c r="B780">
        <v>1980</v>
      </c>
      <c r="C780" t="s">
        <v>171</v>
      </c>
      <c r="D780" t="s">
        <v>1244</v>
      </c>
      <c r="E780" t="str">
        <f t="shared" si="12"/>
        <v>City of Yountville</v>
      </c>
      <c r="F780">
        <v>3177</v>
      </c>
      <c r="G780" t="s">
        <v>4565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4566</v>
      </c>
      <c r="B781">
        <v>1980</v>
      </c>
      <c r="C781" t="s">
        <v>171</v>
      </c>
      <c r="D781" t="s">
        <v>1246</v>
      </c>
      <c r="E781" t="str">
        <f t="shared" si="12"/>
        <v>City of Yreka</v>
      </c>
      <c r="F781">
        <v>3180</v>
      </c>
      <c r="G781" t="s">
        <v>4567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4568</v>
      </c>
      <c r="B782">
        <v>1980</v>
      </c>
      <c r="C782" t="s">
        <v>171</v>
      </c>
      <c r="D782" t="s">
        <v>1248</v>
      </c>
      <c r="E782" t="str">
        <f t="shared" si="12"/>
        <v>City of Yuba City</v>
      </c>
      <c r="F782">
        <v>3185</v>
      </c>
      <c r="G782" t="s">
        <v>4569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4570</v>
      </c>
      <c r="B783">
        <v>1980</v>
      </c>
      <c r="C783" t="s">
        <v>171</v>
      </c>
      <c r="D783" t="s">
        <v>1250</v>
      </c>
      <c r="E783" t="str">
        <f t="shared" si="12"/>
        <v>City of Yucaipa</v>
      </c>
      <c r="F783">
        <v>3186</v>
      </c>
      <c r="G783" t="s">
        <v>4571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4572</v>
      </c>
      <c r="B784">
        <v>1980</v>
      </c>
      <c r="C784" t="s">
        <v>171</v>
      </c>
      <c r="D784" t="s">
        <v>1252</v>
      </c>
      <c r="E784" t="str">
        <f t="shared" si="12"/>
        <v>City of Yucca Valley</v>
      </c>
      <c r="F784">
        <v>3187</v>
      </c>
      <c r="G784" t="s">
        <v>4573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2506</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2507</v>
      </c>
    </row>
    <row r="2" spans="1:4" x14ac:dyDescent="0.3">
      <c r="A2" t="s">
        <v>2365</v>
      </c>
    </row>
    <row r="3" spans="1:4" x14ac:dyDescent="0.3">
      <c r="A3" t="s">
        <v>4603</v>
      </c>
    </row>
    <row r="4" spans="1:4" x14ac:dyDescent="0.3">
      <c r="A4" t="s">
        <v>2366</v>
      </c>
    </row>
    <row r="5" spans="1:4" x14ac:dyDescent="0.3">
      <c r="A5" t="s">
        <v>2367</v>
      </c>
      <c r="B5" t="s">
        <v>2368</v>
      </c>
      <c r="C5" t="s">
        <v>2369</v>
      </c>
      <c r="D5" t="s">
        <v>172</v>
      </c>
    </row>
    <row r="6" spans="1:4" x14ac:dyDescent="0.3">
      <c r="A6" t="s">
        <v>2370</v>
      </c>
      <c r="B6">
        <v>230</v>
      </c>
      <c r="C6">
        <v>480</v>
      </c>
      <c r="D6">
        <v>710</v>
      </c>
    </row>
    <row r="7" spans="1:4" x14ac:dyDescent="0.3">
      <c r="A7" t="s">
        <v>2371</v>
      </c>
      <c r="B7">
        <v>190</v>
      </c>
      <c r="C7">
        <v>685</v>
      </c>
      <c r="D7">
        <v>875</v>
      </c>
    </row>
    <row r="8" spans="1:4" x14ac:dyDescent="0.3">
      <c r="A8" t="s">
        <v>2372</v>
      </c>
      <c r="B8">
        <v>360</v>
      </c>
      <c r="C8">
        <v>785</v>
      </c>
      <c r="D8" s="2">
        <v>1145</v>
      </c>
    </row>
    <row r="9" spans="1:4" x14ac:dyDescent="0.3">
      <c r="A9" t="s">
        <v>2373</v>
      </c>
      <c r="B9">
        <v>305</v>
      </c>
      <c r="C9">
        <v>770</v>
      </c>
      <c r="D9" s="2">
        <v>1075</v>
      </c>
    </row>
    <row r="10" spans="1:4" x14ac:dyDescent="0.3">
      <c r="A10" t="s">
        <v>2374</v>
      </c>
      <c r="B10" s="2">
        <v>3255</v>
      </c>
      <c r="C10" s="2">
        <v>1465</v>
      </c>
      <c r="D10" s="2">
        <v>4720</v>
      </c>
    </row>
    <row r="11" spans="1:4" x14ac:dyDescent="0.3">
      <c r="A11" t="s">
        <v>172</v>
      </c>
      <c r="B11" s="2">
        <v>4340</v>
      </c>
      <c r="C11" s="2">
        <v>4185</v>
      </c>
      <c r="D11" s="2">
        <v>8525</v>
      </c>
    </row>
    <row r="13" spans="1:4" x14ac:dyDescent="0.3">
      <c r="A13" t="s">
        <v>2375</v>
      </c>
      <c r="B13" t="s">
        <v>2368</v>
      </c>
      <c r="C13" t="s">
        <v>2369</v>
      </c>
      <c r="D13" t="s">
        <v>172</v>
      </c>
    </row>
    <row r="14" spans="1:4" x14ac:dyDescent="0.3">
      <c r="A14" t="s">
        <v>2376</v>
      </c>
      <c r="B14" s="2">
        <v>1145</v>
      </c>
      <c r="C14" s="2">
        <v>1930</v>
      </c>
      <c r="D14" s="2">
        <v>3075</v>
      </c>
    </row>
    <row r="15" spans="1:4" x14ac:dyDescent="0.3">
      <c r="A15" t="s">
        <v>2377</v>
      </c>
      <c r="B15" s="2">
        <v>3195</v>
      </c>
      <c r="C15" s="2">
        <v>2255</v>
      </c>
      <c r="D15" s="2">
        <v>5450</v>
      </c>
    </row>
    <row r="16" spans="1:4" x14ac:dyDescent="0.3">
      <c r="A16" t="s">
        <v>172</v>
      </c>
      <c r="B16" s="2">
        <v>4340</v>
      </c>
      <c r="C16" s="2">
        <v>4185</v>
      </c>
      <c r="D16" s="2">
        <v>8525</v>
      </c>
    </row>
    <row r="18" spans="1:4" x14ac:dyDescent="0.3">
      <c r="A18" t="s">
        <v>2378</v>
      </c>
      <c r="B18" t="s">
        <v>2368</v>
      </c>
      <c r="C18" t="s">
        <v>2369</v>
      </c>
      <c r="D18" t="s">
        <v>172</v>
      </c>
    </row>
    <row r="19" spans="1:4" x14ac:dyDescent="0.3">
      <c r="A19" t="s">
        <v>2379</v>
      </c>
      <c r="B19">
        <v>620</v>
      </c>
      <c r="C19" s="2">
        <v>1100</v>
      </c>
      <c r="D19" s="2">
        <v>1720</v>
      </c>
    </row>
    <row r="20" spans="1:4" x14ac:dyDescent="0.3">
      <c r="A20" t="s">
        <v>2380</v>
      </c>
      <c r="B20" s="2">
        <v>3725</v>
      </c>
      <c r="C20" s="2">
        <v>3085</v>
      </c>
      <c r="D20" s="2">
        <v>6810</v>
      </c>
    </row>
    <row r="21" spans="1:4" x14ac:dyDescent="0.3">
      <c r="A21" t="s">
        <v>172</v>
      </c>
      <c r="B21" s="2">
        <v>4340</v>
      </c>
      <c r="C21" s="2">
        <v>4185</v>
      </c>
      <c r="D21" s="2">
        <v>8525</v>
      </c>
    </row>
    <row r="23" spans="1:4" x14ac:dyDescent="0.3">
      <c r="A23" t="s">
        <v>2381</v>
      </c>
      <c r="B23" t="s">
        <v>2368</v>
      </c>
      <c r="C23" t="s">
        <v>2369</v>
      </c>
      <c r="D23" t="s">
        <v>172</v>
      </c>
    </row>
    <row r="24" spans="1:4" x14ac:dyDescent="0.3">
      <c r="A24" t="s">
        <v>2382</v>
      </c>
      <c r="B24" s="2">
        <v>3325</v>
      </c>
      <c r="C24" s="2">
        <v>2375</v>
      </c>
      <c r="D24" s="2">
        <v>5700</v>
      </c>
    </row>
    <row r="25" spans="1:4" x14ac:dyDescent="0.3">
      <c r="A25" t="s">
        <v>1341</v>
      </c>
      <c r="B25">
        <v>534</v>
      </c>
      <c r="C25">
        <v>975</v>
      </c>
      <c r="D25" s="2">
        <v>1509</v>
      </c>
    </row>
    <row r="26" spans="1:4" x14ac:dyDescent="0.3">
      <c r="A26" t="s">
        <v>1342</v>
      </c>
      <c r="B26">
        <v>470</v>
      </c>
      <c r="C26">
        <v>815</v>
      </c>
      <c r="D26" s="2">
        <v>1285</v>
      </c>
    </row>
    <row r="27" spans="1:4" x14ac:dyDescent="0.3">
      <c r="A27" t="s">
        <v>2383</v>
      </c>
      <c r="B27">
        <v>15</v>
      </c>
      <c r="C27">
        <v>20</v>
      </c>
      <c r="D27">
        <v>35</v>
      </c>
    </row>
    <row r="28" spans="1:4" x14ac:dyDescent="0.3">
      <c r="A28" t="s">
        <v>172</v>
      </c>
      <c r="B28" s="2">
        <v>4340</v>
      </c>
      <c r="C28" s="2">
        <v>4185</v>
      </c>
      <c r="D28" s="2">
        <v>8525</v>
      </c>
    </row>
    <row r="30" spans="1:4" x14ac:dyDescent="0.3">
      <c r="A30" t="s">
        <v>2384</v>
      </c>
      <c r="B30" t="s">
        <v>2376</v>
      </c>
      <c r="C30" t="s">
        <v>2377</v>
      </c>
      <c r="D30" t="s">
        <v>172</v>
      </c>
    </row>
    <row r="31" spans="1:4" x14ac:dyDescent="0.3">
      <c r="A31" t="s">
        <v>2370</v>
      </c>
      <c r="B31">
        <v>600</v>
      </c>
      <c r="C31">
        <v>110</v>
      </c>
      <c r="D31">
        <v>710</v>
      </c>
    </row>
    <row r="32" spans="1:4" x14ac:dyDescent="0.3">
      <c r="A32" t="s">
        <v>2371</v>
      </c>
      <c r="B32">
        <v>760</v>
      </c>
      <c r="C32">
        <v>110</v>
      </c>
      <c r="D32">
        <v>875</v>
      </c>
    </row>
    <row r="33" spans="1:4" x14ac:dyDescent="0.3">
      <c r="A33" t="s">
        <v>2372</v>
      </c>
      <c r="B33">
        <v>850</v>
      </c>
      <c r="C33">
        <v>300</v>
      </c>
      <c r="D33" s="2">
        <v>1145</v>
      </c>
    </row>
    <row r="34" spans="1:4" x14ac:dyDescent="0.3">
      <c r="A34" t="s">
        <v>2373</v>
      </c>
      <c r="B34">
        <v>275</v>
      </c>
      <c r="C34">
        <v>800</v>
      </c>
      <c r="D34" s="2">
        <v>1075</v>
      </c>
    </row>
    <row r="35" spans="1:4" x14ac:dyDescent="0.3">
      <c r="A35" t="s">
        <v>2374</v>
      </c>
      <c r="B35">
        <v>585</v>
      </c>
      <c r="C35" s="2">
        <v>4135</v>
      </c>
      <c r="D35" s="2">
        <v>4720</v>
      </c>
    </row>
    <row r="36" spans="1:4" x14ac:dyDescent="0.3">
      <c r="A36" t="s">
        <v>172</v>
      </c>
      <c r="B36" s="2">
        <v>3075</v>
      </c>
      <c r="C36" s="2">
        <v>5450</v>
      </c>
      <c r="D36" s="2">
        <v>8525</v>
      </c>
    </row>
    <row r="38" spans="1:4" x14ac:dyDescent="0.3">
      <c r="A38" t="s">
        <v>2385</v>
      </c>
      <c r="B38" t="s">
        <v>2376</v>
      </c>
      <c r="C38" t="s">
        <v>2377</v>
      </c>
      <c r="D38" t="s">
        <v>172</v>
      </c>
    </row>
    <row r="39" spans="1:4" x14ac:dyDescent="0.3">
      <c r="A39" t="s">
        <v>2370</v>
      </c>
      <c r="B39">
        <v>440</v>
      </c>
      <c r="C39">
        <v>40</v>
      </c>
      <c r="D39">
        <v>480</v>
      </c>
    </row>
    <row r="40" spans="1:4" x14ac:dyDescent="0.3">
      <c r="A40" t="s">
        <v>2371</v>
      </c>
      <c r="B40">
        <v>645</v>
      </c>
      <c r="C40">
        <v>35</v>
      </c>
      <c r="D40">
        <v>685</v>
      </c>
    </row>
    <row r="41" spans="1:4" x14ac:dyDescent="0.3">
      <c r="A41" t="s">
        <v>2372</v>
      </c>
      <c r="B41">
        <v>580</v>
      </c>
      <c r="C41">
        <v>205</v>
      </c>
      <c r="D41">
        <v>785</v>
      </c>
    </row>
    <row r="42" spans="1:4" x14ac:dyDescent="0.3">
      <c r="A42" t="s">
        <v>2373</v>
      </c>
      <c r="B42">
        <v>110</v>
      </c>
      <c r="C42">
        <v>660</v>
      </c>
      <c r="D42">
        <v>770</v>
      </c>
    </row>
    <row r="43" spans="1:4" x14ac:dyDescent="0.3">
      <c r="A43" t="s">
        <v>2374</v>
      </c>
      <c r="B43">
        <v>150</v>
      </c>
      <c r="C43" s="2">
        <v>1315</v>
      </c>
      <c r="D43" s="2">
        <v>1465</v>
      </c>
    </row>
    <row r="44" spans="1:4" x14ac:dyDescent="0.3">
      <c r="A44" t="s">
        <v>172</v>
      </c>
      <c r="B44" s="2">
        <v>1930</v>
      </c>
      <c r="C44" s="2">
        <v>2255</v>
      </c>
      <c r="D44" s="2">
        <v>4185</v>
      </c>
    </row>
    <row r="46" spans="1:4" x14ac:dyDescent="0.3">
      <c r="A46" t="s">
        <v>2386</v>
      </c>
      <c r="B46" t="s">
        <v>2376</v>
      </c>
      <c r="C46" t="s">
        <v>2377</v>
      </c>
      <c r="D46" t="s">
        <v>2387</v>
      </c>
    </row>
    <row r="47" spans="1:4" x14ac:dyDescent="0.3">
      <c r="A47" t="s">
        <v>2370</v>
      </c>
      <c r="B47">
        <v>160</v>
      </c>
      <c r="C47">
        <v>70</v>
      </c>
      <c r="D47">
        <v>230</v>
      </c>
    </row>
    <row r="48" spans="1:4" x14ac:dyDescent="0.3">
      <c r="A48" t="s">
        <v>2371</v>
      </c>
      <c r="B48">
        <v>115</v>
      </c>
      <c r="C48">
        <v>75</v>
      </c>
      <c r="D48">
        <v>190</v>
      </c>
    </row>
    <row r="49" spans="1:4" x14ac:dyDescent="0.3">
      <c r="A49" t="s">
        <v>2372</v>
      </c>
      <c r="B49">
        <v>270</v>
      </c>
      <c r="C49">
        <v>95</v>
      </c>
      <c r="D49">
        <v>360</v>
      </c>
    </row>
    <row r="50" spans="1:4" x14ac:dyDescent="0.3">
      <c r="A50" t="s">
        <v>2373</v>
      </c>
      <c r="B50">
        <v>165</v>
      </c>
      <c r="C50">
        <v>140</v>
      </c>
      <c r="D50">
        <v>305</v>
      </c>
    </row>
    <row r="51" spans="1:4" x14ac:dyDescent="0.3">
      <c r="A51" t="s">
        <v>2374</v>
      </c>
      <c r="B51">
        <v>435</v>
      </c>
      <c r="C51" s="2">
        <v>2820</v>
      </c>
      <c r="D51" s="2">
        <v>3255</v>
      </c>
    </row>
    <row r="52" spans="1:4" x14ac:dyDescent="0.3">
      <c r="A52" t="s">
        <v>172</v>
      </c>
      <c r="B52" s="2">
        <v>1145</v>
      </c>
      <c r="C52" s="2">
        <v>3195</v>
      </c>
      <c r="D52" s="2">
        <v>4340</v>
      </c>
    </row>
    <row r="54" spans="1:4" x14ac:dyDescent="0.3">
      <c r="A54" t="s">
        <v>2388</v>
      </c>
      <c r="B54" t="s">
        <v>2389</v>
      </c>
      <c r="C54" t="s">
        <v>2390</v>
      </c>
      <c r="D54" t="s">
        <v>172</v>
      </c>
    </row>
    <row r="55" spans="1:4" x14ac:dyDescent="0.3">
      <c r="A55" t="s">
        <v>2370</v>
      </c>
      <c r="B55">
        <v>590</v>
      </c>
      <c r="C55">
        <v>570</v>
      </c>
      <c r="D55">
        <v>710</v>
      </c>
    </row>
    <row r="56" spans="1:4" x14ac:dyDescent="0.3">
      <c r="A56" t="s">
        <v>2371</v>
      </c>
      <c r="B56">
        <v>740</v>
      </c>
      <c r="C56">
        <v>360</v>
      </c>
      <c r="D56">
        <v>875</v>
      </c>
    </row>
    <row r="57" spans="1:4" x14ac:dyDescent="0.3">
      <c r="A57" t="s">
        <v>2372</v>
      </c>
      <c r="B57">
        <v>820</v>
      </c>
      <c r="C57">
        <v>285</v>
      </c>
      <c r="D57" s="2">
        <v>1145</v>
      </c>
    </row>
    <row r="58" spans="1:4" x14ac:dyDescent="0.3">
      <c r="A58" t="s">
        <v>2373</v>
      </c>
      <c r="B58">
        <v>190</v>
      </c>
      <c r="C58">
        <v>20</v>
      </c>
      <c r="D58" s="2">
        <v>1075</v>
      </c>
    </row>
    <row r="59" spans="1:4" x14ac:dyDescent="0.3">
      <c r="A59" t="s">
        <v>2374</v>
      </c>
      <c r="B59">
        <v>445</v>
      </c>
      <c r="C59">
        <v>50</v>
      </c>
      <c r="D59" s="2">
        <v>4720</v>
      </c>
    </row>
    <row r="60" spans="1:4" x14ac:dyDescent="0.3">
      <c r="A60" t="s">
        <v>172</v>
      </c>
      <c r="B60" s="2">
        <v>2785</v>
      </c>
      <c r="C60" s="2">
        <v>1285</v>
      </c>
      <c r="D60" s="2">
        <v>8525</v>
      </c>
    </row>
    <row r="62" spans="1:4" x14ac:dyDescent="0.3">
      <c r="A62" t="s">
        <v>2391</v>
      </c>
      <c r="B62" t="s">
        <v>2389</v>
      </c>
      <c r="C62" t="s">
        <v>2390</v>
      </c>
      <c r="D62" t="s">
        <v>172</v>
      </c>
    </row>
    <row r="63" spans="1:4" x14ac:dyDescent="0.3">
      <c r="A63" t="s">
        <v>2370</v>
      </c>
      <c r="B63">
        <v>430</v>
      </c>
      <c r="C63">
        <v>415</v>
      </c>
      <c r="D63">
        <v>480</v>
      </c>
    </row>
    <row r="64" spans="1:4" x14ac:dyDescent="0.3">
      <c r="A64" t="s">
        <v>2371</v>
      </c>
      <c r="B64">
        <v>625</v>
      </c>
      <c r="C64">
        <v>245</v>
      </c>
      <c r="D64">
        <v>685</v>
      </c>
    </row>
    <row r="65" spans="1:4" x14ac:dyDescent="0.3">
      <c r="A65" t="s">
        <v>2372</v>
      </c>
      <c r="B65">
        <v>555</v>
      </c>
      <c r="C65">
        <v>155</v>
      </c>
      <c r="D65">
        <v>785</v>
      </c>
    </row>
    <row r="66" spans="1:4" x14ac:dyDescent="0.3">
      <c r="A66" t="s">
        <v>2373</v>
      </c>
      <c r="B66">
        <v>65</v>
      </c>
      <c r="C66">
        <v>0</v>
      </c>
      <c r="D66">
        <v>770</v>
      </c>
    </row>
    <row r="67" spans="1:4" x14ac:dyDescent="0.3">
      <c r="A67" t="s">
        <v>2374</v>
      </c>
      <c r="B67">
        <v>115</v>
      </c>
      <c r="C67">
        <v>0</v>
      </c>
      <c r="D67" s="2">
        <v>1465</v>
      </c>
    </row>
    <row r="68" spans="1:4" x14ac:dyDescent="0.3">
      <c r="A68" t="s">
        <v>172</v>
      </c>
      <c r="B68" s="2">
        <v>1790</v>
      </c>
      <c r="C68">
        <v>815</v>
      </c>
      <c r="D68" s="2">
        <v>4185</v>
      </c>
    </row>
    <row r="70" spans="1:4" x14ac:dyDescent="0.3">
      <c r="A70" t="s">
        <v>2392</v>
      </c>
      <c r="B70" t="s">
        <v>2389</v>
      </c>
      <c r="C70" t="s">
        <v>2390</v>
      </c>
      <c r="D70" t="s">
        <v>172</v>
      </c>
    </row>
    <row r="71" spans="1:4" x14ac:dyDescent="0.3">
      <c r="A71" t="s">
        <v>2370</v>
      </c>
      <c r="B71">
        <v>159</v>
      </c>
      <c r="C71">
        <v>155</v>
      </c>
      <c r="D71">
        <v>230</v>
      </c>
    </row>
    <row r="72" spans="1:4" x14ac:dyDescent="0.3">
      <c r="A72" t="s">
        <v>2371</v>
      </c>
      <c r="B72">
        <v>115</v>
      </c>
      <c r="C72">
        <v>115</v>
      </c>
      <c r="D72">
        <v>190</v>
      </c>
    </row>
    <row r="73" spans="1:4" x14ac:dyDescent="0.3">
      <c r="A73" t="s">
        <v>2372</v>
      </c>
      <c r="B73">
        <v>270</v>
      </c>
      <c r="C73">
        <v>130</v>
      </c>
      <c r="D73">
        <v>360</v>
      </c>
    </row>
    <row r="74" spans="1:4" x14ac:dyDescent="0.3">
      <c r="A74" t="s">
        <v>2373</v>
      </c>
      <c r="B74">
        <v>130</v>
      </c>
      <c r="C74">
        <v>20</v>
      </c>
      <c r="D74">
        <v>305</v>
      </c>
    </row>
    <row r="75" spans="1:4" x14ac:dyDescent="0.3">
      <c r="A75" t="s">
        <v>2374</v>
      </c>
      <c r="B75">
        <v>330</v>
      </c>
      <c r="C75">
        <v>50</v>
      </c>
      <c r="D75" s="2">
        <v>3255</v>
      </c>
    </row>
    <row r="76" spans="1:4" x14ac:dyDescent="0.3">
      <c r="A76" t="s">
        <v>172</v>
      </c>
      <c r="B76" s="2">
        <v>1004</v>
      </c>
      <c r="C76">
        <v>470</v>
      </c>
      <c r="D76" s="2">
        <v>4340</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2397</v>
      </c>
    </row>
    <row r="2" spans="1:8" x14ac:dyDescent="0.3">
      <c r="A2" t="s">
        <v>2398</v>
      </c>
      <c r="B2" t="s">
        <v>2399</v>
      </c>
      <c r="C2" t="s">
        <v>2400</v>
      </c>
      <c r="D2" t="s">
        <v>2401</v>
      </c>
      <c r="E2" t="s">
        <v>2402</v>
      </c>
      <c r="F2" t="s">
        <v>2403</v>
      </c>
      <c r="G2" t="s">
        <v>2404</v>
      </c>
      <c r="H2" t="s">
        <v>2405</v>
      </c>
    </row>
    <row r="3" spans="1:8" x14ac:dyDescent="0.3">
      <c r="A3" t="s">
        <v>2406</v>
      </c>
      <c r="B3">
        <v>6</v>
      </c>
      <c r="C3" t="s">
        <v>2297</v>
      </c>
      <c r="D3">
        <v>31</v>
      </c>
      <c r="E3" t="s">
        <v>2407</v>
      </c>
      <c r="F3" t="s">
        <v>2408</v>
      </c>
      <c r="H3">
        <v>507</v>
      </c>
    </row>
    <row r="4" spans="1:8" x14ac:dyDescent="0.3">
      <c r="A4" t="s">
        <v>2406</v>
      </c>
      <c r="B4">
        <v>6</v>
      </c>
      <c r="C4" t="s">
        <v>2297</v>
      </c>
      <c r="D4">
        <v>31</v>
      </c>
      <c r="E4" t="s">
        <v>2407</v>
      </c>
      <c r="F4" t="s">
        <v>2408</v>
      </c>
      <c r="G4" t="s">
        <v>2409</v>
      </c>
      <c r="H4">
        <v>112</v>
      </c>
    </row>
    <row r="5" spans="1:8" x14ac:dyDescent="0.3">
      <c r="A5" t="s">
        <v>2406</v>
      </c>
      <c r="B5">
        <v>6</v>
      </c>
      <c r="C5" t="s">
        <v>2297</v>
      </c>
      <c r="D5">
        <v>31</v>
      </c>
      <c r="E5" t="s">
        <v>2407</v>
      </c>
      <c r="F5" t="s">
        <v>2408</v>
      </c>
      <c r="G5" t="s">
        <v>2410</v>
      </c>
      <c r="H5">
        <v>56</v>
      </c>
    </row>
    <row r="6" spans="1:8" x14ac:dyDescent="0.3">
      <c r="A6" t="s">
        <v>2406</v>
      </c>
      <c r="B6">
        <v>6</v>
      </c>
      <c r="C6" t="s">
        <v>2297</v>
      </c>
      <c r="D6">
        <v>31</v>
      </c>
      <c r="E6" t="s">
        <v>2407</v>
      </c>
      <c r="F6" t="s">
        <v>2408</v>
      </c>
      <c r="G6" t="s">
        <v>2411</v>
      </c>
      <c r="H6">
        <v>86</v>
      </c>
    </row>
    <row r="7" spans="1:8" x14ac:dyDescent="0.3">
      <c r="A7" t="s">
        <v>2406</v>
      </c>
      <c r="B7">
        <v>6</v>
      </c>
      <c r="C7" t="s">
        <v>2297</v>
      </c>
      <c r="D7">
        <v>31</v>
      </c>
      <c r="E7" t="s">
        <v>2407</v>
      </c>
      <c r="F7" t="s">
        <v>2408</v>
      </c>
      <c r="G7" t="s">
        <v>2412</v>
      </c>
      <c r="H7">
        <v>97</v>
      </c>
    </row>
    <row r="8" spans="1:8" x14ac:dyDescent="0.3">
      <c r="A8" t="s">
        <v>2406</v>
      </c>
      <c r="B8">
        <v>6</v>
      </c>
      <c r="C8" t="s">
        <v>2297</v>
      </c>
      <c r="D8">
        <v>31</v>
      </c>
      <c r="E8" t="s">
        <v>2407</v>
      </c>
      <c r="F8" t="s">
        <v>2408</v>
      </c>
      <c r="G8" t="s">
        <v>2413</v>
      </c>
      <c r="H8">
        <v>156</v>
      </c>
    </row>
    <row r="9" spans="1:8" x14ac:dyDescent="0.3">
      <c r="A9" t="s">
        <v>2406</v>
      </c>
      <c r="B9">
        <v>6</v>
      </c>
      <c r="C9" t="s">
        <v>2297</v>
      </c>
      <c r="D9">
        <v>31</v>
      </c>
      <c r="E9" t="s">
        <v>2407</v>
      </c>
      <c r="F9" t="s">
        <v>2408</v>
      </c>
      <c r="G9" t="s">
        <v>2414</v>
      </c>
      <c r="H9">
        <v>159</v>
      </c>
    </row>
    <row r="10" spans="1:8" x14ac:dyDescent="0.3">
      <c r="A10" t="s">
        <v>2406</v>
      </c>
      <c r="B10">
        <v>6</v>
      </c>
      <c r="C10" t="s">
        <v>2297</v>
      </c>
      <c r="D10">
        <v>31</v>
      </c>
      <c r="E10" t="s">
        <v>2407</v>
      </c>
      <c r="F10" t="s">
        <v>2415</v>
      </c>
      <c r="H10" s="2">
        <v>6998</v>
      </c>
    </row>
    <row r="11" spans="1:8" x14ac:dyDescent="0.3">
      <c r="A11" t="s">
        <v>2406</v>
      </c>
      <c r="B11">
        <v>6</v>
      </c>
      <c r="C11" t="s">
        <v>2297</v>
      </c>
      <c r="D11">
        <v>31</v>
      </c>
      <c r="E11" t="s">
        <v>2407</v>
      </c>
      <c r="F11" t="s">
        <v>2415</v>
      </c>
      <c r="G11" t="s">
        <v>2409</v>
      </c>
      <c r="H11">
        <v>112</v>
      </c>
    </row>
    <row r="12" spans="1:8" x14ac:dyDescent="0.3">
      <c r="A12" t="s">
        <v>2406</v>
      </c>
      <c r="B12">
        <v>6</v>
      </c>
      <c r="C12" t="s">
        <v>2297</v>
      </c>
      <c r="D12">
        <v>31</v>
      </c>
      <c r="E12" t="s">
        <v>2407</v>
      </c>
      <c r="F12" t="s">
        <v>2415</v>
      </c>
      <c r="G12" t="s">
        <v>2410</v>
      </c>
      <c r="H12">
        <v>112</v>
      </c>
    </row>
    <row r="13" spans="1:8" x14ac:dyDescent="0.3">
      <c r="A13" t="s">
        <v>2406</v>
      </c>
      <c r="B13">
        <v>6</v>
      </c>
      <c r="C13" t="s">
        <v>2297</v>
      </c>
      <c r="D13">
        <v>31</v>
      </c>
      <c r="E13" t="s">
        <v>2407</v>
      </c>
      <c r="F13" t="s">
        <v>2415</v>
      </c>
      <c r="G13" t="s">
        <v>2411</v>
      </c>
      <c r="H13">
        <v>297</v>
      </c>
    </row>
    <row r="14" spans="1:8" x14ac:dyDescent="0.3">
      <c r="A14" t="s">
        <v>2406</v>
      </c>
      <c r="B14">
        <v>6</v>
      </c>
      <c r="C14" t="s">
        <v>2297</v>
      </c>
      <c r="D14">
        <v>31</v>
      </c>
      <c r="E14" t="s">
        <v>2407</v>
      </c>
      <c r="F14" t="s">
        <v>2415</v>
      </c>
      <c r="G14" t="s">
        <v>2412</v>
      </c>
      <c r="H14">
        <v>657</v>
      </c>
    </row>
    <row r="15" spans="1:8" x14ac:dyDescent="0.3">
      <c r="A15" t="s">
        <v>2406</v>
      </c>
      <c r="B15">
        <v>6</v>
      </c>
      <c r="C15" t="s">
        <v>2297</v>
      </c>
      <c r="D15">
        <v>31</v>
      </c>
      <c r="E15" t="s">
        <v>2407</v>
      </c>
      <c r="F15" t="s">
        <v>2415</v>
      </c>
      <c r="G15" t="s">
        <v>2413</v>
      </c>
      <c r="H15" s="2">
        <v>5820</v>
      </c>
    </row>
    <row r="16" spans="1:8" x14ac:dyDescent="0.3">
      <c r="A16" t="s">
        <v>2406</v>
      </c>
      <c r="B16">
        <v>6</v>
      </c>
      <c r="C16" t="s">
        <v>2297</v>
      </c>
      <c r="D16">
        <v>31</v>
      </c>
      <c r="E16" t="s">
        <v>2407</v>
      </c>
      <c r="F16" t="s">
        <v>2416</v>
      </c>
      <c r="H16" s="2">
        <v>214535000</v>
      </c>
    </row>
    <row r="17" spans="1:8" x14ac:dyDescent="0.3">
      <c r="A17" t="s">
        <v>2406</v>
      </c>
      <c r="B17">
        <v>6</v>
      </c>
      <c r="C17" t="s">
        <v>2297</v>
      </c>
      <c r="D17">
        <v>31</v>
      </c>
      <c r="E17" t="s">
        <v>2407</v>
      </c>
      <c r="F17" t="s">
        <v>2416</v>
      </c>
      <c r="G17" t="s">
        <v>2414</v>
      </c>
      <c r="H17" s="2">
        <v>155481000</v>
      </c>
    </row>
    <row r="18" spans="1:8" x14ac:dyDescent="0.3">
      <c r="A18" t="s">
        <v>2406</v>
      </c>
      <c r="B18">
        <v>6</v>
      </c>
      <c r="C18" t="s">
        <v>2297</v>
      </c>
      <c r="D18">
        <v>31</v>
      </c>
      <c r="E18" t="s">
        <v>2407</v>
      </c>
      <c r="F18" t="s">
        <v>2417</v>
      </c>
      <c r="H18">
        <v>371</v>
      </c>
    </row>
    <row r="19" spans="1:8" x14ac:dyDescent="0.3">
      <c r="A19" t="s">
        <v>2406</v>
      </c>
      <c r="B19">
        <v>6</v>
      </c>
      <c r="C19" t="s">
        <v>2297</v>
      </c>
      <c r="D19">
        <v>31</v>
      </c>
      <c r="E19" t="s">
        <v>2407</v>
      </c>
      <c r="F19" t="s">
        <v>2417</v>
      </c>
      <c r="G19" t="s">
        <v>2409</v>
      </c>
      <c r="H19">
        <v>65</v>
      </c>
    </row>
    <row r="20" spans="1:8" x14ac:dyDescent="0.3">
      <c r="A20" t="s">
        <v>2406</v>
      </c>
      <c r="B20">
        <v>6</v>
      </c>
      <c r="C20" t="s">
        <v>2297</v>
      </c>
      <c r="D20">
        <v>31</v>
      </c>
      <c r="E20" t="s">
        <v>2407</v>
      </c>
      <c r="F20" t="s">
        <v>2417</v>
      </c>
      <c r="G20" t="s">
        <v>2410</v>
      </c>
      <c r="H20">
        <v>51</v>
      </c>
    </row>
    <row r="21" spans="1:8" x14ac:dyDescent="0.3">
      <c r="A21" t="s">
        <v>2406</v>
      </c>
      <c r="B21">
        <v>6</v>
      </c>
      <c r="C21" t="s">
        <v>2297</v>
      </c>
      <c r="D21">
        <v>31</v>
      </c>
      <c r="E21" t="s">
        <v>2407</v>
      </c>
      <c r="F21" t="s">
        <v>2417</v>
      </c>
      <c r="G21" t="s">
        <v>2411</v>
      </c>
      <c r="H21">
        <v>71</v>
      </c>
    </row>
    <row r="22" spans="1:8" x14ac:dyDescent="0.3">
      <c r="A22" t="s">
        <v>2406</v>
      </c>
      <c r="B22">
        <v>6</v>
      </c>
      <c r="C22" t="s">
        <v>2297</v>
      </c>
      <c r="D22">
        <v>31</v>
      </c>
      <c r="E22" t="s">
        <v>2407</v>
      </c>
      <c r="F22" t="s">
        <v>2417</v>
      </c>
      <c r="G22" t="s">
        <v>2412</v>
      </c>
      <c r="H22">
        <v>88</v>
      </c>
    </row>
    <row r="23" spans="1:8" x14ac:dyDescent="0.3">
      <c r="A23" t="s">
        <v>2406</v>
      </c>
      <c r="B23">
        <v>6</v>
      </c>
      <c r="C23" t="s">
        <v>2297</v>
      </c>
      <c r="D23">
        <v>31</v>
      </c>
      <c r="E23" t="s">
        <v>2407</v>
      </c>
      <c r="F23" t="s">
        <v>2417</v>
      </c>
      <c r="G23" t="s">
        <v>2413</v>
      </c>
      <c r="H23">
        <v>96</v>
      </c>
    </row>
    <row r="24" spans="1:8" x14ac:dyDescent="0.3">
      <c r="A24" t="s">
        <v>2406</v>
      </c>
      <c r="B24">
        <v>6</v>
      </c>
      <c r="C24" t="s">
        <v>2297</v>
      </c>
      <c r="D24">
        <v>31</v>
      </c>
      <c r="E24" t="s">
        <v>2407</v>
      </c>
      <c r="F24" t="s">
        <v>2417</v>
      </c>
      <c r="G24" t="s">
        <v>2418</v>
      </c>
      <c r="H24">
        <v>212</v>
      </c>
    </row>
    <row r="25" spans="1:8" x14ac:dyDescent="0.3">
      <c r="A25" t="s">
        <v>2406</v>
      </c>
      <c r="B25">
        <v>6</v>
      </c>
      <c r="C25" t="s">
        <v>2297</v>
      </c>
      <c r="D25">
        <v>31</v>
      </c>
      <c r="E25" t="s">
        <v>2407</v>
      </c>
      <c r="F25" t="s">
        <v>2419</v>
      </c>
      <c r="H25" s="2">
        <v>4080</v>
      </c>
    </row>
    <row r="26" spans="1:8" x14ac:dyDescent="0.3">
      <c r="A26" t="s">
        <v>2406</v>
      </c>
      <c r="B26">
        <v>6</v>
      </c>
      <c r="C26" t="s">
        <v>2297</v>
      </c>
      <c r="D26">
        <v>31</v>
      </c>
      <c r="E26" t="s">
        <v>2407</v>
      </c>
      <c r="F26" t="s">
        <v>2419</v>
      </c>
      <c r="G26" t="s">
        <v>2409</v>
      </c>
      <c r="H26">
        <v>65</v>
      </c>
    </row>
    <row r="27" spans="1:8" x14ac:dyDescent="0.3">
      <c r="A27" t="s">
        <v>2406</v>
      </c>
      <c r="B27">
        <v>6</v>
      </c>
      <c r="C27" t="s">
        <v>2297</v>
      </c>
      <c r="D27">
        <v>31</v>
      </c>
      <c r="E27" t="s">
        <v>2407</v>
      </c>
      <c r="F27" t="s">
        <v>2419</v>
      </c>
      <c r="G27" t="s">
        <v>2410</v>
      </c>
      <c r="H27">
        <v>102</v>
      </c>
    </row>
    <row r="28" spans="1:8" x14ac:dyDescent="0.3">
      <c r="A28" t="s">
        <v>2406</v>
      </c>
      <c r="B28">
        <v>6</v>
      </c>
      <c r="C28" t="s">
        <v>2297</v>
      </c>
      <c r="D28">
        <v>31</v>
      </c>
      <c r="E28" t="s">
        <v>2407</v>
      </c>
      <c r="F28" t="s">
        <v>2419</v>
      </c>
      <c r="G28" t="s">
        <v>2411</v>
      </c>
      <c r="H28">
        <v>246</v>
      </c>
    </row>
    <row r="29" spans="1:8" x14ac:dyDescent="0.3">
      <c r="A29" t="s">
        <v>2406</v>
      </c>
      <c r="B29">
        <v>6</v>
      </c>
      <c r="C29" t="s">
        <v>2297</v>
      </c>
      <c r="D29">
        <v>31</v>
      </c>
      <c r="E29" t="s">
        <v>2407</v>
      </c>
      <c r="F29" t="s">
        <v>2419</v>
      </c>
      <c r="G29" t="s">
        <v>2412</v>
      </c>
      <c r="H29">
        <v>621</v>
      </c>
    </row>
    <row r="30" spans="1:8" x14ac:dyDescent="0.3">
      <c r="A30" t="s">
        <v>2406</v>
      </c>
      <c r="B30">
        <v>6</v>
      </c>
      <c r="C30" t="s">
        <v>2297</v>
      </c>
      <c r="D30">
        <v>31</v>
      </c>
      <c r="E30" t="s">
        <v>2407</v>
      </c>
      <c r="F30" t="s">
        <v>2419</v>
      </c>
      <c r="G30" t="s">
        <v>2413</v>
      </c>
      <c r="H30" s="2">
        <v>3046</v>
      </c>
    </row>
    <row r="31" spans="1:8" x14ac:dyDescent="0.3">
      <c r="A31" t="s">
        <v>2406</v>
      </c>
      <c r="B31">
        <v>6</v>
      </c>
      <c r="C31" t="s">
        <v>2297</v>
      </c>
      <c r="D31">
        <v>31</v>
      </c>
      <c r="E31" t="s">
        <v>2407</v>
      </c>
      <c r="F31" t="s">
        <v>2419</v>
      </c>
      <c r="G31" t="s">
        <v>2418</v>
      </c>
      <c r="H31" s="2">
        <v>1410</v>
      </c>
    </row>
    <row r="32" spans="1:8" x14ac:dyDescent="0.3">
      <c r="A32" t="s">
        <v>2406</v>
      </c>
      <c r="B32">
        <v>6</v>
      </c>
      <c r="C32" t="s">
        <v>2297</v>
      </c>
      <c r="D32">
        <v>31</v>
      </c>
      <c r="E32" t="s">
        <v>2407</v>
      </c>
      <c r="F32" t="s">
        <v>2419</v>
      </c>
      <c r="G32" t="s">
        <v>2414</v>
      </c>
      <c r="H32" s="2">
        <v>2670</v>
      </c>
    </row>
    <row r="33" spans="1:8" x14ac:dyDescent="0.3">
      <c r="A33" t="s">
        <v>2406</v>
      </c>
      <c r="B33">
        <v>6</v>
      </c>
      <c r="C33" t="s">
        <v>2297</v>
      </c>
      <c r="D33">
        <v>31</v>
      </c>
      <c r="E33" t="s">
        <v>2407</v>
      </c>
      <c r="F33" t="s">
        <v>2420</v>
      </c>
      <c r="H33">
        <v>295</v>
      </c>
    </row>
    <row r="34" spans="1:8" x14ac:dyDescent="0.3">
      <c r="A34" t="s">
        <v>2406</v>
      </c>
      <c r="B34">
        <v>6</v>
      </c>
      <c r="C34" t="s">
        <v>2297</v>
      </c>
      <c r="D34">
        <v>31</v>
      </c>
      <c r="E34" t="s">
        <v>2407</v>
      </c>
      <c r="F34" t="s">
        <v>2420</v>
      </c>
      <c r="G34" t="s">
        <v>2409</v>
      </c>
      <c r="H34">
        <v>97</v>
      </c>
    </row>
    <row r="35" spans="1:8" x14ac:dyDescent="0.3">
      <c r="A35" t="s">
        <v>2406</v>
      </c>
      <c r="B35">
        <v>6</v>
      </c>
      <c r="C35" t="s">
        <v>2297</v>
      </c>
      <c r="D35">
        <v>31</v>
      </c>
      <c r="E35" t="s">
        <v>2407</v>
      </c>
      <c r="F35" t="s">
        <v>2420</v>
      </c>
      <c r="G35" t="s">
        <v>2410</v>
      </c>
      <c r="H35">
        <v>47</v>
      </c>
    </row>
    <row r="36" spans="1:8" x14ac:dyDescent="0.3">
      <c r="A36" t="s">
        <v>2406</v>
      </c>
      <c r="B36">
        <v>6</v>
      </c>
      <c r="C36" t="s">
        <v>2297</v>
      </c>
      <c r="D36">
        <v>31</v>
      </c>
      <c r="E36" t="s">
        <v>2407</v>
      </c>
      <c r="F36" t="s">
        <v>2420</v>
      </c>
      <c r="G36" t="s">
        <v>2411</v>
      </c>
      <c r="H36">
        <v>50</v>
      </c>
    </row>
    <row r="37" spans="1:8" x14ac:dyDescent="0.3">
      <c r="A37" t="s">
        <v>2406</v>
      </c>
      <c r="B37">
        <v>6</v>
      </c>
      <c r="C37" t="s">
        <v>2297</v>
      </c>
      <c r="D37">
        <v>31</v>
      </c>
      <c r="E37" t="s">
        <v>2407</v>
      </c>
      <c r="F37" t="s">
        <v>2420</v>
      </c>
      <c r="G37" t="s">
        <v>2412</v>
      </c>
      <c r="H37">
        <v>52</v>
      </c>
    </row>
    <row r="38" spans="1:8" x14ac:dyDescent="0.3">
      <c r="A38" t="s">
        <v>2406</v>
      </c>
      <c r="B38">
        <v>6</v>
      </c>
      <c r="C38" t="s">
        <v>2297</v>
      </c>
      <c r="D38">
        <v>31</v>
      </c>
      <c r="E38" t="s">
        <v>2407</v>
      </c>
      <c r="F38" t="s">
        <v>2420</v>
      </c>
      <c r="G38" t="s">
        <v>2413</v>
      </c>
      <c r="H38">
        <v>49</v>
      </c>
    </row>
    <row r="39" spans="1:8" x14ac:dyDescent="0.3">
      <c r="A39" t="s">
        <v>2406</v>
      </c>
      <c r="B39">
        <v>6</v>
      </c>
      <c r="C39" t="s">
        <v>2297</v>
      </c>
      <c r="D39">
        <v>31</v>
      </c>
      <c r="E39" t="s">
        <v>2407</v>
      </c>
      <c r="F39" t="s">
        <v>2420</v>
      </c>
      <c r="G39" t="s">
        <v>2421</v>
      </c>
      <c r="H39">
        <v>136</v>
      </c>
    </row>
    <row r="40" spans="1:8" x14ac:dyDescent="0.3">
      <c r="A40" t="s">
        <v>2406</v>
      </c>
      <c r="B40">
        <v>6</v>
      </c>
      <c r="C40" t="s">
        <v>2297</v>
      </c>
      <c r="D40">
        <v>31</v>
      </c>
      <c r="E40" t="s">
        <v>2407</v>
      </c>
      <c r="F40" t="s">
        <v>2422</v>
      </c>
      <c r="H40" s="2">
        <v>2918</v>
      </c>
    </row>
    <row r="41" spans="1:8" x14ac:dyDescent="0.3">
      <c r="A41" t="s">
        <v>2406</v>
      </c>
      <c r="B41">
        <v>6</v>
      </c>
      <c r="C41" t="s">
        <v>2297</v>
      </c>
      <c r="D41">
        <v>31</v>
      </c>
      <c r="E41" t="s">
        <v>2407</v>
      </c>
      <c r="F41" t="s">
        <v>2422</v>
      </c>
      <c r="G41" t="s">
        <v>2409</v>
      </c>
      <c r="H41">
        <v>97</v>
      </c>
    </row>
    <row r="42" spans="1:8" x14ac:dyDescent="0.3">
      <c r="A42" t="s">
        <v>2406</v>
      </c>
      <c r="B42">
        <v>6</v>
      </c>
      <c r="C42" t="s">
        <v>2297</v>
      </c>
      <c r="D42">
        <v>31</v>
      </c>
      <c r="E42" t="s">
        <v>2407</v>
      </c>
      <c r="F42" t="s">
        <v>2422</v>
      </c>
      <c r="G42" t="s">
        <v>2410</v>
      </c>
      <c r="H42">
        <v>94</v>
      </c>
    </row>
    <row r="43" spans="1:8" x14ac:dyDescent="0.3">
      <c r="A43" t="s">
        <v>2406</v>
      </c>
      <c r="B43">
        <v>6</v>
      </c>
      <c r="C43" t="s">
        <v>2297</v>
      </c>
      <c r="D43">
        <v>31</v>
      </c>
      <c r="E43" t="s">
        <v>2407</v>
      </c>
      <c r="F43" t="s">
        <v>2422</v>
      </c>
      <c r="G43" t="s">
        <v>2411</v>
      </c>
      <c r="H43">
        <v>169</v>
      </c>
    </row>
    <row r="44" spans="1:8" x14ac:dyDescent="0.3">
      <c r="A44" t="s">
        <v>2406</v>
      </c>
      <c r="B44">
        <v>6</v>
      </c>
      <c r="C44" t="s">
        <v>2297</v>
      </c>
      <c r="D44">
        <v>31</v>
      </c>
      <c r="E44" t="s">
        <v>2407</v>
      </c>
      <c r="F44" t="s">
        <v>2422</v>
      </c>
      <c r="G44" t="s">
        <v>2412</v>
      </c>
      <c r="H44">
        <v>317</v>
      </c>
    </row>
    <row r="45" spans="1:8" x14ac:dyDescent="0.3">
      <c r="A45" t="s">
        <v>2406</v>
      </c>
      <c r="B45">
        <v>6</v>
      </c>
      <c r="C45" t="s">
        <v>2297</v>
      </c>
      <c r="D45">
        <v>31</v>
      </c>
      <c r="E45" t="s">
        <v>2407</v>
      </c>
      <c r="F45" t="s">
        <v>2422</v>
      </c>
      <c r="G45" t="s">
        <v>2413</v>
      </c>
      <c r="H45" s="2">
        <v>2241</v>
      </c>
    </row>
    <row r="46" spans="1:8" x14ac:dyDescent="0.3">
      <c r="A46" t="s">
        <v>2406</v>
      </c>
      <c r="B46">
        <v>6</v>
      </c>
      <c r="C46" t="s">
        <v>2297</v>
      </c>
      <c r="D46">
        <v>31</v>
      </c>
      <c r="E46" t="s">
        <v>2407</v>
      </c>
      <c r="F46" t="s">
        <v>2422</v>
      </c>
      <c r="G46" t="s">
        <v>2421</v>
      </c>
      <c r="H46">
        <v>504</v>
      </c>
    </row>
    <row r="47" spans="1:8" x14ac:dyDescent="0.3">
      <c r="A47" t="s">
        <v>2406</v>
      </c>
      <c r="B47">
        <v>6</v>
      </c>
      <c r="C47" t="s">
        <v>2297</v>
      </c>
      <c r="D47">
        <v>31</v>
      </c>
      <c r="E47" t="s">
        <v>2407</v>
      </c>
      <c r="F47" t="s">
        <v>2422</v>
      </c>
      <c r="G47" t="s">
        <v>2414</v>
      </c>
      <c r="H47" s="2">
        <v>2414</v>
      </c>
    </row>
    <row r="48" spans="1:8" x14ac:dyDescent="0.3">
      <c r="A48" t="s">
        <v>2406</v>
      </c>
      <c r="B48">
        <v>6</v>
      </c>
      <c r="C48" t="s">
        <v>2297</v>
      </c>
      <c r="D48">
        <v>31</v>
      </c>
      <c r="E48" t="s">
        <v>2407</v>
      </c>
      <c r="F48" t="s">
        <v>2423</v>
      </c>
    </row>
    <row r="49" spans="1:8" x14ac:dyDescent="0.3">
      <c r="A49" t="s">
        <v>2406</v>
      </c>
      <c r="B49">
        <v>6</v>
      </c>
      <c r="C49" t="s">
        <v>2297</v>
      </c>
      <c r="D49">
        <v>31</v>
      </c>
      <c r="E49" t="s">
        <v>2407</v>
      </c>
      <c r="F49" t="s">
        <v>2423</v>
      </c>
      <c r="G49" t="s">
        <v>2418</v>
      </c>
      <c r="H49" s="2">
        <v>56129000</v>
      </c>
    </row>
    <row r="50" spans="1:8" x14ac:dyDescent="0.3">
      <c r="A50" t="s">
        <v>2406</v>
      </c>
      <c r="B50">
        <v>6</v>
      </c>
      <c r="C50" t="s">
        <v>2297</v>
      </c>
      <c r="D50">
        <v>31</v>
      </c>
      <c r="E50" t="s">
        <v>2407</v>
      </c>
      <c r="F50" t="s">
        <v>2424</v>
      </c>
    </row>
    <row r="51" spans="1:8" x14ac:dyDescent="0.3">
      <c r="A51" t="s">
        <v>2406</v>
      </c>
      <c r="B51">
        <v>6</v>
      </c>
      <c r="C51" t="s">
        <v>2297</v>
      </c>
      <c r="D51">
        <v>31</v>
      </c>
      <c r="E51" t="s">
        <v>2407</v>
      </c>
      <c r="F51" t="s">
        <v>2424</v>
      </c>
      <c r="G51" t="s">
        <v>2421</v>
      </c>
      <c r="H51" s="2">
        <v>2925000</v>
      </c>
    </row>
    <row r="52" spans="1:8" x14ac:dyDescent="0.3">
      <c r="A52" t="s">
        <v>2406</v>
      </c>
      <c r="B52">
        <v>6</v>
      </c>
      <c r="C52" t="s">
        <v>2297</v>
      </c>
      <c r="D52">
        <v>31</v>
      </c>
      <c r="E52" t="s">
        <v>2407</v>
      </c>
      <c r="F52" t="s">
        <v>2425</v>
      </c>
      <c r="H52">
        <v>53</v>
      </c>
    </row>
    <row r="53" spans="1:8" x14ac:dyDescent="0.3">
      <c r="A53" t="s">
        <v>2406</v>
      </c>
      <c r="B53">
        <v>6</v>
      </c>
      <c r="C53" t="s">
        <v>2297</v>
      </c>
      <c r="D53">
        <v>31</v>
      </c>
      <c r="E53" t="s">
        <v>2407</v>
      </c>
      <c r="F53" t="s">
        <v>2425</v>
      </c>
      <c r="G53" t="s">
        <v>2426</v>
      </c>
      <c r="H53">
        <v>37</v>
      </c>
    </row>
    <row r="54" spans="1:8" x14ac:dyDescent="0.3">
      <c r="A54" t="s">
        <v>2406</v>
      </c>
      <c r="B54">
        <v>6</v>
      </c>
      <c r="C54" t="s">
        <v>2297</v>
      </c>
      <c r="D54">
        <v>31</v>
      </c>
      <c r="E54" t="s">
        <v>2407</v>
      </c>
      <c r="F54" t="s">
        <v>2425</v>
      </c>
      <c r="G54" t="s">
        <v>2427</v>
      </c>
      <c r="H54">
        <v>16</v>
      </c>
    </row>
    <row r="55" spans="1:8" x14ac:dyDescent="0.3">
      <c r="A55" t="s">
        <v>2406</v>
      </c>
      <c r="B55">
        <v>6</v>
      </c>
      <c r="C55" t="s">
        <v>2297</v>
      </c>
      <c r="D55">
        <v>31</v>
      </c>
      <c r="E55" t="s">
        <v>2407</v>
      </c>
      <c r="F55" t="s">
        <v>2428</v>
      </c>
      <c r="H55" s="2">
        <v>2271</v>
      </c>
    </row>
    <row r="56" spans="1:8" x14ac:dyDescent="0.3">
      <c r="A56" t="s">
        <v>2406</v>
      </c>
      <c r="B56">
        <v>6</v>
      </c>
      <c r="C56" t="s">
        <v>2297</v>
      </c>
      <c r="D56">
        <v>31</v>
      </c>
      <c r="E56" t="s">
        <v>2407</v>
      </c>
      <c r="F56" t="s">
        <v>2428</v>
      </c>
      <c r="G56" t="s">
        <v>2426</v>
      </c>
      <c r="H56" s="2">
        <v>2021</v>
      </c>
    </row>
    <row r="57" spans="1:8" x14ac:dyDescent="0.3">
      <c r="A57" t="s">
        <v>2406</v>
      </c>
      <c r="B57">
        <v>6</v>
      </c>
      <c r="C57" t="s">
        <v>2297</v>
      </c>
      <c r="D57">
        <v>31</v>
      </c>
      <c r="E57" t="s">
        <v>2407</v>
      </c>
      <c r="F57" t="s">
        <v>2428</v>
      </c>
      <c r="G57" t="s">
        <v>2427</v>
      </c>
      <c r="H57">
        <v>250</v>
      </c>
    </row>
    <row r="58" spans="1:8" x14ac:dyDescent="0.3">
      <c r="A58" t="s">
        <v>2406</v>
      </c>
      <c r="B58">
        <v>6</v>
      </c>
      <c r="C58" t="s">
        <v>2297</v>
      </c>
      <c r="D58">
        <v>31</v>
      </c>
      <c r="E58" t="s">
        <v>2407</v>
      </c>
      <c r="F58" t="s">
        <v>2429</v>
      </c>
      <c r="H58">
        <v>348</v>
      </c>
    </row>
    <row r="59" spans="1:8" x14ac:dyDescent="0.3">
      <c r="A59" t="s">
        <v>2406</v>
      </c>
      <c r="B59">
        <v>6</v>
      </c>
      <c r="C59" t="s">
        <v>2297</v>
      </c>
      <c r="D59">
        <v>31</v>
      </c>
      <c r="E59" t="s">
        <v>2407</v>
      </c>
      <c r="F59" t="s">
        <v>2430</v>
      </c>
      <c r="H59">
        <v>671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2509</v>
      </c>
    </row>
    <row r="2" spans="1:11" x14ac:dyDescent="0.3">
      <c r="A2" s="295"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167</v>
      </c>
    </row>
    <row r="2" spans="1:10" s="9" customFormat="1" x14ac:dyDescent="0.3">
      <c r="A2" s="351" t="s">
        <v>5</v>
      </c>
      <c r="B2" s="352"/>
      <c r="C2" s="352"/>
      <c r="D2" s="352"/>
      <c r="E2" s="352"/>
      <c r="F2" s="352"/>
      <c r="G2" s="352"/>
      <c r="H2" s="353"/>
      <c r="I2" s="98" t="s">
        <v>6</v>
      </c>
      <c r="J2" s="350"/>
    </row>
    <row r="3" spans="1:10" x14ac:dyDescent="0.3">
      <c r="A3" s="77" t="s">
        <v>0</v>
      </c>
      <c r="B3" s="77" t="str">
        <f>Overview!B2</f>
        <v>City of Lemoore</v>
      </c>
      <c r="C3" s="94"/>
      <c r="D3" s="94"/>
      <c r="E3" s="94"/>
      <c r="F3" s="94"/>
      <c r="G3" s="94"/>
      <c r="H3" s="266"/>
      <c r="I3" s="95"/>
      <c r="J3" s="350"/>
    </row>
    <row r="4" spans="1:10" x14ac:dyDescent="0.3">
      <c r="A4" s="77" t="s">
        <v>2</v>
      </c>
      <c r="B4" s="77" t="str">
        <f>Overview!B3</f>
        <v>Kings County</v>
      </c>
      <c r="C4" s="94"/>
      <c r="D4" s="94"/>
      <c r="E4" s="94"/>
      <c r="F4" s="94"/>
      <c r="G4" s="94"/>
      <c r="H4" s="266"/>
      <c r="I4" s="95"/>
      <c r="J4" s="350"/>
    </row>
    <row r="6" spans="1:10" x14ac:dyDescent="0.3">
      <c r="A6" s="1" t="s">
        <v>168</v>
      </c>
      <c r="I6" s="155" t="s">
        <v>169</v>
      </c>
    </row>
    <row r="7" spans="1:10" ht="28.8" x14ac:dyDescent="0.3">
      <c r="A7" s="43" t="s">
        <v>170</v>
      </c>
      <c r="B7" s="39" t="str">
        <f>B3</f>
        <v>City of Lemoore</v>
      </c>
      <c r="C7" s="39" t="s">
        <v>1441</v>
      </c>
      <c r="D7" s="39" t="str">
        <f>B4</f>
        <v>Kings County</v>
      </c>
      <c r="E7" s="39" t="s">
        <v>2449</v>
      </c>
      <c r="F7" s="39" t="s">
        <v>171</v>
      </c>
    </row>
    <row r="8" spans="1:10" x14ac:dyDescent="0.3">
      <c r="A8" s="44" t="s">
        <v>172</v>
      </c>
      <c r="B8" s="45">
        <f>'Ref. ACS-5-YR'!H65</f>
        <v>25867</v>
      </c>
      <c r="C8" s="46">
        <f>B8/D8</f>
        <v>0.17120259448011119</v>
      </c>
      <c r="D8" s="45">
        <f>'Ref. ACS-5-YR'!R65</f>
        <v>151090</v>
      </c>
      <c r="E8" s="46">
        <f>D8/F8</f>
        <v>3.8400323204202873E-3</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7"/>
      <c r="I12" s="37"/>
    </row>
    <row r="13" spans="1:10" x14ac:dyDescent="0.3">
      <c r="A13" s="13" t="s">
        <v>168</v>
      </c>
      <c r="B13" s="16">
        <f>'Ref. DC-1980'!B5</f>
        <v>8832</v>
      </c>
      <c r="C13" s="16">
        <f>'Ref. DC-1990'!B5</f>
        <v>13622</v>
      </c>
      <c r="D13" s="16">
        <f>'Ref. DC-2000'!B5</f>
        <v>19712</v>
      </c>
      <c r="E13" s="16">
        <f>'Ref. DC-2010'!B8</f>
        <v>24531</v>
      </c>
      <c r="F13" s="16">
        <f>'Ref. DC-2020'!B11</f>
        <v>27038</v>
      </c>
      <c r="H13" s="268"/>
      <c r="I13" s="37"/>
    </row>
    <row r="14" spans="1:10" x14ac:dyDescent="0.3">
      <c r="A14" s="13" t="s">
        <v>175</v>
      </c>
      <c r="B14" s="20"/>
      <c r="C14" s="30">
        <f>(C13-B13)/B13</f>
        <v>0.54234601449275366</v>
      </c>
      <c r="D14" s="30">
        <f t="shared" ref="D14:F14" si="0">(D13-C13)/C13</f>
        <v>0.44707091469681398</v>
      </c>
      <c r="E14" s="30">
        <f t="shared" si="0"/>
        <v>0.24447037337662339</v>
      </c>
      <c r="F14" s="30">
        <f t="shared" si="0"/>
        <v>0.10219721984427867</v>
      </c>
      <c r="H14" s="269"/>
      <c r="I14" s="37"/>
    </row>
    <row r="15" spans="1:10" x14ac:dyDescent="0.3">
      <c r="A15" s="49" t="s">
        <v>2532</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Lemoore</v>
      </c>
      <c r="C23" s="51" t="s">
        <v>177</v>
      </c>
      <c r="D23" s="51" t="str">
        <f>B4</f>
        <v>Kings County</v>
      </c>
      <c r="E23" s="51" t="s">
        <v>177</v>
      </c>
      <c r="F23" s="51" t="s">
        <v>171</v>
      </c>
      <c r="G23" s="51" t="s">
        <v>177</v>
      </c>
      <c r="H23" s="270"/>
      <c r="I23" s="26"/>
    </row>
    <row r="24" spans="1:9" x14ac:dyDescent="0.3">
      <c r="A24" s="13" t="s">
        <v>178</v>
      </c>
      <c r="B24" s="16">
        <f>B8</f>
        <v>25867</v>
      </c>
      <c r="C24" s="53"/>
      <c r="D24" s="16">
        <f>D8</f>
        <v>151090</v>
      </c>
      <c r="E24" s="53"/>
      <c r="F24" s="16">
        <f>F8</f>
        <v>39346023</v>
      </c>
      <c r="G24" s="53"/>
      <c r="H24" s="271"/>
      <c r="I24" s="37"/>
    </row>
    <row r="25" spans="1:9" x14ac:dyDescent="0.3">
      <c r="A25" s="13" t="s">
        <v>179</v>
      </c>
      <c r="B25" s="16">
        <f>'Ref. ACS-5-YR'!H8</f>
        <v>13751</v>
      </c>
      <c r="C25" s="53">
        <f>'Ref. ACS-5-YR'!I8</f>
        <v>0.53160397417559047</v>
      </c>
      <c r="D25" s="16">
        <f>'Ref. ACS-5-YR'!R8</f>
        <v>83210</v>
      </c>
      <c r="E25" s="53">
        <f>'Ref. ACS-5-YR'!S8</f>
        <v>0.55073135217420077</v>
      </c>
      <c r="F25" s="16">
        <f>'Ref. ACS-5-YR'!AB8</f>
        <v>19562882</v>
      </c>
      <c r="G25" s="53">
        <f>'Ref. ACS-5-YR'!AC8</f>
        <v>0.497</v>
      </c>
      <c r="H25" s="271"/>
      <c r="I25" s="37"/>
    </row>
    <row r="26" spans="1:9" x14ac:dyDescent="0.3">
      <c r="A26" s="13" t="s">
        <v>180</v>
      </c>
      <c r="B26" s="16">
        <f>'Ref. ACS-5-YR'!H9</f>
        <v>1288</v>
      </c>
      <c r="C26" s="53">
        <f>'Ref. ACS-5-YR'!I9</f>
        <v>4.9793172768392159E-2</v>
      </c>
      <c r="D26" s="16">
        <f>'Ref. ACS-5-YR'!R9</f>
        <v>5921</v>
      </c>
      <c r="E26" s="53">
        <f>'Ref. ACS-5-YR'!S9</f>
        <v>3.9188563108081276E-2</v>
      </c>
      <c r="F26" s="16">
        <f>'Ref. ACS-5-YR'!AB9</f>
        <v>1233088</v>
      </c>
      <c r="G26" s="53">
        <f>'Ref. ACS-5-YR'!AC9</f>
        <v>3.1E-2</v>
      </c>
      <c r="H26" s="271"/>
      <c r="I26" s="37"/>
    </row>
    <row r="27" spans="1:9" x14ac:dyDescent="0.3">
      <c r="A27" s="13" t="s">
        <v>181</v>
      </c>
      <c r="B27" s="16">
        <f>'Ref. ACS-5-YR'!H10</f>
        <v>913</v>
      </c>
      <c r="C27" s="53">
        <f>'Ref. ACS-5-YR'!I10</f>
        <v>3.5295936908029533E-2</v>
      </c>
      <c r="D27" s="16">
        <f>'Ref. ACS-5-YR'!R10</f>
        <v>5372</v>
      </c>
      <c r="E27" s="53">
        <f>'Ref. ACS-5-YR'!S10</f>
        <v>3.5554967238070022E-2</v>
      </c>
      <c r="F27" s="16">
        <f>'Ref. ACS-5-YR'!AB10</f>
        <v>1242495</v>
      </c>
      <c r="G27" s="53">
        <f>'Ref. ACS-5-YR'!AC10</f>
        <v>3.2000000000000001E-2</v>
      </c>
      <c r="H27" s="271"/>
    </row>
    <row r="28" spans="1:9" x14ac:dyDescent="0.3">
      <c r="A28" s="13" t="s">
        <v>182</v>
      </c>
      <c r="B28" s="16">
        <f>'Ref. ACS-5-YR'!H11</f>
        <v>771</v>
      </c>
      <c r="C28" s="53">
        <f>'Ref. ACS-5-YR'!I11</f>
        <v>2.9806316928905556E-2</v>
      </c>
      <c r="D28" s="16">
        <f>'Ref. ACS-5-YR'!R11</f>
        <v>6350</v>
      </c>
      <c r="E28" s="53">
        <f>'Ref. ACS-5-YR'!S11</f>
        <v>4.2027930372625588E-2</v>
      </c>
      <c r="F28" s="16">
        <f>'Ref. ACS-5-YR'!AB11</f>
        <v>1328272</v>
      </c>
      <c r="G28" s="53">
        <f>'Ref. ACS-5-YR'!AC11</f>
        <v>3.4000000000000002E-2</v>
      </c>
      <c r="H28" s="271"/>
    </row>
    <row r="29" spans="1:9" x14ac:dyDescent="0.3">
      <c r="A29" s="13" t="s">
        <v>183</v>
      </c>
      <c r="B29" s="16">
        <f>'Ref. ACS-5-YR'!H12</f>
        <v>642</v>
      </c>
      <c r="C29" s="53">
        <f>'Ref. ACS-5-YR'!I12</f>
        <v>2.4819267792940813E-2</v>
      </c>
      <c r="D29" s="16">
        <f>'Ref. ACS-5-YR'!R12</f>
        <v>3220</v>
      </c>
      <c r="E29" s="53">
        <f>'Ref. ACS-5-YR'!S12</f>
        <v>2.1311800913362898E-2</v>
      </c>
      <c r="F29" s="16">
        <f>'Ref. ACS-5-YR'!AB12</f>
        <v>774841</v>
      </c>
      <c r="G29" s="53">
        <f>'Ref. ACS-5-YR'!AC12</f>
        <v>0.02</v>
      </c>
      <c r="H29" s="271"/>
      <c r="I29" s="37"/>
    </row>
    <row r="30" spans="1:9" x14ac:dyDescent="0.3">
      <c r="A30" s="13" t="s">
        <v>184</v>
      </c>
      <c r="B30" s="16">
        <f>'Ref. ACS-5-YR'!H13</f>
        <v>405</v>
      </c>
      <c r="C30" s="53">
        <f>'Ref. ACS-5-YR'!I13</f>
        <v>1.5657014729191635E-2</v>
      </c>
      <c r="D30" s="16">
        <f>'Ref. ACS-5-YR'!R13</f>
        <v>2188</v>
      </c>
      <c r="E30" s="53">
        <f>'Ref. ACS-5-YR'!S13</f>
        <v>1.448143490634721E-2</v>
      </c>
      <c r="F30" s="16">
        <f>'Ref. ACS-5-YR'!AB13</f>
        <v>525740</v>
      </c>
      <c r="G30" s="53">
        <f>'Ref. ACS-5-YR'!AC13</f>
        <v>1.2999999999999999E-2</v>
      </c>
      <c r="H30" s="271"/>
      <c r="I30" s="37"/>
    </row>
    <row r="31" spans="1:9" x14ac:dyDescent="0.3">
      <c r="A31" s="13" t="s">
        <v>185</v>
      </c>
      <c r="B31" s="16">
        <f>'Ref. ACS-5-YR'!H14</f>
        <v>257</v>
      </c>
      <c r="C31" s="53">
        <f>'Ref. ACS-5-YR'!I14</f>
        <v>9.9354389763018514E-3</v>
      </c>
      <c r="D31" s="16">
        <f>'Ref. ACS-5-YR'!R14</f>
        <v>1456</v>
      </c>
      <c r="E31" s="53">
        <f>'Ref. ACS-5-YR'!S14</f>
        <v>9.6366404129988748E-3</v>
      </c>
      <c r="F31" s="16">
        <f>'Ref. ACS-5-YR'!AB14</f>
        <v>285907</v>
      </c>
      <c r="G31" s="53">
        <f>'Ref. ACS-5-YR'!AC14</f>
        <v>7.0000000000000001E-3</v>
      </c>
      <c r="H31" s="271"/>
      <c r="I31" s="37"/>
    </row>
    <row r="32" spans="1:9" x14ac:dyDescent="0.3">
      <c r="A32" s="13" t="s">
        <v>186</v>
      </c>
      <c r="B32" s="16">
        <f>'Ref. ACS-5-YR'!H15</f>
        <v>137</v>
      </c>
      <c r="C32" s="53">
        <f>'Ref. ACS-5-YR'!I15</f>
        <v>5.2963235009858122E-3</v>
      </c>
      <c r="D32" s="16">
        <f>'Ref. ACS-5-YR'!R15</f>
        <v>1573</v>
      </c>
      <c r="E32" s="53">
        <f>'Ref. ACS-5-YR'!S15</f>
        <v>1.0411013303329142E-2</v>
      </c>
      <c r="F32" s="16">
        <f>'Ref. ACS-5-YR'!AB15</f>
        <v>281350</v>
      </c>
      <c r="G32" s="53">
        <f>'Ref. ACS-5-YR'!AC15</f>
        <v>7.0000000000000001E-3</v>
      </c>
      <c r="H32" s="271"/>
      <c r="I32" s="37"/>
    </row>
    <row r="33" spans="1:9" x14ac:dyDescent="0.3">
      <c r="A33" s="13" t="s">
        <v>187</v>
      </c>
      <c r="B33" s="16">
        <f>'Ref. ACS-5-YR'!H16</f>
        <v>731</v>
      </c>
      <c r="C33" s="53">
        <f>'Ref. ACS-5-YR'!I16</f>
        <v>2.825994510380021E-2</v>
      </c>
      <c r="D33" s="16">
        <f>'Ref. ACS-5-YR'!R16</f>
        <v>4427</v>
      </c>
      <c r="E33" s="53">
        <f>'Ref. ACS-5-YR'!S16</f>
        <v>2.9300416970017871E-2</v>
      </c>
      <c r="F33" s="16">
        <f>'Ref. ACS-5-YR'!AB16</f>
        <v>821103</v>
      </c>
      <c r="G33" s="53">
        <f>'Ref. ACS-5-YR'!AC16</f>
        <v>2.1000000000000001E-2</v>
      </c>
      <c r="H33" s="271"/>
      <c r="I33" s="37"/>
    </row>
    <row r="34" spans="1:9" x14ac:dyDescent="0.3">
      <c r="A34" s="13" t="s">
        <v>188</v>
      </c>
      <c r="B34" s="16">
        <f>'Ref. ACS-5-YR'!H17</f>
        <v>1479</v>
      </c>
      <c r="C34" s="53">
        <f>'Ref. ACS-5-YR'!I17</f>
        <v>5.717709823327019E-2</v>
      </c>
      <c r="D34" s="16">
        <f>'Ref. ACS-5-YR'!R17</f>
        <v>7921</v>
      </c>
      <c r="E34" s="53">
        <f>'Ref. ACS-5-YR'!S17</f>
        <v>5.2425706532530279E-2</v>
      </c>
      <c r="F34" s="16">
        <f>'Ref. ACS-5-YR'!AB17</f>
        <v>1594429</v>
      </c>
      <c r="G34" s="53">
        <f>'Ref. ACS-5-YR'!AC17</f>
        <v>4.1000000000000002E-2</v>
      </c>
      <c r="H34" s="271"/>
      <c r="I34" s="37"/>
    </row>
    <row r="35" spans="1:9" x14ac:dyDescent="0.3">
      <c r="A35" s="13" t="s">
        <v>189</v>
      </c>
      <c r="B35" s="16">
        <f>'Ref. ACS-5-YR'!H18</f>
        <v>1159</v>
      </c>
      <c r="C35" s="53">
        <f>'Ref. ACS-5-YR'!I18</f>
        <v>4.4806123632427419E-2</v>
      </c>
      <c r="D35" s="16">
        <f>'Ref. ACS-5-YR'!R18</f>
        <v>7250</v>
      </c>
      <c r="E35" s="53">
        <f>'Ref. ACS-5-YR'!S18</f>
        <v>4.7984644913627639E-2</v>
      </c>
      <c r="F35" s="16">
        <f>'Ref. ACS-5-YR'!AB18</f>
        <v>1505530</v>
      </c>
      <c r="G35" s="53">
        <f>'Ref. ACS-5-YR'!AC18</f>
        <v>3.7999999999999999E-2</v>
      </c>
      <c r="H35" s="271"/>
      <c r="I35" s="37"/>
    </row>
    <row r="36" spans="1:9" x14ac:dyDescent="0.3">
      <c r="A36" s="13" t="s">
        <v>190</v>
      </c>
      <c r="B36" s="16">
        <f>'Ref. ACS-5-YR'!H19</f>
        <v>1014</v>
      </c>
      <c r="C36" s="53">
        <f>'Ref. ACS-5-YR'!I19</f>
        <v>3.9200525766420538E-2</v>
      </c>
      <c r="D36" s="16">
        <f>'Ref. ACS-5-YR'!R19</f>
        <v>6819</v>
      </c>
      <c r="E36" s="53">
        <f>'Ref. ACS-5-YR'!S19</f>
        <v>4.5132040505658881E-2</v>
      </c>
      <c r="F36" s="16">
        <f>'Ref. ACS-5-YR'!AB19</f>
        <v>1377089</v>
      </c>
      <c r="G36" s="53">
        <f>'Ref. ACS-5-YR'!AC19</f>
        <v>3.5000000000000003E-2</v>
      </c>
      <c r="H36" s="271"/>
      <c r="I36" s="37"/>
    </row>
    <row r="37" spans="1:9" x14ac:dyDescent="0.3">
      <c r="A37" s="13" t="s">
        <v>191</v>
      </c>
      <c r="B37" s="16">
        <f>'Ref. ACS-5-YR'!H20</f>
        <v>799</v>
      </c>
      <c r="C37" s="53">
        <f>'Ref. ACS-5-YR'!I20</f>
        <v>3.0888777206479298E-2</v>
      </c>
      <c r="D37" s="16">
        <f>'Ref. ACS-5-YR'!R20</f>
        <v>5706</v>
      </c>
      <c r="E37" s="53">
        <f>'Ref. ACS-5-YR'!S20</f>
        <v>3.776557018995301E-2</v>
      </c>
      <c r="F37" s="16">
        <f>'Ref. ACS-5-YR'!AB20</f>
        <v>1265725</v>
      </c>
      <c r="G37" s="53">
        <f>'Ref. ACS-5-YR'!AC20</f>
        <v>3.2000000000000001E-2</v>
      </c>
      <c r="H37" s="271"/>
      <c r="I37" s="37"/>
    </row>
    <row r="38" spans="1:9" x14ac:dyDescent="0.3">
      <c r="A38" s="13" t="s">
        <v>192</v>
      </c>
      <c r="B38" s="16">
        <f>'Ref. ACS-5-YR'!H21</f>
        <v>1022</v>
      </c>
      <c r="C38" s="53">
        <f>'Ref. ACS-5-YR'!I21</f>
        <v>3.9509800131441605E-2</v>
      </c>
      <c r="D38" s="16">
        <f>'Ref. ACS-5-YR'!R21</f>
        <v>5396</v>
      </c>
      <c r="E38" s="53">
        <f>'Ref. ACS-5-YR'!S21</f>
        <v>3.5713812959163413E-2</v>
      </c>
      <c r="F38" s="16">
        <f>'Ref. ACS-5-YR'!AB21</f>
        <v>1264479</v>
      </c>
      <c r="G38" s="53">
        <f>'Ref. ACS-5-YR'!AC21</f>
        <v>3.2000000000000001E-2</v>
      </c>
      <c r="H38" s="271"/>
      <c r="I38" s="37"/>
    </row>
    <row r="39" spans="1:9" x14ac:dyDescent="0.3">
      <c r="A39" s="13" t="s">
        <v>193</v>
      </c>
      <c r="B39" s="16">
        <f>'Ref. ACS-5-YR'!H22</f>
        <v>721</v>
      </c>
      <c r="C39" s="53">
        <f>'Ref. ACS-5-YR'!I22</f>
        <v>2.7873352147523872E-2</v>
      </c>
      <c r="D39" s="16">
        <f>'Ref. ACS-5-YR'!R22</f>
        <v>4742</v>
      </c>
      <c r="E39" s="53">
        <f>'Ref. ACS-5-YR'!S22</f>
        <v>3.1385267059368588E-2</v>
      </c>
      <c r="F39" s="16">
        <f>'Ref. ACS-5-YR'!AB22</f>
        <v>1245267</v>
      </c>
      <c r="G39" s="53">
        <f>'Ref. ACS-5-YR'!AC22</f>
        <v>3.2000000000000001E-2</v>
      </c>
      <c r="H39" s="271"/>
      <c r="I39" s="37"/>
    </row>
    <row r="40" spans="1:9" x14ac:dyDescent="0.3">
      <c r="A40" s="13" t="s">
        <v>194</v>
      </c>
      <c r="B40" s="16">
        <f>'Ref. ACS-5-YR'!H23</f>
        <v>757</v>
      </c>
      <c r="C40" s="53">
        <f>'Ref. ACS-5-YR'!I23</f>
        <v>2.9265086790118685E-2</v>
      </c>
      <c r="D40" s="16">
        <f>'Ref. ACS-5-YR'!R23</f>
        <v>4197</v>
      </c>
      <c r="E40" s="53">
        <f>'Ref. ACS-5-YR'!S23</f>
        <v>2.7778145476206235E-2</v>
      </c>
      <c r="F40" s="16">
        <f>'Ref. ACS-5-YR'!AB23</f>
        <v>1216743</v>
      </c>
      <c r="G40" s="53">
        <f>'Ref. ACS-5-YR'!AC23</f>
        <v>3.1E-2</v>
      </c>
      <c r="H40" s="271"/>
      <c r="I40" s="37"/>
    </row>
    <row r="41" spans="1:9" x14ac:dyDescent="0.3">
      <c r="A41" s="13" t="s">
        <v>195</v>
      </c>
      <c r="B41" s="16">
        <f>'Ref. ACS-5-YR'!H24</f>
        <v>85</v>
      </c>
      <c r="C41" s="53">
        <f>'Ref. ACS-5-YR'!I24</f>
        <v>3.2860401283488615E-3</v>
      </c>
      <c r="D41" s="16">
        <f>'Ref. ACS-5-YR'!R24</f>
        <v>1661</v>
      </c>
      <c r="E41" s="53">
        <f>'Ref. ACS-5-YR'!S24</f>
        <v>1.0993447614004897E-2</v>
      </c>
      <c r="F41" s="16">
        <f>'Ref. ACS-5-YR'!AB24</f>
        <v>470895</v>
      </c>
      <c r="G41" s="53">
        <f>'Ref. ACS-5-YR'!AC24</f>
        <v>1.2E-2</v>
      </c>
      <c r="H41" s="271"/>
      <c r="I41" s="37"/>
    </row>
    <row r="42" spans="1:9" x14ac:dyDescent="0.3">
      <c r="A42" s="13" t="s">
        <v>196</v>
      </c>
      <c r="B42" s="16">
        <f>'Ref. ACS-5-YR'!H25</f>
        <v>247</v>
      </c>
      <c r="C42" s="53">
        <f>'Ref. ACS-5-YR'!I25</f>
        <v>9.5488460200255157E-3</v>
      </c>
      <c r="D42" s="16">
        <f>'Ref. ACS-5-YR'!R25</f>
        <v>1784</v>
      </c>
      <c r="E42" s="53">
        <f>'Ref. ACS-5-YR'!S25</f>
        <v>1.1807531934608512E-2</v>
      </c>
      <c r="F42" s="16">
        <f>'Ref. ACS-5-YR'!AB25</f>
        <v>618484</v>
      </c>
      <c r="G42" s="53">
        <f>'Ref. ACS-5-YR'!AC25</f>
        <v>1.6E-2</v>
      </c>
      <c r="H42" s="271"/>
      <c r="I42" s="37"/>
    </row>
    <row r="43" spans="1:9" x14ac:dyDescent="0.3">
      <c r="A43" s="13" t="s">
        <v>197</v>
      </c>
      <c r="B43" s="16">
        <f>'Ref. ACS-5-YR'!H26</f>
        <v>204</v>
      </c>
      <c r="C43" s="53">
        <f>'Ref. ACS-5-YR'!I26</f>
        <v>7.8864963080372674E-3</v>
      </c>
      <c r="D43" s="16">
        <f>'Ref. ACS-5-YR'!R26</f>
        <v>1241</v>
      </c>
      <c r="E43" s="53">
        <f>'Ref. ACS-5-YR'!S26</f>
        <v>8.2136474948706073E-3</v>
      </c>
      <c r="F43" s="16">
        <f>'Ref. ACS-5-YR'!AB26</f>
        <v>378972</v>
      </c>
      <c r="G43" s="53">
        <f>'Ref. ACS-5-YR'!AC26</f>
        <v>0.01</v>
      </c>
      <c r="H43" s="271"/>
      <c r="I43" s="37"/>
    </row>
    <row r="44" spans="1:9" x14ac:dyDescent="0.3">
      <c r="A44" s="13" t="s">
        <v>198</v>
      </c>
      <c r="B44" s="16">
        <f>'Ref. ACS-5-YR'!H27</f>
        <v>298</v>
      </c>
      <c r="C44" s="53">
        <f>'Ref. ACS-5-YR'!I27</f>
        <v>1.1520470097034831E-2</v>
      </c>
      <c r="D44" s="16">
        <f>'Ref. ACS-5-YR'!R27</f>
        <v>1437</v>
      </c>
      <c r="E44" s="53">
        <f>'Ref. ACS-5-YR'!S27</f>
        <v>9.5108875504666089E-3</v>
      </c>
      <c r="F44" s="16">
        <f>'Ref. ACS-5-YR'!AB27</f>
        <v>499096</v>
      </c>
      <c r="G44" s="53">
        <f>'Ref. ACS-5-YR'!AC27</f>
        <v>1.2999999999999999E-2</v>
      </c>
      <c r="H44" s="271"/>
      <c r="I44" s="37"/>
    </row>
    <row r="45" spans="1:9" x14ac:dyDescent="0.3">
      <c r="A45" s="13" t="s">
        <v>199</v>
      </c>
      <c r="B45" s="16">
        <f>'Ref. ACS-5-YR'!H28</f>
        <v>196</v>
      </c>
      <c r="C45" s="53">
        <f>'Ref. ACS-5-YR'!I28</f>
        <v>7.5772219430161984E-3</v>
      </c>
      <c r="D45" s="16">
        <f>'Ref. ACS-5-YR'!R28</f>
        <v>1780</v>
      </c>
      <c r="E45" s="53">
        <f>'Ref. ACS-5-YR'!S28</f>
        <v>1.1781057647759614E-2</v>
      </c>
      <c r="F45" s="16">
        <f>'Ref. ACS-5-YR'!AB28</f>
        <v>643905</v>
      </c>
      <c r="G45" s="53">
        <f>'Ref. ACS-5-YR'!AC28</f>
        <v>1.6E-2</v>
      </c>
      <c r="H45" s="271"/>
      <c r="I45" s="37"/>
    </row>
    <row r="46" spans="1:9" x14ac:dyDescent="0.3">
      <c r="A46" s="13" t="s">
        <v>200</v>
      </c>
      <c r="B46" s="16">
        <f>'Ref. ACS-5-YR'!H29</f>
        <v>394</v>
      </c>
      <c r="C46" s="53">
        <f>'Ref. ACS-5-YR'!I29</f>
        <v>1.5231762477287664E-2</v>
      </c>
      <c r="D46" s="16">
        <f>'Ref. ACS-5-YR'!R29</f>
        <v>1202</v>
      </c>
      <c r="E46" s="53">
        <f>'Ref. ACS-5-YR'!S29</f>
        <v>7.9555231980938512E-3</v>
      </c>
      <c r="F46" s="16">
        <f>'Ref. ACS-5-YR'!AB29</f>
        <v>427222</v>
      </c>
      <c r="G46" s="53">
        <f>'Ref. ACS-5-YR'!AC29</f>
        <v>1.0999999999999999E-2</v>
      </c>
      <c r="H46" s="271"/>
      <c r="I46" s="37"/>
    </row>
    <row r="47" spans="1:9" x14ac:dyDescent="0.3">
      <c r="A47" s="13" t="s">
        <v>201</v>
      </c>
      <c r="B47" s="16">
        <f>'Ref. ACS-5-YR'!H30</f>
        <v>105</v>
      </c>
      <c r="C47" s="53">
        <f>'Ref. ACS-5-YR'!I30</f>
        <v>4.0592260409015347E-3</v>
      </c>
      <c r="D47" s="16">
        <f>'Ref. ACS-5-YR'!R30</f>
        <v>902</v>
      </c>
      <c r="E47" s="53">
        <f>'Ref. ACS-5-YR'!S30</f>
        <v>5.969951684426501E-3</v>
      </c>
      <c r="F47" s="16">
        <f>'Ref. ACS-5-YR'!AB30</f>
        <v>278926</v>
      </c>
      <c r="G47" s="53">
        <f>'Ref. ACS-5-YR'!AC30</f>
        <v>7.0000000000000001E-3</v>
      </c>
      <c r="H47" s="271"/>
      <c r="I47" s="37"/>
    </row>
    <row r="48" spans="1:9" x14ac:dyDescent="0.3">
      <c r="A48" s="13" t="s">
        <v>202</v>
      </c>
      <c r="B48" s="16">
        <f>'Ref. ACS-5-YR'!H31</f>
        <v>127</v>
      </c>
      <c r="C48" s="53">
        <f>'Ref. ACS-5-YR'!I31</f>
        <v>4.9097305447094756E-3</v>
      </c>
      <c r="D48" s="16">
        <f>'Ref. ACS-5-YR'!R31</f>
        <v>665</v>
      </c>
      <c r="E48" s="53">
        <f>'Ref. ACS-5-YR'!S31</f>
        <v>4.4013501886292937E-3</v>
      </c>
      <c r="F48" s="16">
        <f>'Ref. ACS-5-YR'!AB31</f>
        <v>283324</v>
      </c>
      <c r="G48" s="53">
        <f>'Ref. ACS-5-YR'!AC31</f>
        <v>7.0000000000000001E-3</v>
      </c>
      <c r="H48" s="271"/>
      <c r="I48" s="37"/>
    </row>
    <row r="49" spans="1:9" x14ac:dyDescent="0.3">
      <c r="A49" s="13" t="s">
        <v>203</v>
      </c>
      <c r="B49" s="16">
        <f>'Ref. ACS-5-YR'!H32</f>
        <v>12116</v>
      </c>
      <c r="C49" s="53">
        <f>'Ref. ACS-5-YR'!I32</f>
        <v>0.46839602582440948</v>
      </c>
      <c r="D49" s="16">
        <f>'Ref. ACS-5-YR'!R32</f>
        <v>67880</v>
      </c>
      <c r="E49" s="53">
        <f>'Ref. ACS-5-YR'!S32</f>
        <v>0.44926864782579917</v>
      </c>
      <c r="F49" s="16">
        <f>'Ref. ACS-5-YR'!AB32</f>
        <v>19783141</v>
      </c>
      <c r="G49" s="53">
        <f>'Ref. ACS-5-YR'!AC32</f>
        <v>0.503</v>
      </c>
      <c r="H49" s="271"/>
      <c r="I49" s="37"/>
    </row>
    <row r="50" spans="1:9" x14ac:dyDescent="0.3">
      <c r="A50" s="13" t="s">
        <v>180</v>
      </c>
      <c r="B50" s="16">
        <f>'Ref. ACS-5-YR'!H33</f>
        <v>899</v>
      </c>
      <c r="C50" s="53">
        <f>'Ref. ACS-5-YR'!I33</f>
        <v>3.4754706769242666E-2</v>
      </c>
      <c r="D50" s="16">
        <f>'Ref. ACS-5-YR'!R33</f>
        <v>5540</v>
      </c>
      <c r="E50" s="53">
        <f>'Ref. ACS-5-YR'!S33</f>
        <v>3.6666887285723739E-2</v>
      </c>
      <c r="F50" s="16">
        <f>'Ref. ACS-5-YR'!AB33</f>
        <v>1175994</v>
      </c>
      <c r="G50" s="53">
        <f>'Ref. ACS-5-YR'!AC33</f>
        <v>0.03</v>
      </c>
      <c r="H50" s="271"/>
      <c r="I50" s="37"/>
    </row>
    <row r="51" spans="1:9" x14ac:dyDescent="0.3">
      <c r="A51" s="13" t="s">
        <v>181</v>
      </c>
      <c r="B51" s="16">
        <f>'Ref. ACS-5-YR'!H34</f>
        <v>891</v>
      </c>
      <c r="C51" s="53">
        <f>'Ref. ACS-5-YR'!I34</f>
        <v>3.4445432404221592E-2</v>
      </c>
      <c r="D51" s="16">
        <f>'Ref. ACS-5-YR'!R34</f>
        <v>5274</v>
      </c>
      <c r="E51" s="53">
        <f>'Ref. ACS-5-YR'!S34</f>
        <v>3.4906347210272026E-2</v>
      </c>
      <c r="F51" s="16">
        <f>'Ref. ACS-5-YR'!AB34</f>
        <v>1189152</v>
      </c>
      <c r="G51" s="53">
        <f>'Ref. ACS-5-YR'!AC34</f>
        <v>0.03</v>
      </c>
      <c r="H51" s="271"/>
      <c r="I51" s="37"/>
    </row>
    <row r="52" spans="1:9" x14ac:dyDescent="0.3">
      <c r="A52" s="13" t="s">
        <v>182</v>
      </c>
      <c r="B52" s="16">
        <f>'Ref. ACS-5-YR'!H35</f>
        <v>737</v>
      </c>
      <c r="C52" s="53">
        <f>'Ref. ACS-5-YR'!I35</f>
        <v>2.849190087756601E-2</v>
      </c>
      <c r="D52" s="16">
        <f>'Ref. ACS-5-YR'!R35</f>
        <v>6184</v>
      </c>
      <c r="E52" s="53">
        <f>'Ref. ACS-5-YR'!S35</f>
        <v>4.0929247468396317E-2</v>
      </c>
      <c r="F52" s="16">
        <f>'Ref. ACS-5-YR'!AB35</f>
        <v>1269171</v>
      </c>
      <c r="G52" s="53">
        <f>'Ref. ACS-5-YR'!AC35</f>
        <v>3.2000000000000001E-2</v>
      </c>
      <c r="H52" s="271"/>
      <c r="I52" s="37"/>
    </row>
    <row r="53" spans="1:9" x14ac:dyDescent="0.3">
      <c r="A53" s="13" t="s">
        <v>183</v>
      </c>
      <c r="B53" s="16">
        <f>'Ref. ACS-5-YR'!H36</f>
        <v>415</v>
      </c>
      <c r="C53" s="53">
        <f>'Ref. ACS-5-YR'!I36</f>
        <v>1.6043607685467972E-2</v>
      </c>
      <c r="D53" s="16">
        <f>'Ref. ACS-5-YR'!R36</f>
        <v>3062</v>
      </c>
      <c r="E53" s="53">
        <f>'Ref. ACS-5-YR'!S36</f>
        <v>2.0266066582831425E-2</v>
      </c>
      <c r="F53" s="16">
        <f>'Ref. ACS-5-YR'!AB36</f>
        <v>743628</v>
      </c>
      <c r="G53" s="53">
        <f>'Ref. ACS-5-YR'!AC36</f>
        <v>1.9E-2</v>
      </c>
      <c r="H53" s="271"/>
      <c r="I53" s="37"/>
    </row>
    <row r="54" spans="1:9" x14ac:dyDescent="0.3">
      <c r="A54" s="13" t="s">
        <v>184</v>
      </c>
      <c r="B54" s="16">
        <f>'Ref. ACS-5-YR'!H37</f>
        <v>204</v>
      </c>
      <c r="C54" s="53">
        <f>'Ref. ACS-5-YR'!I37</f>
        <v>7.8864963080372674E-3</v>
      </c>
      <c r="D54" s="16">
        <f>'Ref. ACS-5-YR'!R37</f>
        <v>1861</v>
      </c>
      <c r="E54" s="53">
        <f>'Ref. ACS-5-YR'!S37</f>
        <v>1.2317161956449798E-2</v>
      </c>
      <c r="F54" s="16">
        <f>'Ref. ACS-5-YR'!AB37</f>
        <v>503863</v>
      </c>
      <c r="G54" s="53">
        <f>'Ref. ACS-5-YR'!AC37</f>
        <v>1.2999999999999999E-2</v>
      </c>
      <c r="H54" s="271"/>
      <c r="I54" s="37"/>
    </row>
    <row r="55" spans="1:9" x14ac:dyDescent="0.3">
      <c r="A55" s="13" t="s">
        <v>185</v>
      </c>
      <c r="B55" s="16">
        <f>'Ref. ACS-5-YR'!H38</f>
        <v>319</v>
      </c>
      <c r="C55" s="53">
        <f>'Ref. ACS-5-YR'!I38</f>
        <v>1.233231530521514E-2</v>
      </c>
      <c r="D55" s="16">
        <f>'Ref. ACS-5-YR'!R38</f>
        <v>1116</v>
      </c>
      <c r="E55" s="53">
        <f>'Ref. ACS-5-YR'!S38</f>
        <v>7.3863260308425441E-3</v>
      </c>
      <c r="F55" s="16">
        <f>'Ref. ACS-5-YR'!AB38</f>
        <v>259140</v>
      </c>
      <c r="G55" s="53">
        <f>'Ref. ACS-5-YR'!AC38</f>
        <v>7.0000000000000001E-3</v>
      </c>
      <c r="H55" s="271"/>
      <c r="I55" s="37"/>
    </row>
    <row r="56" spans="1:9" x14ac:dyDescent="0.3">
      <c r="A56" s="13" t="s">
        <v>186</v>
      </c>
      <c r="B56" s="16">
        <f>'Ref. ACS-5-YR'!H39</f>
        <v>119</v>
      </c>
      <c r="C56" s="53">
        <f>'Ref. ACS-5-YR'!I39</f>
        <v>4.6004561796884058E-3</v>
      </c>
      <c r="D56" s="16">
        <f>'Ref. ACS-5-YR'!R39</f>
        <v>883</v>
      </c>
      <c r="E56" s="53">
        <f>'Ref. ACS-5-YR'!S39</f>
        <v>5.8441988218942351E-3</v>
      </c>
      <c r="F56" s="16">
        <f>'Ref. ACS-5-YR'!AB39</f>
        <v>259522</v>
      </c>
      <c r="G56" s="53">
        <f>'Ref. ACS-5-YR'!AC39</f>
        <v>7.0000000000000001E-3</v>
      </c>
      <c r="H56" s="271"/>
      <c r="I56" s="37"/>
    </row>
    <row r="57" spans="1:9" x14ac:dyDescent="0.3">
      <c r="A57" s="13" t="s">
        <v>187</v>
      </c>
      <c r="B57" s="16">
        <f>'Ref. ACS-5-YR'!H40</f>
        <v>907</v>
      </c>
      <c r="C57" s="53">
        <f>'Ref. ACS-5-YR'!I40</f>
        <v>3.5063981134263733E-2</v>
      </c>
      <c r="D57" s="16">
        <f>'Ref. ACS-5-YR'!R40</f>
        <v>3117</v>
      </c>
      <c r="E57" s="53">
        <f>'Ref. ACS-5-YR'!S40</f>
        <v>2.0630088027003772E-2</v>
      </c>
      <c r="F57" s="16">
        <f>'Ref. ACS-5-YR'!AB40</f>
        <v>787614</v>
      </c>
      <c r="G57" s="53">
        <f>'Ref. ACS-5-YR'!AC40</f>
        <v>0.02</v>
      </c>
      <c r="H57" s="271"/>
      <c r="I57" s="37"/>
    </row>
    <row r="58" spans="1:9" x14ac:dyDescent="0.3">
      <c r="A58" s="13" t="s">
        <v>188</v>
      </c>
      <c r="B58" s="16">
        <f>'Ref. ACS-5-YR'!H41</f>
        <v>1147</v>
      </c>
      <c r="C58" s="53">
        <f>'Ref. ACS-5-YR'!I41</f>
        <v>4.4342212084895812E-2</v>
      </c>
      <c r="D58" s="16">
        <f>'Ref. ACS-5-YR'!R41</f>
        <v>5357</v>
      </c>
      <c r="E58" s="53">
        <f>'Ref. ACS-5-YR'!S41</f>
        <v>3.5455688662386659E-2</v>
      </c>
      <c r="F58" s="16">
        <f>'Ref. ACS-5-YR'!AB41</f>
        <v>1489607</v>
      </c>
      <c r="G58" s="53">
        <f>'Ref. ACS-5-YR'!AC41</f>
        <v>3.7999999999999999E-2</v>
      </c>
      <c r="H58" s="271"/>
      <c r="I58" s="37"/>
    </row>
    <row r="59" spans="1:9" x14ac:dyDescent="0.3">
      <c r="A59" s="13" t="s">
        <v>189</v>
      </c>
      <c r="B59" s="16">
        <f>'Ref. ACS-5-YR'!H42</f>
        <v>1202</v>
      </c>
      <c r="C59" s="53">
        <f>'Ref. ACS-5-YR'!I42</f>
        <v>4.6468473344415666E-2</v>
      </c>
      <c r="D59" s="16">
        <f>'Ref. ACS-5-YR'!R42</f>
        <v>4960</v>
      </c>
      <c r="E59" s="53">
        <f>'Ref. ACS-5-YR'!S42</f>
        <v>3.2828115692633532E-2</v>
      </c>
      <c r="F59" s="16">
        <f>'Ref. ACS-5-YR'!AB42</f>
        <v>1418347</v>
      </c>
      <c r="G59" s="53">
        <f>'Ref. ACS-5-YR'!AC42</f>
        <v>3.5999999999999997E-2</v>
      </c>
      <c r="H59" s="271"/>
      <c r="I59" s="37"/>
    </row>
    <row r="60" spans="1:9" x14ac:dyDescent="0.3">
      <c r="A60" s="13" t="s">
        <v>190</v>
      </c>
      <c r="B60" s="16">
        <f>'Ref. ACS-5-YR'!H43</f>
        <v>614</v>
      </c>
      <c r="C60" s="53">
        <f>'Ref. ACS-5-YR'!I43</f>
        <v>2.3736807515367071E-2</v>
      </c>
      <c r="D60" s="16">
        <f>'Ref. ACS-5-YR'!R43</f>
        <v>4238</v>
      </c>
      <c r="E60" s="53">
        <f>'Ref. ACS-5-YR'!S43</f>
        <v>2.8049506916407438E-2</v>
      </c>
      <c r="F60" s="16">
        <f>'Ref. ACS-5-YR'!AB43</f>
        <v>1333091</v>
      </c>
      <c r="G60" s="53">
        <f>'Ref. ACS-5-YR'!AC43</f>
        <v>3.4000000000000002E-2</v>
      </c>
      <c r="H60" s="271"/>
      <c r="I60" s="37"/>
    </row>
    <row r="61" spans="1:9" x14ac:dyDescent="0.3">
      <c r="A61" s="13" t="s">
        <v>191</v>
      </c>
      <c r="B61" s="16">
        <f>'Ref. ACS-5-YR'!H44</f>
        <v>629</v>
      </c>
      <c r="C61" s="53">
        <f>'Ref. ACS-5-YR'!I44</f>
        <v>2.4316696949781575E-2</v>
      </c>
      <c r="D61" s="16">
        <f>'Ref. ACS-5-YR'!R44</f>
        <v>4069</v>
      </c>
      <c r="E61" s="53">
        <f>'Ref. ACS-5-YR'!S44</f>
        <v>2.6930968297041499E-2</v>
      </c>
      <c r="F61" s="16">
        <f>'Ref. ACS-5-YR'!AB44</f>
        <v>1257998</v>
      </c>
      <c r="G61" s="53">
        <f>'Ref. ACS-5-YR'!AC44</f>
        <v>3.2000000000000001E-2</v>
      </c>
      <c r="H61" s="271"/>
      <c r="I61" s="37"/>
    </row>
    <row r="62" spans="1:9" x14ac:dyDescent="0.3">
      <c r="A62" s="13" t="s">
        <v>192</v>
      </c>
      <c r="B62" s="16">
        <f>'Ref. ACS-5-YR'!H45</f>
        <v>714</v>
      </c>
      <c r="C62" s="53">
        <f>'Ref. ACS-5-YR'!I45</f>
        <v>2.7602737078130435E-2</v>
      </c>
      <c r="D62" s="16">
        <f>'Ref. ACS-5-YR'!R45</f>
        <v>3557</v>
      </c>
      <c r="E62" s="53">
        <f>'Ref. ACS-5-YR'!S45</f>
        <v>2.3542259580382554E-2</v>
      </c>
      <c r="F62" s="16">
        <f>'Ref. ACS-5-YR'!AB45</f>
        <v>1272718</v>
      </c>
      <c r="G62" s="53">
        <f>'Ref. ACS-5-YR'!AC45</f>
        <v>3.2000000000000001E-2</v>
      </c>
      <c r="H62" s="271"/>
      <c r="I62" s="37"/>
    </row>
    <row r="63" spans="1:9" x14ac:dyDescent="0.3">
      <c r="A63" s="13" t="s">
        <v>193</v>
      </c>
      <c r="B63" s="16">
        <f>'Ref. ACS-5-YR'!H46</f>
        <v>636</v>
      </c>
      <c r="C63" s="53">
        <f>'Ref. ACS-5-YR'!I46</f>
        <v>2.4587312019175012E-2</v>
      </c>
      <c r="D63" s="16">
        <f>'Ref. ACS-5-YR'!R46</f>
        <v>3676</v>
      </c>
      <c r="E63" s="53">
        <f>'Ref. ACS-5-YR'!S46</f>
        <v>2.4329869614137269E-2</v>
      </c>
      <c r="F63" s="16">
        <f>'Ref. ACS-5-YR'!AB46</f>
        <v>1256691</v>
      </c>
      <c r="G63" s="53">
        <f>'Ref. ACS-5-YR'!AC46</f>
        <v>3.2000000000000001E-2</v>
      </c>
      <c r="H63" s="271"/>
      <c r="I63" s="37"/>
    </row>
    <row r="64" spans="1:9" x14ac:dyDescent="0.3">
      <c r="A64" s="13" t="s">
        <v>194</v>
      </c>
      <c r="B64" s="16">
        <f>'Ref. ACS-5-YR'!H47</f>
        <v>721</v>
      </c>
      <c r="C64" s="53">
        <f>'Ref. ACS-5-YR'!I47</f>
        <v>2.7873352147523872E-2</v>
      </c>
      <c r="D64" s="16">
        <f>'Ref. ACS-5-YR'!R47</f>
        <v>3759</v>
      </c>
      <c r="E64" s="53">
        <f>'Ref. ACS-5-YR'!S47</f>
        <v>2.4879211066251902E-2</v>
      </c>
      <c r="F64" s="16">
        <f>'Ref. ACS-5-YR'!AB47</f>
        <v>1268744</v>
      </c>
      <c r="G64" s="53">
        <f>'Ref. ACS-5-YR'!AC47</f>
        <v>3.2000000000000001E-2</v>
      </c>
      <c r="H64" s="271"/>
    </row>
    <row r="65" spans="1:9" x14ac:dyDescent="0.3">
      <c r="A65" s="13" t="s">
        <v>195</v>
      </c>
      <c r="B65" s="16">
        <f>'Ref. ACS-5-YR'!H48</f>
        <v>99</v>
      </c>
      <c r="C65" s="53">
        <f>'Ref. ACS-5-YR'!I48</f>
        <v>3.8272702671357326E-3</v>
      </c>
      <c r="D65" s="16">
        <f>'Ref. ACS-5-YR'!R48</f>
        <v>1060</v>
      </c>
      <c r="E65" s="53">
        <f>'Ref. ACS-5-YR'!S48</f>
        <v>7.0156860149579716E-3</v>
      </c>
      <c r="F65" s="16">
        <f>'Ref. ACS-5-YR'!AB48</f>
        <v>493428</v>
      </c>
      <c r="G65" s="53">
        <f>'Ref. ACS-5-YR'!AC48</f>
        <v>1.2999999999999999E-2</v>
      </c>
      <c r="H65" s="271"/>
    </row>
    <row r="66" spans="1:9" x14ac:dyDescent="0.3">
      <c r="A66" s="13" t="s">
        <v>196</v>
      </c>
      <c r="B66" s="16">
        <f>'Ref. ACS-5-YR'!H49</f>
        <v>335</v>
      </c>
      <c r="C66" s="53">
        <f>'Ref. ACS-5-YR'!I49</f>
        <v>1.2950864035257277E-2</v>
      </c>
      <c r="D66" s="16">
        <f>'Ref. ACS-5-YR'!R49</f>
        <v>1830</v>
      </c>
      <c r="E66" s="53">
        <f>'Ref. ACS-5-YR'!S49</f>
        <v>1.2111986233370838E-2</v>
      </c>
      <c r="F66" s="16">
        <f>'Ref. ACS-5-YR'!AB49</f>
        <v>671381</v>
      </c>
      <c r="G66" s="53">
        <f>'Ref. ACS-5-YR'!AC49</f>
        <v>1.7000000000000001E-2</v>
      </c>
      <c r="H66" s="271"/>
      <c r="I66" s="61" t="s">
        <v>204</v>
      </c>
    </row>
    <row r="67" spans="1:9" x14ac:dyDescent="0.3">
      <c r="A67" s="13" t="s">
        <v>197</v>
      </c>
      <c r="B67" s="16">
        <f>'Ref. ACS-5-YR'!H50</f>
        <v>210</v>
      </c>
      <c r="C67" s="53">
        <f>'Ref. ACS-5-YR'!I50</f>
        <v>8.1184520818030695E-3</v>
      </c>
      <c r="D67" s="16">
        <f>'Ref. ACS-5-YR'!R50</f>
        <v>1287</v>
      </c>
      <c r="E67" s="53">
        <f>'Ref. ACS-5-YR'!S50</f>
        <v>8.5181017936329338E-3</v>
      </c>
      <c r="F67" s="16">
        <f>'Ref. ACS-5-YR'!AB50</f>
        <v>418129</v>
      </c>
      <c r="G67" s="53">
        <f>'Ref. ACS-5-YR'!AC50</f>
        <v>1.0999999999999999E-2</v>
      </c>
      <c r="H67" s="271"/>
    </row>
    <row r="68" spans="1:9" x14ac:dyDescent="0.3">
      <c r="A68" s="13" t="s">
        <v>198</v>
      </c>
      <c r="B68" s="16">
        <f>'Ref. ACS-5-YR'!H51</f>
        <v>112</v>
      </c>
      <c r="C68" s="53">
        <f>'Ref. ACS-5-YR'!I51</f>
        <v>4.3298411102949703E-3</v>
      </c>
      <c r="D68" s="16">
        <f>'Ref. ACS-5-YR'!R51</f>
        <v>1043</v>
      </c>
      <c r="E68" s="53">
        <f>'Ref. ACS-5-YR'!S51</f>
        <v>6.9031702958501553E-3</v>
      </c>
      <c r="F68" s="16">
        <f>'Ref. ACS-5-YR'!AB51</f>
        <v>569190</v>
      </c>
      <c r="G68" s="53">
        <f>'Ref. ACS-5-YR'!AC51</f>
        <v>1.4E-2</v>
      </c>
      <c r="H68" s="271"/>
    </row>
    <row r="69" spans="1:9" x14ac:dyDescent="0.3">
      <c r="A69" s="13" t="s">
        <v>199</v>
      </c>
      <c r="B69" s="16">
        <f>'Ref. ACS-5-YR'!H52</f>
        <v>650</v>
      </c>
      <c r="C69" s="53">
        <f>'Ref. ACS-5-YR'!I52</f>
        <v>2.5128542157961883E-2</v>
      </c>
      <c r="D69" s="16">
        <f>'Ref. ACS-5-YR'!R52</f>
        <v>2285</v>
      </c>
      <c r="E69" s="53">
        <f>'Ref. ACS-5-YR'!S52</f>
        <v>1.5123436362432987E-2</v>
      </c>
      <c r="F69" s="16">
        <f>'Ref. ACS-5-YR'!AB52</f>
        <v>761088</v>
      </c>
      <c r="G69" s="53">
        <f>'Ref. ACS-5-YR'!AC52</f>
        <v>1.9E-2</v>
      </c>
      <c r="H69" s="271"/>
    </row>
    <row r="70" spans="1:9" x14ac:dyDescent="0.3">
      <c r="A70" s="13" t="s">
        <v>200</v>
      </c>
      <c r="B70" s="16">
        <f>'Ref. ACS-5-YR'!H53</f>
        <v>321</v>
      </c>
      <c r="C70" s="53">
        <f>'Ref. ACS-5-YR'!I53</f>
        <v>1.2409633896470406E-2</v>
      </c>
      <c r="D70" s="16">
        <f>'Ref. ACS-5-YR'!R53</f>
        <v>1762</v>
      </c>
      <c r="E70" s="53">
        <f>'Ref. ACS-5-YR'!S53</f>
        <v>1.1661923356939573E-2</v>
      </c>
      <c r="F70" s="16">
        <f>'Ref. ACS-5-YR'!AB53</f>
        <v>524400</v>
      </c>
      <c r="G70" s="53">
        <f>'Ref. ACS-5-YR'!AC53</f>
        <v>1.2999999999999999E-2</v>
      </c>
      <c r="H70" s="271"/>
    </row>
    <row r="71" spans="1:9" x14ac:dyDescent="0.3">
      <c r="A71" s="13" t="s">
        <v>201</v>
      </c>
      <c r="B71" s="16">
        <f>'Ref. ACS-5-YR'!H54</f>
        <v>83</v>
      </c>
      <c r="C71" s="53">
        <f>'Ref. ACS-5-YR'!I54</f>
        <v>3.2087215370935943E-3</v>
      </c>
      <c r="D71" s="16">
        <f>'Ref. ACS-5-YR'!R54</f>
        <v>890</v>
      </c>
      <c r="E71" s="53">
        <f>'Ref. ACS-5-YR'!S54</f>
        <v>5.8905288238798072E-3</v>
      </c>
      <c r="F71" s="16">
        <f>'Ref. ACS-5-YR'!AB54</f>
        <v>378825</v>
      </c>
      <c r="G71" s="53">
        <f>'Ref. ACS-5-YR'!AC54</f>
        <v>0.01</v>
      </c>
      <c r="H71" s="271"/>
    </row>
    <row r="72" spans="1:9" x14ac:dyDescent="0.3">
      <c r="A72" s="13" t="s">
        <v>202</v>
      </c>
      <c r="B72" s="16">
        <f>'Ref. ACS-5-YR'!H55</f>
        <v>152</v>
      </c>
      <c r="C72" s="53">
        <f>'Ref. ACS-5-YR'!I55</f>
        <v>5.8762129354003167E-3</v>
      </c>
      <c r="D72" s="16">
        <f>'Ref. ACS-5-YR'!R55</f>
        <v>1070</v>
      </c>
      <c r="E72" s="53">
        <f>'Ref. ACS-5-YR'!S55</f>
        <v>7.0818717320802168E-3</v>
      </c>
      <c r="F72" s="16">
        <f>'Ref. ACS-5-YR'!AB55</f>
        <v>481420</v>
      </c>
      <c r="G72" s="53">
        <f>'Ref. ACS-5-YR'!AC55</f>
        <v>1.2E-2</v>
      </c>
      <c r="H72" s="271"/>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Lemoore</v>
      </c>
      <c r="C76" s="51" t="str">
        <f>B3</f>
        <v>City of Lemoore</v>
      </c>
      <c r="D76" s="51" t="str">
        <f>B4</f>
        <v>Kings County</v>
      </c>
      <c r="E76" s="51" t="str">
        <f>B4</f>
        <v>Kings County</v>
      </c>
      <c r="F76" s="51" t="s">
        <v>171</v>
      </c>
      <c r="G76" s="51" t="s">
        <v>171</v>
      </c>
      <c r="H76" s="270"/>
      <c r="I76" s="37"/>
    </row>
    <row r="77" spans="1:9" x14ac:dyDescent="0.3">
      <c r="A77" s="13" t="s">
        <v>178</v>
      </c>
      <c r="B77" s="16">
        <f>B24</f>
        <v>25867</v>
      </c>
      <c r="C77" s="53"/>
      <c r="D77" s="16">
        <f>D24</f>
        <v>151090</v>
      </c>
      <c r="E77" s="53"/>
      <c r="F77" s="16">
        <f>F24</f>
        <v>39346023</v>
      </c>
      <c r="G77" s="53"/>
      <c r="H77" s="271"/>
      <c r="I77" s="37"/>
    </row>
    <row r="78" spans="1:9" x14ac:dyDescent="0.3">
      <c r="A78" s="13" t="s">
        <v>207</v>
      </c>
      <c r="B78" s="16">
        <f t="shared" ref="B78" si="1">SUM(B26,B50)</f>
        <v>2187</v>
      </c>
      <c r="C78" s="53">
        <f>SUM(C26,C50)</f>
        <v>8.4547879537634818E-2</v>
      </c>
      <c r="D78" s="16">
        <f t="shared" ref="D78:G78" si="2">SUM(D26,D50)</f>
        <v>11461</v>
      </c>
      <c r="E78" s="53">
        <f t="shared" si="2"/>
        <v>7.5855450393805007E-2</v>
      </c>
      <c r="F78" s="16">
        <f t="shared" si="2"/>
        <v>2409082</v>
      </c>
      <c r="G78" s="53">
        <f t="shared" si="2"/>
        <v>6.0999999999999999E-2</v>
      </c>
      <c r="H78" s="271"/>
      <c r="I78" s="37"/>
    </row>
    <row r="79" spans="1:9" x14ac:dyDescent="0.3">
      <c r="A79" s="13" t="s">
        <v>208</v>
      </c>
      <c r="B79" s="16">
        <f t="shared" ref="B79:G79" si="3">SUM(B27:B29,B51:B53)</f>
        <v>4369</v>
      </c>
      <c r="C79" s="53">
        <f t="shared" si="3"/>
        <v>0.16890246259713149</v>
      </c>
      <c r="D79" s="16">
        <f t="shared" si="3"/>
        <v>29462</v>
      </c>
      <c r="E79" s="53">
        <f t="shared" si="3"/>
        <v>0.19499635978555829</v>
      </c>
      <c r="F79" s="16">
        <f t="shared" si="3"/>
        <v>6547559</v>
      </c>
      <c r="G79" s="53">
        <f t="shared" si="3"/>
        <v>0.16700000000000001</v>
      </c>
      <c r="H79" s="271"/>
      <c r="I79" s="37"/>
    </row>
    <row r="80" spans="1:9" x14ac:dyDescent="0.3">
      <c r="A80" s="13" t="s">
        <v>209</v>
      </c>
      <c r="B80" s="16">
        <f t="shared" ref="B80:G80" si="4">SUM(B30:B33,B54:B57)</f>
        <v>3079</v>
      </c>
      <c r="C80" s="53">
        <f t="shared" si="4"/>
        <v>0.11903197123748406</v>
      </c>
      <c r="D80" s="16">
        <f t="shared" si="4"/>
        <v>16621</v>
      </c>
      <c r="E80" s="53">
        <f t="shared" si="4"/>
        <v>0.11000728042888347</v>
      </c>
      <c r="F80" s="16">
        <f t="shared" si="4"/>
        <v>3724239</v>
      </c>
      <c r="G80" s="53">
        <f t="shared" si="4"/>
        <v>9.5000000000000015E-2</v>
      </c>
      <c r="H80" s="271"/>
      <c r="I80" s="37"/>
    </row>
    <row r="81" spans="1:9" x14ac:dyDescent="0.3">
      <c r="A81" s="13" t="s">
        <v>210</v>
      </c>
      <c r="B81" s="16">
        <f t="shared" ref="B81:G81" si="5">SUM(B34:B35,B58:B59)</f>
        <v>4987</v>
      </c>
      <c r="C81" s="53">
        <f t="shared" si="5"/>
        <v>0.19279390729500909</v>
      </c>
      <c r="D81" s="16">
        <f t="shared" si="5"/>
        <v>25488</v>
      </c>
      <c r="E81" s="53">
        <f t="shared" si="5"/>
        <v>0.16869415580117811</v>
      </c>
      <c r="F81" s="16">
        <f t="shared" si="5"/>
        <v>6007913</v>
      </c>
      <c r="G81" s="53">
        <f t="shared" si="5"/>
        <v>0.153</v>
      </c>
      <c r="H81" s="271"/>
      <c r="I81" s="37"/>
    </row>
    <row r="82" spans="1:9" x14ac:dyDescent="0.3">
      <c r="A82" s="13" t="s">
        <v>211</v>
      </c>
      <c r="B82" s="16">
        <f t="shared" ref="B82:G82" si="6">SUM(B36:B37,B60:B61)</f>
        <v>3056</v>
      </c>
      <c r="C82" s="53">
        <f t="shared" si="6"/>
        <v>0.11814280743804847</v>
      </c>
      <c r="D82" s="16">
        <f t="shared" si="6"/>
        <v>20832</v>
      </c>
      <c r="E82" s="53">
        <f t="shared" si="6"/>
        <v>0.13787808590906081</v>
      </c>
      <c r="F82" s="16">
        <f t="shared" si="6"/>
        <v>5233903</v>
      </c>
      <c r="G82" s="53">
        <f t="shared" si="6"/>
        <v>0.13300000000000001</v>
      </c>
      <c r="H82" s="271"/>
      <c r="I82" s="37"/>
    </row>
    <row r="83" spans="1:9" x14ac:dyDescent="0.3">
      <c r="A83" s="13" t="s">
        <v>212</v>
      </c>
      <c r="B83" s="16">
        <f t="shared" ref="B83:G83" si="7">SUM(B38:B39,B62:B63)</f>
        <v>3093</v>
      </c>
      <c r="C83" s="53">
        <f t="shared" si="7"/>
        <v>0.11957320137627092</v>
      </c>
      <c r="D83" s="16">
        <f t="shared" si="7"/>
        <v>17371</v>
      </c>
      <c r="E83" s="53">
        <f t="shared" si="7"/>
        <v>0.11497120921305183</v>
      </c>
      <c r="F83" s="16">
        <f t="shared" si="7"/>
        <v>5039155</v>
      </c>
      <c r="G83" s="53">
        <f t="shared" si="7"/>
        <v>0.128</v>
      </c>
      <c r="H83" s="271"/>
      <c r="I83" s="37"/>
    </row>
    <row r="84" spans="1:9" x14ac:dyDescent="0.3">
      <c r="A84" s="13" t="s">
        <v>213</v>
      </c>
      <c r="B84" s="16">
        <f t="shared" ref="B84:G84" si="8">SUM(B40:B42,B64:B66)</f>
        <v>2244</v>
      </c>
      <c r="C84" s="53">
        <f t="shared" si="8"/>
        <v>8.6751459388409946E-2</v>
      </c>
      <c r="D84" s="16">
        <f t="shared" si="8"/>
        <v>14291</v>
      </c>
      <c r="E84" s="53">
        <f t="shared" si="8"/>
        <v>9.4586008339400354E-2</v>
      </c>
      <c r="F84" s="16">
        <f t="shared" si="8"/>
        <v>4739675</v>
      </c>
      <c r="G84" s="53">
        <f t="shared" si="8"/>
        <v>0.121</v>
      </c>
      <c r="H84" s="271"/>
      <c r="I84" s="37"/>
    </row>
    <row r="85" spans="1:9" x14ac:dyDescent="0.3">
      <c r="A85" s="13" t="s">
        <v>214</v>
      </c>
      <c r="B85" s="16">
        <f t="shared" ref="B85:G85" si="9">SUM(B43:B45,B67:B69)</f>
        <v>1670</v>
      </c>
      <c r="C85" s="53">
        <f t="shared" si="9"/>
        <v>6.4561023698148215E-2</v>
      </c>
      <c r="D85" s="16">
        <f t="shared" si="9"/>
        <v>9073</v>
      </c>
      <c r="E85" s="53">
        <f t="shared" si="9"/>
        <v>6.0050301145012905E-2</v>
      </c>
      <c r="F85" s="16">
        <f t="shared" si="9"/>
        <v>3270380</v>
      </c>
      <c r="G85" s="53">
        <f t="shared" si="9"/>
        <v>8.3000000000000004E-2</v>
      </c>
      <c r="H85" s="271"/>
      <c r="I85" s="37"/>
    </row>
    <row r="86" spans="1:9" x14ac:dyDescent="0.3">
      <c r="A86" s="13" t="s">
        <v>215</v>
      </c>
      <c r="B86" s="16">
        <f t="shared" ref="B86:G86" si="10">SUM(B46:B47,B70:B71)</f>
        <v>903</v>
      </c>
      <c r="C86" s="53">
        <f t="shared" si="10"/>
        <v>3.4909343951753199E-2</v>
      </c>
      <c r="D86" s="16">
        <f t="shared" si="10"/>
        <v>4756</v>
      </c>
      <c r="E86" s="53">
        <f t="shared" si="10"/>
        <v>3.1477927063339732E-2</v>
      </c>
      <c r="F86" s="16">
        <f t="shared" si="10"/>
        <v>1609373</v>
      </c>
      <c r="G86" s="53">
        <f t="shared" si="10"/>
        <v>4.1000000000000002E-2</v>
      </c>
      <c r="H86" s="271"/>
    </row>
    <row r="87" spans="1:9" x14ac:dyDescent="0.3">
      <c r="A87" s="13" t="s">
        <v>216</v>
      </c>
      <c r="B87" s="16">
        <f t="shared" ref="B87:G87" si="11">SUM(B48,B72)</f>
        <v>279</v>
      </c>
      <c r="C87" s="53">
        <f t="shared" si="11"/>
        <v>1.0785943480109791E-2</v>
      </c>
      <c r="D87" s="16">
        <f t="shared" si="11"/>
        <v>1735</v>
      </c>
      <c r="E87" s="53">
        <f t="shared" si="11"/>
        <v>1.148322192070951E-2</v>
      </c>
      <c r="F87" s="16">
        <f t="shared" si="11"/>
        <v>764744</v>
      </c>
      <c r="G87" s="53">
        <f t="shared" si="11"/>
        <v>1.9E-2</v>
      </c>
      <c r="H87" s="271"/>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Lemoore</v>
      </c>
      <c r="C92" s="51" t="s">
        <v>177</v>
      </c>
      <c r="D92" s="51" t="str">
        <f>B4</f>
        <v>Kings County</v>
      </c>
      <c r="E92" s="51" t="s">
        <v>177</v>
      </c>
      <c r="F92" s="51" t="s">
        <v>171</v>
      </c>
      <c r="G92" s="51" t="s">
        <v>177</v>
      </c>
      <c r="H92" s="270"/>
      <c r="I92" s="37"/>
    </row>
    <row r="93" spans="1:9" x14ac:dyDescent="0.3">
      <c r="A93" s="13" t="s">
        <v>178</v>
      </c>
      <c r="B93" s="16">
        <f>B8</f>
        <v>25867</v>
      </c>
      <c r="C93" s="55"/>
      <c r="D93" s="16">
        <f>D8</f>
        <v>151090</v>
      </c>
      <c r="E93" s="55"/>
      <c r="F93" s="16">
        <f>F8</f>
        <v>39346023</v>
      </c>
      <c r="G93" s="55"/>
      <c r="H93" s="271"/>
      <c r="I93" s="37"/>
    </row>
    <row r="94" spans="1:9" x14ac:dyDescent="0.3">
      <c r="A94" s="13" t="s">
        <v>218</v>
      </c>
      <c r="B94" s="16">
        <f>'Ref. ACS-5-YR'!H70</f>
        <v>15828</v>
      </c>
      <c r="C94" s="55">
        <f>'Ref. ACS-5-YR'!I70</f>
        <v>0.6118993311941856</v>
      </c>
      <c r="D94" s="16">
        <f>'Ref. ACS-5-YR'!R70</f>
        <v>95764</v>
      </c>
      <c r="E94" s="55">
        <f>'Ref. ACS-5-YR'!S70</f>
        <v>0.63382090144946723</v>
      </c>
      <c r="F94" s="16">
        <f>'Ref. ACS-5-YR'!AB70</f>
        <v>22053721</v>
      </c>
      <c r="G94" s="55">
        <f>'Ref. ACS-5-YR'!AC70</f>
        <v>0.56100000000000005</v>
      </c>
      <c r="H94" s="271"/>
      <c r="I94" s="37"/>
    </row>
    <row r="95" spans="1:9" x14ac:dyDescent="0.3">
      <c r="A95" s="13" t="s">
        <v>219</v>
      </c>
      <c r="B95" s="16">
        <f>'Ref. ACS-5-YR'!H71</f>
        <v>1648</v>
      </c>
      <c r="C95" s="55">
        <f>'Ref. ACS-5-YR'!I71</f>
        <v>6.3710519194340273E-2</v>
      </c>
      <c r="D95" s="16">
        <f>'Ref. ACS-5-YR'!R71</f>
        <v>9820</v>
      </c>
      <c r="E95" s="55">
        <f>'Ref. ACS-5-YR'!S71</f>
        <v>6.4994374214044609E-2</v>
      </c>
      <c r="F95" s="16">
        <f>'Ref. ACS-5-YR'!AB71</f>
        <v>2250962</v>
      </c>
      <c r="G95" s="55">
        <f>'Ref. ACS-5-YR'!AC71</f>
        <v>5.7000000000000002E-2</v>
      </c>
      <c r="H95" s="271"/>
      <c r="I95" s="37"/>
    </row>
    <row r="96" spans="1:9" x14ac:dyDescent="0.3">
      <c r="A96" s="13" t="s">
        <v>220</v>
      </c>
      <c r="B96" s="16">
        <f>'Ref. ACS-5-YR'!H72</f>
        <v>293</v>
      </c>
      <c r="C96" s="55">
        <f>'Ref. ACS-5-YR'!I72</f>
        <v>1.1327173618896664E-2</v>
      </c>
      <c r="D96" s="16">
        <f>'Ref. ACS-5-YR'!R72</f>
        <v>2232</v>
      </c>
      <c r="E96" s="55">
        <f>'Ref. ACS-5-YR'!S72</f>
        <v>1.4772652061685088E-2</v>
      </c>
      <c r="F96" s="16">
        <f>'Ref. ACS-5-YR'!AB72</f>
        <v>311629</v>
      </c>
      <c r="G96" s="55">
        <f>'Ref. ACS-5-YR'!AC72</f>
        <v>8.0000000000000002E-3</v>
      </c>
      <c r="H96" s="271"/>
      <c r="I96" s="37"/>
    </row>
    <row r="97" spans="1:9" x14ac:dyDescent="0.3">
      <c r="A97" s="13" t="s">
        <v>221</v>
      </c>
      <c r="B97" s="16">
        <f>'Ref. ACS-5-YR'!H73</f>
        <v>2035</v>
      </c>
      <c r="C97" s="55">
        <f>'Ref. ACS-5-YR'!I73</f>
        <v>7.8671666602234513E-2</v>
      </c>
      <c r="D97" s="16">
        <f>'Ref. ACS-5-YR'!R73</f>
        <v>5626</v>
      </c>
      <c r="E97" s="55">
        <f>'Ref. ACS-5-YR'!S73</f>
        <v>3.7236084452975049E-2</v>
      </c>
      <c r="F97" s="16">
        <f>'Ref. ACS-5-YR'!AB73</f>
        <v>5834312</v>
      </c>
      <c r="G97" s="55">
        <f>'Ref. ACS-5-YR'!AC73</f>
        <v>0.14799999999999999</v>
      </c>
      <c r="H97" s="271"/>
      <c r="I97" s="37"/>
    </row>
    <row r="98" spans="1:9" x14ac:dyDescent="0.3">
      <c r="A98" s="13" t="s">
        <v>222</v>
      </c>
      <c r="B98" s="16">
        <f>'Ref. ACS-5-YR'!H74</f>
        <v>54</v>
      </c>
      <c r="C98" s="55">
        <f>'Ref. ACS-5-YR'!I74</f>
        <v>2.0876019638922179E-3</v>
      </c>
      <c r="D98" s="16">
        <f>'Ref. ACS-5-YR'!R74</f>
        <v>190</v>
      </c>
      <c r="E98" s="55">
        <f>'Ref. ACS-5-YR'!S74</f>
        <v>1.2575286253226554E-3</v>
      </c>
      <c r="F98" s="16">
        <f>'Ref. ACS-5-YR'!AB74</f>
        <v>149636</v>
      </c>
      <c r="G98" s="55">
        <f>'Ref. ACS-5-YR'!AC74</f>
        <v>4.0000000000000001E-3</v>
      </c>
      <c r="H98" s="271"/>
      <c r="I98" s="37"/>
    </row>
    <row r="99" spans="1:9" x14ac:dyDescent="0.3">
      <c r="A99" s="13" t="s">
        <v>223</v>
      </c>
      <c r="B99" s="16">
        <f>'Ref. ACS-5-YR'!H75</f>
        <v>4003</v>
      </c>
      <c r="C99" s="55">
        <f>'Ref. ACS-5-YR'!I75</f>
        <v>0.15475316039741757</v>
      </c>
      <c r="D99" s="16">
        <f>'Ref. ACS-5-YR'!R75</f>
        <v>24230</v>
      </c>
      <c r="E99" s="55">
        <f>'Ref. ACS-5-YR'!S75</f>
        <v>0.16036799258719969</v>
      </c>
      <c r="F99" s="16">
        <f>'Ref. ACS-5-YR'!AB75</f>
        <v>5623747</v>
      </c>
      <c r="G99" s="55">
        <f>'Ref. ACS-5-YR'!AC75</f>
        <v>0.14299999999999999</v>
      </c>
      <c r="H99" s="271"/>
      <c r="I99" s="37"/>
    </row>
    <row r="100" spans="1:9" x14ac:dyDescent="0.3">
      <c r="A100" s="13" t="s">
        <v>224</v>
      </c>
      <c r="B100" s="16">
        <f>'Ref. ACS-5-YR'!H76</f>
        <v>2006</v>
      </c>
      <c r="C100" s="55">
        <f>'Ref. ACS-5-YR'!I76</f>
        <v>7.7550547029033134E-2</v>
      </c>
      <c r="D100" s="16">
        <f>'Ref. ACS-5-YR'!R76</f>
        <v>13228</v>
      </c>
      <c r="E100" s="55">
        <f>'Ref. ACS-5-YR'!S76</f>
        <v>8.755046660930571E-2</v>
      </c>
      <c r="F100" s="16">
        <f>'Ref. ACS-5-YR'!AB76</f>
        <v>3122016</v>
      </c>
      <c r="G100" s="55">
        <f>'Ref. ACS-5-YR'!AC76</f>
        <v>7.9000000000000001E-2</v>
      </c>
      <c r="H100" s="271"/>
      <c r="I100" s="37" t="str">
        <f>A88</f>
        <v>Source: U.S. Census Bureau, ACS16-20 (5-year Estimates), Table B01001.</v>
      </c>
    </row>
    <row r="101" spans="1:9" ht="28.8" x14ac:dyDescent="0.3">
      <c r="A101" s="13" t="s">
        <v>225</v>
      </c>
      <c r="B101" s="16">
        <f>'Ref. ACS-5-YR'!H77</f>
        <v>793</v>
      </c>
      <c r="C101" s="55">
        <f>'Ref. ACS-5-YR'!I77</f>
        <v>3.0656821432713494E-2</v>
      </c>
      <c r="D101" s="16">
        <f>'Ref. ACS-5-YR'!R77</f>
        <v>7532</v>
      </c>
      <c r="E101" s="55">
        <f>'Ref. ACS-5-YR'!S77</f>
        <v>4.9851082136474947E-2</v>
      </c>
      <c r="F101" s="16">
        <f>'Ref. ACS-5-YR'!AB77</f>
        <v>1472235</v>
      </c>
      <c r="G101" s="55">
        <f>'Ref. ACS-5-YR'!AC77</f>
        <v>3.6999999999999998E-2</v>
      </c>
      <c r="H101" s="271"/>
      <c r="I101" s="37" t="s">
        <v>226</v>
      </c>
    </row>
    <row r="102" spans="1:9" x14ac:dyDescent="0.3">
      <c r="A102" s="13" t="s">
        <v>227</v>
      </c>
      <c r="B102" s="16">
        <f>'Ref. ACS-5-YR'!H78</f>
        <v>1213</v>
      </c>
      <c r="C102" s="55">
        <f>'Ref. ACS-5-YR'!I78</f>
        <v>4.6893725596319637E-2</v>
      </c>
      <c r="D102" s="16">
        <f>'Ref. ACS-5-YR'!R78</f>
        <v>5696</v>
      </c>
      <c r="E102" s="55">
        <f>'Ref. ACS-5-YR'!S78</f>
        <v>3.7699384472830763E-2</v>
      </c>
      <c r="F102" s="16">
        <f>'Ref. ACS-5-YR'!AB78</f>
        <v>1649781</v>
      </c>
      <c r="G102" s="55">
        <f>'Ref. ACS-5-YR'!AC78</f>
        <v>4.2000000000000003E-2</v>
      </c>
      <c r="H102" s="271"/>
      <c r="I102" s="37"/>
    </row>
    <row r="103" spans="1:9" x14ac:dyDescent="0.3">
      <c r="A103" s="47" t="s">
        <v>228</v>
      </c>
      <c r="I103" s="37"/>
    </row>
    <row r="104" spans="1:9" x14ac:dyDescent="0.3">
      <c r="I104" s="37"/>
    </row>
    <row r="105" spans="1:9" x14ac:dyDescent="0.3">
      <c r="A105" s="1" t="s">
        <v>229</v>
      </c>
      <c r="I105" s="37"/>
    </row>
    <row r="106" spans="1:9" ht="28.8" x14ac:dyDescent="0.3">
      <c r="A106" s="56"/>
      <c r="B106" s="303" t="str">
        <f>B3</f>
        <v>City of Lemoore</v>
      </c>
      <c r="C106" s="51" t="s">
        <v>177</v>
      </c>
      <c r="D106" s="51" t="str">
        <f>B4</f>
        <v>Kings County</v>
      </c>
      <c r="E106" s="51" t="s">
        <v>177</v>
      </c>
      <c r="F106" s="51" t="s">
        <v>171</v>
      </c>
      <c r="G106" s="51" t="s">
        <v>177</v>
      </c>
      <c r="I106" s="37"/>
    </row>
    <row r="107" spans="1:9" x14ac:dyDescent="0.3">
      <c r="A107" s="13" t="s">
        <v>178</v>
      </c>
      <c r="B107" s="16">
        <f>B8</f>
        <v>25867</v>
      </c>
      <c r="C107" s="55"/>
      <c r="D107" s="16">
        <f>'Ref. ACS-5-YR'!R82</f>
        <v>151090</v>
      </c>
      <c r="E107" s="55"/>
      <c r="F107" s="16">
        <f>'Ref. ACS-5-YR'!AB82</f>
        <v>39346023</v>
      </c>
      <c r="G107" s="55" t="str">
        <f>'Ref. ACS-5-YR'!AC82</f>
        <v xml:space="preserve"> </v>
      </c>
      <c r="I107" s="37"/>
    </row>
    <row r="108" spans="1:9" x14ac:dyDescent="0.3">
      <c r="A108" s="13" t="s">
        <v>230</v>
      </c>
      <c r="B108" s="16">
        <f>'Ref. ACS-5-YR'!H83</f>
        <v>14493</v>
      </c>
      <c r="C108" s="55">
        <f>'Ref. ACS-5-YR'!I83</f>
        <v>0.56028917153129465</v>
      </c>
      <c r="D108" s="16">
        <f>'Ref. ACS-5-YR'!R83</f>
        <v>68136</v>
      </c>
      <c r="E108" s="55">
        <f>'Ref. ACS-5-YR'!S83</f>
        <v>0.45096300218412866</v>
      </c>
      <c r="F108" s="16">
        <f>'Ref. ACS-5-YR'!AB83</f>
        <v>23965094</v>
      </c>
      <c r="G108" s="55">
        <f>'Ref. ACS-5-YR'!AC83</f>
        <v>0.60899999999999999</v>
      </c>
      <c r="I108" s="37"/>
    </row>
    <row r="109" spans="1:9" x14ac:dyDescent="0.3">
      <c r="A109" s="13" t="s">
        <v>231</v>
      </c>
      <c r="B109" s="16">
        <f>'Ref. ACS-5-YR'!H84</f>
        <v>9964</v>
      </c>
      <c r="C109" s="55">
        <f>'Ref. ACS-5-YR'!I84</f>
        <v>0.38520122163374182</v>
      </c>
      <c r="D109" s="16">
        <f>'Ref. ACS-5-YR'!R84</f>
        <v>47717</v>
      </c>
      <c r="E109" s="55">
        <f>'Ref. ACS-5-YR'!S84</f>
        <v>0.31581838639221654</v>
      </c>
      <c r="F109" s="16">
        <f>'Ref. ACS-5-YR'!AB84</f>
        <v>14365145</v>
      </c>
      <c r="G109" s="55">
        <f>'Ref. ACS-5-YR'!AC84</f>
        <v>0.36499999999999999</v>
      </c>
      <c r="I109" s="37"/>
    </row>
    <row r="110" spans="1:9" x14ac:dyDescent="0.3">
      <c r="A110" s="13" t="s">
        <v>232</v>
      </c>
      <c r="B110" s="16">
        <f>'Ref. ACS-5-YR'!H85</f>
        <v>1462</v>
      </c>
      <c r="C110" s="55">
        <f>'Ref. ACS-5-YR'!I85</f>
        <v>5.6519890207600419E-2</v>
      </c>
      <c r="D110" s="16">
        <f>'Ref. ACS-5-YR'!R85</f>
        <v>8878</v>
      </c>
      <c r="E110" s="55">
        <f>'Ref. ACS-5-YR'!S85</f>
        <v>5.8759679661129126E-2</v>
      </c>
      <c r="F110" s="16">
        <f>'Ref. ACS-5-YR'!AB85</f>
        <v>2142371</v>
      </c>
      <c r="G110" s="55">
        <f>'Ref. ACS-5-YR'!AC85</f>
        <v>5.3999999999999999E-2</v>
      </c>
      <c r="I110" s="37"/>
    </row>
    <row r="111" spans="1:9" x14ac:dyDescent="0.3">
      <c r="A111" s="13" t="s">
        <v>233</v>
      </c>
      <c r="B111" s="16">
        <f>'Ref. ACS-5-YR'!H86</f>
        <v>40</v>
      </c>
      <c r="C111" s="55">
        <f>'Ref. ACS-5-YR'!I86</f>
        <v>1.5463718251053466E-3</v>
      </c>
      <c r="D111" s="16">
        <f>'Ref. ACS-5-YR'!R86</f>
        <v>1195</v>
      </c>
      <c r="E111" s="55">
        <f>'Ref. ACS-5-YR'!S86</f>
        <v>7.909193196108279E-3</v>
      </c>
      <c r="F111" s="16">
        <f>'Ref. ACS-5-YR'!AB86</f>
        <v>131724</v>
      </c>
      <c r="G111" s="55">
        <f>'Ref. ACS-5-YR'!AC86</f>
        <v>3.0000000000000001E-3</v>
      </c>
      <c r="I111" s="37"/>
    </row>
    <row r="112" spans="1:9" x14ac:dyDescent="0.3">
      <c r="A112" s="13" t="s">
        <v>234</v>
      </c>
      <c r="B112" s="16">
        <f>'Ref. ACS-5-YR'!H87</f>
        <v>1920</v>
      </c>
      <c r="C112" s="55">
        <f>'Ref. ACS-5-YR'!I87</f>
        <v>7.4225847605056641E-2</v>
      </c>
      <c r="D112" s="16">
        <f>'Ref. ACS-5-YR'!R87</f>
        <v>5421</v>
      </c>
      <c r="E112" s="55">
        <f>'Ref. ACS-5-YR'!S87</f>
        <v>3.5879277251969023E-2</v>
      </c>
      <c r="F112" s="16">
        <f>'Ref. ACS-5-YR'!AB87</f>
        <v>5743983</v>
      </c>
      <c r="G112" s="55">
        <f>'Ref. ACS-5-YR'!AC87</f>
        <v>0.14599999999999999</v>
      </c>
      <c r="I112" s="37"/>
    </row>
    <row r="113" spans="1:9" x14ac:dyDescent="0.3">
      <c r="A113" s="13" t="s">
        <v>235</v>
      </c>
      <c r="B113" s="16">
        <f>'Ref. ACS-5-YR'!H88</f>
        <v>43</v>
      </c>
      <c r="C113" s="55">
        <f>'Ref. ACS-5-YR'!I88</f>
        <v>1.6623497119882475E-3</v>
      </c>
      <c r="D113" s="16">
        <f>'Ref. ACS-5-YR'!R88</f>
        <v>154</v>
      </c>
      <c r="E113" s="55">
        <f>'Ref. ACS-5-YR'!S88</f>
        <v>1.0192600436825733E-3</v>
      </c>
      <c r="F113" s="16">
        <f>'Ref. ACS-5-YR'!AB88</f>
        <v>135524</v>
      </c>
      <c r="G113" s="55">
        <f>'Ref. ACS-5-YR'!AC88</f>
        <v>3.0000000000000001E-3</v>
      </c>
      <c r="I113" s="37"/>
    </row>
    <row r="114" spans="1:9" x14ac:dyDescent="0.3">
      <c r="A114" s="13" t="s">
        <v>236</v>
      </c>
      <c r="B114" s="16">
        <f>'Ref. ACS-5-YR'!H89</f>
        <v>50</v>
      </c>
      <c r="C114" s="55">
        <f>'Ref. ACS-5-YR'!I89</f>
        <v>1.9329647813816832E-3</v>
      </c>
      <c r="D114" s="16">
        <f>'Ref. ACS-5-YR'!R89</f>
        <v>236</v>
      </c>
      <c r="E114" s="55">
        <f>'Ref. ACS-5-YR'!S89</f>
        <v>1.5619829240849825E-3</v>
      </c>
      <c r="F114" s="16">
        <f>'Ref. ACS-5-YR'!AB89</f>
        <v>124148</v>
      </c>
      <c r="G114" s="55">
        <f>'Ref. ACS-5-YR'!AC89</f>
        <v>3.0000000000000001E-3</v>
      </c>
      <c r="I114" s="37"/>
    </row>
    <row r="115" spans="1:9" x14ac:dyDescent="0.3">
      <c r="A115" s="13" t="s">
        <v>237</v>
      </c>
      <c r="B115" s="16">
        <f>'Ref. ACS-5-YR'!H90</f>
        <v>1014</v>
      </c>
      <c r="C115" s="55">
        <f>'Ref. ACS-5-YR'!I90</f>
        <v>3.9200525766420538E-2</v>
      </c>
      <c r="D115" s="16">
        <f>'Ref. ACS-5-YR'!R90</f>
        <v>4535</v>
      </c>
      <c r="E115" s="55">
        <f>'Ref. ACS-5-YR'!S90</f>
        <v>3.0015222714938117E-2</v>
      </c>
      <c r="F115" s="16">
        <f>'Ref. ACS-5-YR'!AB90</f>
        <v>1322199</v>
      </c>
      <c r="G115" s="55">
        <f>'Ref. ACS-5-YR'!AC90</f>
        <v>3.4000000000000002E-2</v>
      </c>
      <c r="I115" s="37"/>
    </row>
    <row r="116" spans="1:9" x14ac:dyDescent="0.3">
      <c r="A116" s="13" t="s">
        <v>238</v>
      </c>
      <c r="B116" s="16">
        <f>'Ref. ACS-5-YR'!H91</f>
        <v>0</v>
      </c>
      <c r="C116" s="55">
        <f>'Ref. ACS-5-YR'!I91</f>
        <v>0</v>
      </c>
      <c r="D116" s="16">
        <f>'Ref. ACS-5-YR'!R91</f>
        <v>208</v>
      </c>
      <c r="E116" s="55">
        <f>'Ref. ACS-5-YR'!S91</f>
        <v>1.3766629161426965E-3</v>
      </c>
      <c r="F116" s="16">
        <f>'Ref. ACS-5-YR'!AB91</f>
        <v>98006</v>
      </c>
      <c r="G116" s="55">
        <f>'Ref. ACS-5-YR'!AC91</f>
        <v>2E-3</v>
      </c>
      <c r="I116" s="37"/>
    </row>
    <row r="117" spans="1:9" x14ac:dyDescent="0.3">
      <c r="A117" s="13" t="s">
        <v>239</v>
      </c>
      <c r="B117" s="16">
        <f>'Ref. ACS-5-YR'!H92</f>
        <v>1014</v>
      </c>
      <c r="C117" s="55">
        <f>'Ref. ACS-5-YR'!I92</f>
        <v>3.9200525766420538E-2</v>
      </c>
      <c r="D117" s="16">
        <f>'Ref. ACS-5-YR'!R92</f>
        <v>4327</v>
      </c>
      <c r="E117" s="55">
        <f>'Ref. ACS-5-YR'!S92</f>
        <v>2.863855979879542E-2</v>
      </c>
      <c r="F117" s="16">
        <f>'Ref. ACS-5-YR'!AB92</f>
        <v>1224193</v>
      </c>
      <c r="G117" s="55">
        <f>'Ref. ACS-5-YR'!AC92</f>
        <v>3.1E-2</v>
      </c>
      <c r="I117" s="37"/>
    </row>
    <row r="118" spans="1:9" x14ac:dyDescent="0.3">
      <c r="A118" s="13" t="s">
        <v>240</v>
      </c>
      <c r="B118" s="16">
        <f>'Ref. ACS-5-YR'!H93</f>
        <v>11374</v>
      </c>
      <c r="C118" s="55">
        <f>'Ref. ACS-5-YR'!I93</f>
        <v>0.43971082846870529</v>
      </c>
      <c r="D118" s="16">
        <f>'Ref. ACS-5-YR'!R93</f>
        <v>82954</v>
      </c>
      <c r="E118" s="55">
        <f>'Ref. ACS-5-YR'!S93</f>
        <v>0.54903699781587134</v>
      </c>
      <c r="F118" s="16">
        <f>'Ref. ACS-5-YR'!AB93</f>
        <v>15380929</v>
      </c>
      <c r="G118" s="55">
        <f>'Ref. ACS-5-YR'!AC93</f>
        <v>0.39100000000000001</v>
      </c>
      <c r="I118" s="37"/>
    </row>
    <row r="119" spans="1:9" x14ac:dyDescent="0.3">
      <c r="A119" s="13" t="s">
        <v>231</v>
      </c>
      <c r="B119" s="16">
        <f>'Ref. ACS-5-YR'!H94</f>
        <v>5864</v>
      </c>
      <c r="C119" s="55">
        <f>'Ref. ACS-5-YR'!I94</f>
        <v>0.22669810956044381</v>
      </c>
      <c r="D119" s="16">
        <f>'Ref. ACS-5-YR'!R94</f>
        <v>48047</v>
      </c>
      <c r="E119" s="55">
        <f>'Ref. ACS-5-YR'!S94</f>
        <v>0.31800251505725063</v>
      </c>
      <c r="F119" s="16">
        <f>'Ref. ACS-5-YR'!AB94</f>
        <v>7688576</v>
      </c>
      <c r="G119" s="55">
        <f>'Ref. ACS-5-YR'!AC94</f>
        <v>0.19500000000000001</v>
      </c>
      <c r="I119" s="37"/>
    </row>
    <row r="120" spans="1:9" x14ac:dyDescent="0.3">
      <c r="A120" s="13" t="s">
        <v>232</v>
      </c>
      <c r="B120" s="16">
        <f>'Ref. ACS-5-YR'!H95</f>
        <v>186</v>
      </c>
      <c r="C120" s="55">
        <f>'Ref. ACS-5-YR'!I95</f>
        <v>7.1906289867398618E-3</v>
      </c>
      <c r="D120" s="16">
        <f>'Ref. ACS-5-YR'!R95</f>
        <v>942</v>
      </c>
      <c r="E120" s="55">
        <f>'Ref. ACS-5-YR'!S95</f>
        <v>6.2346945529154806E-3</v>
      </c>
      <c r="F120" s="16">
        <f>'Ref. ACS-5-YR'!AB95</f>
        <v>108591</v>
      </c>
      <c r="G120" s="55">
        <f>'Ref. ACS-5-YR'!AC95</f>
        <v>3.0000000000000001E-3</v>
      </c>
      <c r="I120" s="37"/>
    </row>
    <row r="121" spans="1:9" x14ac:dyDescent="0.3">
      <c r="A121" s="13" t="s">
        <v>233</v>
      </c>
      <c r="B121" s="16">
        <f>'Ref. ACS-5-YR'!H96</f>
        <v>253</v>
      </c>
      <c r="C121" s="55">
        <f>'Ref. ACS-5-YR'!I96</f>
        <v>9.7808017937913178E-3</v>
      </c>
      <c r="D121" s="16">
        <f>'Ref. ACS-5-YR'!R96</f>
        <v>1037</v>
      </c>
      <c r="E121" s="55">
        <f>'Ref. ACS-5-YR'!S96</f>
        <v>6.8634588655768084E-3</v>
      </c>
      <c r="F121" s="16">
        <f>'Ref. ACS-5-YR'!AB96</f>
        <v>179905</v>
      </c>
      <c r="G121" s="55">
        <f>'Ref. ACS-5-YR'!AC96</f>
        <v>5.0000000000000001E-3</v>
      </c>
      <c r="I121" s="37"/>
    </row>
    <row r="122" spans="1:9" x14ac:dyDescent="0.3">
      <c r="A122" s="13" t="s">
        <v>234</v>
      </c>
      <c r="B122" s="16">
        <f>'Ref. ACS-5-YR'!H97</f>
        <v>115</v>
      </c>
      <c r="C122" s="55">
        <f>'Ref. ACS-5-YR'!I97</f>
        <v>4.4458189971778713E-3</v>
      </c>
      <c r="D122" s="16">
        <f>'Ref. ACS-5-YR'!R97</f>
        <v>205</v>
      </c>
      <c r="E122" s="55">
        <f>'Ref. ACS-5-YR'!S97</f>
        <v>1.3568072010060228E-3</v>
      </c>
      <c r="F122" s="16">
        <f>'Ref. ACS-5-YR'!AB97</f>
        <v>90329</v>
      </c>
      <c r="G122" s="55">
        <f>'Ref. ACS-5-YR'!AC97</f>
        <v>2E-3</v>
      </c>
      <c r="I122" s="37"/>
    </row>
    <row r="123" spans="1:9" x14ac:dyDescent="0.3">
      <c r="A123" s="13" t="s">
        <v>235</v>
      </c>
      <c r="B123" s="16">
        <f>'Ref. ACS-5-YR'!H98</f>
        <v>11</v>
      </c>
      <c r="C123" s="55">
        <f>'Ref. ACS-5-YR'!I98</f>
        <v>4.2525225190397033E-4</v>
      </c>
      <c r="D123" s="16">
        <f>'Ref. ACS-5-YR'!R98</f>
        <v>36</v>
      </c>
      <c r="E123" s="55">
        <f>'Ref. ACS-5-YR'!S98</f>
        <v>2.3826858164008208E-4</v>
      </c>
      <c r="F123" s="16">
        <f>'Ref. ACS-5-YR'!AB98</f>
        <v>14112</v>
      </c>
      <c r="G123" s="55">
        <f>'Ref. ACS-5-YR'!AC98</f>
        <v>0</v>
      </c>
      <c r="I123" s="37"/>
    </row>
    <row r="124" spans="1:9" x14ac:dyDescent="0.3">
      <c r="A124" s="13" t="s">
        <v>236</v>
      </c>
      <c r="B124" s="16">
        <f>'Ref. ACS-5-YR'!H99</f>
        <v>3953</v>
      </c>
      <c r="C124" s="55">
        <f>'Ref. ACS-5-YR'!I99</f>
        <v>0.15282019561603588</v>
      </c>
      <c r="D124" s="16">
        <f>'Ref. ACS-5-YR'!R99</f>
        <v>23994</v>
      </c>
      <c r="E124" s="55">
        <f>'Ref. ACS-5-YR'!S99</f>
        <v>0.1588060096631147</v>
      </c>
      <c r="F124" s="16">
        <f>'Ref. ACS-5-YR'!AB99</f>
        <v>5499599</v>
      </c>
      <c r="G124" s="55">
        <f>'Ref. ACS-5-YR'!AC99</f>
        <v>0.14000000000000001</v>
      </c>
      <c r="I124" s="37"/>
    </row>
    <row r="125" spans="1:9" x14ac:dyDescent="0.3">
      <c r="A125" s="13" t="s">
        <v>237</v>
      </c>
      <c r="B125" s="16">
        <f>'Ref. ACS-5-YR'!H100</f>
        <v>992</v>
      </c>
      <c r="C125" s="55">
        <f>'Ref. ACS-5-YR'!I100</f>
        <v>3.8350021262612596E-2</v>
      </c>
      <c r="D125" s="16">
        <f>'Ref. ACS-5-YR'!R100</f>
        <v>8693</v>
      </c>
      <c r="E125" s="55">
        <f>'Ref. ACS-5-YR'!S100</f>
        <v>5.7535243894367594E-2</v>
      </c>
      <c r="F125" s="16">
        <f>'Ref. ACS-5-YR'!AB100</f>
        <v>1799817</v>
      </c>
      <c r="G125" s="55">
        <f>'Ref. ACS-5-YR'!AC100</f>
        <v>4.5999999999999999E-2</v>
      </c>
      <c r="I125" s="37"/>
    </row>
    <row r="126" spans="1:9" x14ac:dyDescent="0.3">
      <c r="A126" s="13" t="s">
        <v>238</v>
      </c>
      <c r="B126" s="16">
        <f>'Ref. ACS-5-YR'!H101</f>
        <v>793</v>
      </c>
      <c r="C126" s="55">
        <f>'Ref. ACS-5-YR'!I101</f>
        <v>3.0656821432713494E-2</v>
      </c>
      <c r="D126" s="16">
        <f>'Ref. ACS-5-YR'!R101</f>
        <v>7324</v>
      </c>
      <c r="E126" s="55">
        <f>'Ref. ACS-5-YR'!S101</f>
        <v>4.847441922033225E-2</v>
      </c>
      <c r="F126" s="16">
        <f>'Ref. ACS-5-YR'!AB101</f>
        <v>1374229</v>
      </c>
      <c r="G126" s="55">
        <f>'Ref. ACS-5-YR'!AC101</f>
        <v>3.5000000000000003E-2</v>
      </c>
      <c r="I126" s="37"/>
    </row>
    <row r="127" spans="1:9" x14ac:dyDescent="0.3">
      <c r="A127" s="13" t="s">
        <v>239</v>
      </c>
      <c r="B127" s="16">
        <f>'Ref. ACS-5-YR'!H102</f>
        <v>199</v>
      </c>
      <c r="C127" s="55">
        <f>'Ref. ACS-5-YR'!I102</f>
        <v>7.6931998298990995E-3</v>
      </c>
      <c r="D127" s="16">
        <f>'Ref. ACS-5-YR'!R102</f>
        <v>1369</v>
      </c>
      <c r="E127" s="55">
        <f>'Ref. ACS-5-YR'!S102</f>
        <v>9.0608246740353435E-3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7"/>
      <c r="I131" s="37"/>
    </row>
    <row r="132" spans="1:9" x14ac:dyDescent="0.3">
      <c r="A132" s="13" t="s">
        <v>178</v>
      </c>
      <c r="B132" s="16">
        <f>'Ref. DC-2000'!B18</f>
        <v>19712</v>
      </c>
      <c r="C132" s="55"/>
      <c r="D132" s="16">
        <f>'Ref. DC-2010'!B18</f>
        <v>24531</v>
      </c>
      <c r="E132" s="55"/>
      <c r="F132" s="16">
        <f>B107</f>
        <v>25867</v>
      </c>
      <c r="G132" s="55"/>
      <c r="H132" s="271"/>
      <c r="I132" s="37"/>
    </row>
    <row r="133" spans="1:9" x14ac:dyDescent="0.3">
      <c r="A133" s="13" t="s">
        <v>244</v>
      </c>
      <c r="B133" s="16">
        <f>'Ref. DC-2000'!B27</f>
        <v>6013</v>
      </c>
      <c r="C133" s="55">
        <f>B133/B132</f>
        <v>0.30504261363636365</v>
      </c>
      <c r="D133" s="16">
        <f>'Ref. DC-2010'!B27</f>
        <v>9820</v>
      </c>
      <c r="E133" s="55">
        <f>D133/D132</f>
        <v>0.40030981207451793</v>
      </c>
      <c r="F133" s="16">
        <f>B118</f>
        <v>11374</v>
      </c>
      <c r="G133" s="55">
        <f>C118</f>
        <v>0.43971082846870529</v>
      </c>
      <c r="H133" s="271"/>
      <c r="I133" s="37"/>
    </row>
    <row r="134" spans="1:9" x14ac:dyDescent="0.3">
      <c r="A134" s="13" t="s">
        <v>230</v>
      </c>
      <c r="B134" s="16">
        <f>'Ref. DC-2000'!B19</f>
        <v>13699</v>
      </c>
      <c r="C134" s="55">
        <f>B134/B132</f>
        <v>0.69495738636363635</v>
      </c>
      <c r="D134" s="16">
        <f>'Ref. DC-2010'!B19</f>
        <v>14711</v>
      </c>
      <c r="E134" s="55">
        <f>D134/D132</f>
        <v>0.59969018792548201</v>
      </c>
      <c r="F134" s="16">
        <f>B108</f>
        <v>14493</v>
      </c>
      <c r="G134" s="55">
        <f>C108</f>
        <v>0.56028917153129465</v>
      </c>
      <c r="H134" s="271"/>
      <c r="I134" s="37"/>
    </row>
    <row r="135" spans="1:9" x14ac:dyDescent="0.3">
      <c r="A135" s="13" t="s">
        <v>231</v>
      </c>
      <c r="B135" s="16">
        <f>'Ref. DC-2000'!B20</f>
        <v>9674</v>
      </c>
      <c r="C135" s="55">
        <f>B135/B132</f>
        <v>0.49076704545454547</v>
      </c>
      <c r="D135" s="16">
        <f>'Ref. DC-2010'!B20</f>
        <v>10068</v>
      </c>
      <c r="E135" s="55">
        <f>D135/D132</f>
        <v>0.41041946924299866</v>
      </c>
      <c r="F135" s="16">
        <f t="shared" ref="F135:F143" si="12">B109</f>
        <v>9964</v>
      </c>
      <c r="G135" s="55">
        <f t="shared" ref="G135:G143" si="13">C109</f>
        <v>0.38520122163374182</v>
      </c>
      <c r="H135" s="271"/>
      <c r="I135" s="37"/>
    </row>
    <row r="136" spans="1:9" x14ac:dyDescent="0.3">
      <c r="A136" s="13" t="s">
        <v>232</v>
      </c>
      <c r="B136" s="16">
        <f>'Ref. DC-2000'!B21</f>
        <v>1373</v>
      </c>
      <c r="C136" s="55">
        <f>B136/B132</f>
        <v>6.9653003246753248E-2</v>
      </c>
      <c r="D136" s="16">
        <f>'Ref. DC-2010'!B21</f>
        <v>1450</v>
      </c>
      <c r="E136" s="55">
        <f>D136/D132</f>
        <v>5.9108882638294405E-2</v>
      </c>
      <c r="F136" s="16">
        <f t="shared" si="12"/>
        <v>1462</v>
      </c>
      <c r="G136" s="55">
        <f t="shared" si="13"/>
        <v>5.6519890207600419E-2</v>
      </c>
      <c r="H136" s="271"/>
      <c r="I136" s="37"/>
    </row>
    <row r="137" spans="1:9" x14ac:dyDescent="0.3">
      <c r="A137" s="13" t="s">
        <v>233</v>
      </c>
      <c r="B137" s="16">
        <f>'Ref. DC-2000'!B22</f>
        <v>217</v>
      </c>
      <c r="C137" s="55">
        <f>B137/B132</f>
        <v>1.1008522727272728E-2</v>
      </c>
      <c r="D137" s="16">
        <f>'Ref. DC-2010'!B22</f>
        <v>200</v>
      </c>
      <c r="E137" s="55">
        <f>D137/D132</f>
        <v>8.152949329419918E-3</v>
      </c>
      <c r="F137" s="16">
        <f t="shared" si="12"/>
        <v>40</v>
      </c>
      <c r="G137" s="55">
        <f t="shared" si="13"/>
        <v>1.5463718251053466E-3</v>
      </c>
      <c r="H137" s="271"/>
      <c r="I137" s="37"/>
    </row>
    <row r="138" spans="1:9" x14ac:dyDescent="0.3">
      <c r="A138" s="13" t="s">
        <v>234</v>
      </c>
      <c r="B138" s="16">
        <f>'Ref. DC-2000'!B23</f>
        <v>1607</v>
      </c>
      <c r="C138" s="55">
        <f>B138/B132</f>
        <v>8.1523944805194801E-2</v>
      </c>
      <c r="D138" s="16">
        <f>'Ref. DC-2010'!B23</f>
        <v>1924</v>
      </c>
      <c r="E138" s="55">
        <f>D138/D132</f>
        <v>7.8431372549019607E-2</v>
      </c>
      <c r="F138" s="16">
        <f t="shared" si="12"/>
        <v>1920</v>
      </c>
      <c r="G138" s="55">
        <f t="shared" si="13"/>
        <v>7.4225847605056641E-2</v>
      </c>
      <c r="H138" s="271"/>
      <c r="I138" s="37"/>
    </row>
    <row r="139" spans="1:9" x14ac:dyDescent="0.3">
      <c r="A139" s="13" t="s">
        <v>235</v>
      </c>
      <c r="B139" s="16">
        <f>'Ref. DC-2000'!B24</f>
        <v>62</v>
      </c>
      <c r="C139" s="55">
        <f>B139/B132</f>
        <v>3.145292207792208E-3</v>
      </c>
      <c r="D139" s="16">
        <f>'Ref. DC-2010'!B24</f>
        <v>89</v>
      </c>
      <c r="E139" s="55">
        <f>D139/D132</f>
        <v>3.6280624515918633E-3</v>
      </c>
      <c r="F139" s="16">
        <f t="shared" si="12"/>
        <v>43</v>
      </c>
      <c r="G139" s="55">
        <f t="shared" si="13"/>
        <v>1.6623497119882475E-3</v>
      </c>
      <c r="H139" s="271"/>
      <c r="I139" s="37"/>
    </row>
    <row r="140" spans="1:9" x14ac:dyDescent="0.3">
      <c r="A140" s="13" t="s">
        <v>236</v>
      </c>
      <c r="B140" s="16">
        <f>'Ref. DC-2000'!B25</f>
        <v>35</v>
      </c>
      <c r="C140" s="55">
        <f>B140/B132</f>
        <v>1.7755681818181818E-3</v>
      </c>
      <c r="D140" s="16">
        <f>'Ref. DC-2010'!B25</f>
        <v>47</v>
      </c>
      <c r="E140" s="55">
        <f>D140/D132</f>
        <v>1.9159430924136807E-3</v>
      </c>
      <c r="F140" s="16">
        <f t="shared" si="12"/>
        <v>50</v>
      </c>
      <c r="G140" s="55">
        <f t="shared" si="13"/>
        <v>1.9329647813816832E-3</v>
      </c>
      <c r="H140" s="271"/>
      <c r="I140" s="37"/>
    </row>
    <row r="141" spans="1:9" x14ac:dyDescent="0.3">
      <c r="A141" s="13" t="s">
        <v>237</v>
      </c>
      <c r="B141" s="16">
        <f>'Ref. DC-2000'!B26</f>
        <v>731</v>
      </c>
      <c r="C141" s="55">
        <f>B141/B132</f>
        <v>3.7084009740259744E-2</v>
      </c>
      <c r="D141" s="16">
        <f>'Ref. DC-2010'!B26</f>
        <v>933</v>
      </c>
      <c r="E141" s="55">
        <f>D141/D132</f>
        <v>3.8033508621743914E-2</v>
      </c>
      <c r="F141" s="16">
        <f t="shared" si="12"/>
        <v>1014</v>
      </c>
      <c r="G141" s="55">
        <f t="shared" si="13"/>
        <v>3.9200525766420538E-2</v>
      </c>
      <c r="H141" s="271"/>
      <c r="I141" s="37"/>
    </row>
    <row r="142" spans="1:9" x14ac:dyDescent="0.3">
      <c r="A142" s="13" t="s">
        <v>238</v>
      </c>
      <c r="B142" s="16"/>
      <c r="C142" s="55"/>
      <c r="D142" s="16"/>
      <c r="E142" s="55"/>
      <c r="F142" s="16">
        <f t="shared" si="12"/>
        <v>0</v>
      </c>
      <c r="G142" s="55">
        <f t="shared" si="13"/>
        <v>0</v>
      </c>
      <c r="H142" s="271"/>
      <c r="I142" s="37"/>
    </row>
    <row r="143" spans="1:9" x14ac:dyDescent="0.3">
      <c r="A143" s="13" t="s">
        <v>239</v>
      </c>
      <c r="B143" s="16"/>
      <c r="C143" s="55"/>
      <c r="D143" s="16"/>
      <c r="E143" s="55"/>
      <c r="F143" s="16">
        <f t="shared" si="12"/>
        <v>1014</v>
      </c>
      <c r="G143" s="55">
        <f t="shared" si="13"/>
        <v>3.9200525766420538E-2</v>
      </c>
      <c r="H143" s="271"/>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6013</v>
      </c>
      <c r="C148" s="16">
        <f>D133</f>
        <v>9820</v>
      </c>
      <c r="D148" s="16">
        <f>'Ref. DC-2020'!B26</f>
        <v>12971</v>
      </c>
      <c r="I148" s="37"/>
    </row>
    <row r="149" spans="1:9" x14ac:dyDescent="0.3">
      <c r="A149" s="13" t="s">
        <v>248</v>
      </c>
      <c r="B149" s="16">
        <f>B135</f>
        <v>9674</v>
      </c>
      <c r="C149" s="16">
        <f>D135</f>
        <v>10068</v>
      </c>
      <c r="D149" s="16">
        <f>'Ref. DC-2020'!B19</f>
        <v>8630</v>
      </c>
      <c r="I149" s="37"/>
    </row>
    <row r="150" spans="1:9" x14ac:dyDescent="0.3">
      <c r="A150" s="13" t="s">
        <v>249</v>
      </c>
      <c r="B150" s="16">
        <f t="shared" ref="B150:B154" si="14">B136</f>
        <v>1373</v>
      </c>
      <c r="C150" s="16">
        <f t="shared" ref="C150:C155" si="15">D136</f>
        <v>1450</v>
      </c>
      <c r="D150" s="16">
        <f>'Ref. DC-2020'!B20</f>
        <v>1487</v>
      </c>
      <c r="I150" s="37"/>
    </row>
    <row r="151" spans="1:9" x14ac:dyDescent="0.3">
      <c r="A151" s="13" t="s">
        <v>250</v>
      </c>
      <c r="B151" s="16">
        <f t="shared" si="14"/>
        <v>217</v>
      </c>
      <c r="C151" s="16">
        <f t="shared" si="15"/>
        <v>200</v>
      </c>
      <c r="D151" s="16">
        <f>'Ref. DC-2020'!B21</f>
        <v>234</v>
      </c>
      <c r="I151" s="37"/>
    </row>
    <row r="152" spans="1:9" x14ac:dyDescent="0.3">
      <c r="A152" s="13" t="s">
        <v>251</v>
      </c>
      <c r="B152" s="16">
        <f t="shared" si="14"/>
        <v>1607</v>
      </c>
      <c r="C152" s="16">
        <f t="shared" si="15"/>
        <v>1924</v>
      </c>
      <c r="D152" s="16">
        <f>'Ref. DC-2020'!B22</f>
        <v>2202</v>
      </c>
      <c r="I152" s="37"/>
    </row>
    <row r="153" spans="1:9" x14ac:dyDescent="0.3">
      <c r="A153" s="13" t="s">
        <v>252</v>
      </c>
      <c r="B153" s="16">
        <f t="shared" si="14"/>
        <v>62</v>
      </c>
      <c r="C153" s="16">
        <f t="shared" si="15"/>
        <v>89</v>
      </c>
      <c r="D153" s="16">
        <f>'Ref. DC-2020'!B23</f>
        <v>97</v>
      </c>
      <c r="I153" s="37"/>
    </row>
    <row r="154" spans="1:9" x14ac:dyDescent="0.3">
      <c r="A154" s="13" t="s">
        <v>253</v>
      </c>
      <c r="B154" s="16">
        <f t="shared" si="14"/>
        <v>35</v>
      </c>
      <c r="C154" s="16">
        <f t="shared" si="15"/>
        <v>47</v>
      </c>
      <c r="D154" s="16">
        <f>'Ref. DC-2020'!B24</f>
        <v>133</v>
      </c>
      <c r="I154" s="37"/>
    </row>
    <row r="155" spans="1:9" x14ac:dyDescent="0.3">
      <c r="A155" s="13" t="s">
        <v>254</v>
      </c>
      <c r="B155" s="16">
        <f>B141</f>
        <v>731</v>
      </c>
      <c r="C155" s="16">
        <f t="shared" si="15"/>
        <v>933</v>
      </c>
      <c r="D155" s="16">
        <f>'Ref. DC-2020'!B25</f>
        <v>1284</v>
      </c>
      <c r="I155" s="37"/>
    </row>
    <row r="156" spans="1:9" x14ac:dyDescent="0.3">
      <c r="A156" s="47" t="s">
        <v>2533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Lemoore</v>
      </c>
      <c r="C160" s="51" t="str">
        <f>B3</f>
        <v>City of Lemoore</v>
      </c>
      <c r="D160" s="51" t="str">
        <f>B4</f>
        <v>Kings County</v>
      </c>
      <c r="E160" s="51" t="str">
        <f>B4</f>
        <v>Kings County</v>
      </c>
      <c r="F160" s="51" t="s">
        <v>171</v>
      </c>
      <c r="G160" s="51" t="s">
        <v>171</v>
      </c>
      <c r="H160" s="270"/>
      <c r="I160" s="61" t="s">
        <v>256</v>
      </c>
    </row>
    <row r="161" spans="1:9" x14ac:dyDescent="0.3">
      <c r="A161" s="13" t="s">
        <v>178</v>
      </c>
      <c r="B161" s="16">
        <f>'Ref. ACS-5-YR'!H1535</f>
        <v>24918</v>
      </c>
      <c r="C161" s="55"/>
      <c r="D161" s="16">
        <f>'Ref. ACS-5-YR'!R1535</f>
        <v>134363</v>
      </c>
      <c r="E161" s="55"/>
      <c r="F161" s="16">
        <f>'Ref. ACS-5-YR'!AB1535</f>
        <v>38838726</v>
      </c>
      <c r="G161" s="55"/>
      <c r="H161" s="271"/>
      <c r="I161" s="37"/>
    </row>
    <row r="162" spans="1:9" x14ac:dyDescent="0.3">
      <c r="A162" s="13" t="s">
        <v>257</v>
      </c>
      <c r="B162" s="16">
        <f>'Ref. ACS-5-YR'!H1536</f>
        <v>6549</v>
      </c>
      <c r="C162" s="55">
        <f>'Ref. ACS-5-YR'!I1536</f>
        <v>0.26282205634481098</v>
      </c>
      <c r="D162" s="16">
        <f>'Ref. ACS-5-YR'!R1536</f>
        <v>40897</v>
      </c>
      <c r="E162" s="55">
        <f>'Ref. ACS-5-YR'!S1536</f>
        <v>0.30437694901126056</v>
      </c>
      <c r="F162" s="16">
        <f>'Ref. ACS-5-YR'!AB1536</f>
        <v>8942907</v>
      </c>
      <c r="G162" s="55">
        <f>'Ref. ACS-5-YR'!AC1536</f>
        <v>0.23</v>
      </c>
      <c r="H162" s="271"/>
      <c r="I162" s="37"/>
    </row>
    <row r="163" spans="1:9" x14ac:dyDescent="0.3">
      <c r="A163" s="13" t="s">
        <v>258</v>
      </c>
      <c r="B163" s="16">
        <f>'Ref. ACS-5-YR'!H1537</f>
        <v>157</v>
      </c>
      <c r="C163" s="55">
        <f>B163/B162</f>
        <v>2.3973125668040923E-2</v>
      </c>
      <c r="D163" s="16">
        <f>'Ref. ACS-5-YR'!R1537</f>
        <v>1192</v>
      </c>
      <c r="E163" s="55">
        <f>D163/D162</f>
        <v>2.9146392155903856E-2</v>
      </c>
      <c r="F163" s="16">
        <f>'Ref. ACS-5-YR'!AB1537</f>
        <v>207793</v>
      </c>
      <c r="G163" s="55">
        <f>F163/F162</f>
        <v>2.3235509437814796E-2</v>
      </c>
      <c r="H163" s="271"/>
      <c r="I163" s="37"/>
    </row>
    <row r="164" spans="1:9" x14ac:dyDescent="0.3">
      <c r="A164" s="13" t="s">
        <v>259</v>
      </c>
      <c r="B164" s="16">
        <f>'Ref. ACS-5-YR'!H1538</f>
        <v>40</v>
      </c>
      <c r="C164" s="55">
        <f>B164/B162</f>
        <v>6.1078027179722093E-3</v>
      </c>
      <c r="D164" s="16">
        <f>'Ref. ACS-5-YR'!R1538</f>
        <v>306</v>
      </c>
      <c r="E164" s="55">
        <f>D164/D162</f>
        <v>7.4822114091498155E-3</v>
      </c>
      <c r="F164" s="16">
        <f>'Ref. ACS-5-YR'!AB1538</f>
        <v>99013</v>
      </c>
      <c r="G164" s="55">
        <f>F164/F162</f>
        <v>1.1071679488560041E-2</v>
      </c>
      <c r="H164" s="271"/>
      <c r="I164" s="37"/>
    </row>
    <row r="165" spans="1:9" x14ac:dyDescent="0.3">
      <c r="A165" s="13" t="s">
        <v>260</v>
      </c>
      <c r="B165" s="16">
        <f>'Ref. ACS-5-YR'!H1539</f>
        <v>6352</v>
      </c>
      <c r="C165" s="55">
        <f>B165/B162</f>
        <v>0.96991907161398683</v>
      </c>
      <c r="D165" s="16">
        <f>'Ref. ACS-5-YR'!R1539</f>
        <v>39399</v>
      </c>
      <c r="E165" s="55">
        <f>D165/D162</f>
        <v>0.96337139643494629</v>
      </c>
      <c r="F165" s="16">
        <f>'Ref. ACS-5-YR'!AB1539</f>
        <v>8636101</v>
      </c>
      <c r="G165" s="55">
        <f>F165/F162</f>
        <v>0.96569281107362515</v>
      </c>
      <c r="H165" s="271"/>
      <c r="I165" s="37"/>
    </row>
    <row r="166" spans="1:9" x14ac:dyDescent="0.3">
      <c r="A166" s="13" t="s">
        <v>261</v>
      </c>
      <c r="B166" s="16">
        <f>'Ref. ACS-5-YR'!H1540</f>
        <v>15517</v>
      </c>
      <c r="C166" s="55">
        <f>'Ref. ACS-5-YR'!I1540</f>
        <v>0.62272252989806565</v>
      </c>
      <c r="D166" s="16">
        <f>'Ref. ACS-5-YR'!R1540</f>
        <v>78327</v>
      </c>
      <c r="E166" s="55">
        <f>'Ref. ACS-5-YR'!S1540</f>
        <v>0.58295066350111269</v>
      </c>
      <c r="F166" s="16">
        <f>'Ref. ACS-5-YR'!AB1540</f>
        <v>24347395</v>
      </c>
      <c r="G166" s="55">
        <f>'Ref. ACS-5-YR'!AC1540</f>
        <v>0.627</v>
      </c>
      <c r="H166" s="271"/>
      <c r="I166" s="37"/>
    </row>
    <row r="167" spans="1:9" x14ac:dyDescent="0.3">
      <c r="A167" s="13" t="s">
        <v>262</v>
      </c>
      <c r="B167" s="16">
        <f>'Ref. ACS-5-YR'!H1541</f>
        <v>1016</v>
      </c>
      <c r="C167" s="55">
        <f>B167/B166</f>
        <v>6.5476574080041247E-2</v>
      </c>
      <c r="D167" s="16">
        <f>'Ref. ACS-5-YR'!R1541</f>
        <v>4587</v>
      </c>
      <c r="E167" s="55">
        <f>D167/D166</f>
        <v>5.856218162319507E-2</v>
      </c>
      <c r="F167" s="16">
        <f>'Ref. ACS-5-YR'!AB1541</f>
        <v>1077809</v>
      </c>
      <c r="G167" s="55">
        <f>F167/F166</f>
        <v>4.4267939136815253E-2</v>
      </c>
      <c r="H167" s="271"/>
      <c r="I167" s="37"/>
    </row>
    <row r="168" spans="1:9" x14ac:dyDescent="0.3">
      <c r="A168" s="13" t="s">
        <v>263</v>
      </c>
      <c r="B168" s="16">
        <f>'Ref. ACS-5-YR'!H1542</f>
        <v>423</v>
      </c>
      <c r="C168" s="55">
        <f>B168/B166</f>
        <v>2.7260424051040795E-2</v>
      </c>
      <c r="D168" s="16">
        <f>'Ref. ACS-5-YR'!R1542</f>
        <v>3770</v>
      </c>
      <c r="E168" s="55">
        <f>D168/D166</f>
        <v>4.8131551061575191E-2</v>
      </c>
      <c r="F168" s="16">
        <f>'Ref. ACS-5-YR'!AB1542</f>
        <v>866771</v>
      </c>
      <c r="G168" s="55">
        <f>F168/F166</f>
        <v>3.560015352771826E-2</v>
      </c>
      <c r="H168" s="271"/>
      <c r="I168" s="37"/>
    </row>
    <row r="169" spans="1:9" x14ac:dyDescent="0.3">
      <c r="A169" s="13" t="s">
        <v>264</v>
      </c>
      <c r="B169" s="16">
        <f>'Ref. ACS-5-YR'!H1543</f>
        <v>14078</v>
      </c>
      <c r="C169" s="55">
        <f>B169/B166</f>
        <v>0.90726300186891795</v>
      </c>
      <c r="D169" s="16">
        <f>'Ref. ACS-5-YR'!R1543</f>
        <v>69970</v>
      </c>
      <c r="E169" s="55">
        <f>D169/D166</f>
        <v>0.89330626731522977</v>
      </c>
      <c r="F169" s="16">
        <f>'Ref. ACS-5-YR'!AB1543</f>
        <v>22402815</v>
      </c>
      <c r="G169" s="55">
        <f>F169/F166</f>
        <v>0.92013190733546646</v>
      </c>
      <c r="H169" s="271"/>
      <c r="I169" s="37"/>
    </row>
    <row r="170" spans="1:9" x14ac:dyDescent="0.3">
      <c r="A170" s="13" t="s">
        <v>265</v>
      </c>
      <c r="B170" s="16">
        <f>'Ref. ACS-5-YR'!H1544</f>
        <v>2852</v>
      </c>
      <c r="C170" s="55">
        <f>'Ref. ACS-5-YR'!I1544</f>
        <v>0.11445541375712337</v>
      </c>
      <c r="D170" s="16">
        <f>'Ref. ACS-5-YR'!R1544</f>
        <v>15139</v>
      </c>
      <c r="E170" s="55">
        <f>'Ref. ACS-5-YR'!S1544</f>
        <v>0.1126723874876268</v>
      </c>
      <c r="F170" s="16">
        <f>'Ref. ACS-5-YR'!AB1544</f>
        <v>5548424</v>
      </c>
      <c r="G170" s="55">
        <f>'Ref. ACS-5-YR'!AC1544</f>
        <v>0.14299999999999999</v>
      </c>
      <c r="H170" s="271"/>
      <c r="I170" s="37"/>
    </row>
    <row r="171" spans="1:9" x14ac:dyDescent="0.3">
      <c r="A171" s="13" t="s">
        <v>266</v>
      </c>
      <c r="B171" s="16">
        <f>'Ref. ACS-5-YR'!H1545</f>
        <v>485</v>
      </c>
      <c r="C171" s="55">
        <f>B171/B170</f>
        <v>0.17005610098176718</v>
      </c>
      <c r="D171" s="16">
        <f>'Ref. ACS-5-YR'!R1545</f>
        <v>2749</v>
      </c>
      <c r="E171" s="55">
        <f>D171/D170</f>
        <v>0.18158398837439726</v>
      </c>
      <c r="F171" s="16">
        <f>'Ref. ACS-5-YR'!AB1545</f>
        <v>803463</v>
      </c>
      <c r="G171" s="55">
        <f>F171/F170</f>
        <v>0.14480922871071136</v>
      </c>
      <c r="H171" s="271"/>
      <c r="I171" s="37"/>
    </row>
    <row r="172" spans="1:9" x14ac:dyDescent="0.3">
      <c r="A172" s="13" t="s">
        <v>267</v>
      </c>
      <c r="B172" s="16">
        <f>'Ref. ACS-5-YR'!H1546</f>
        <v>689</v>
      </c>
      <c r="C172" s="55">
        <f>B172/B170</f>
        <v>0.24158485273492286</v>
      </c>
      <c r="D172" s="16">
        <f>'Ref. ACS-5-YR'!R1546</f>
        <v>3430</v>
      </c>
      <c r="E172" s="55">
        <f>D172/D170</f>
        <v>0.22656714446132506</v>
      </c>
      <c r="F172" s="16">
        <f>'Ref. ACS-5-YR'!AB1546</f>
        <v>1092102</v>
      </c>
      <c r="G172" s="55">
        <f>F172/F170</f>
        <v>0.19683102805409247</v>
      </c>
      <c r="H172" s="271"/>
      <c r="I172"/>
    </row>
    <row r="173" spans="1:9" x14ac:dyDescent="0.3">
      <c r="A173" s="13" t="s">
        <v>268</v>
      </c>
      <c r="B173" s="16">
        <f>'Ref. ACS-5-YR'!H1547</f>
        <v>1678</v>
      </c>
      <c r="C173" s="55">
        <f>B173/B170</f>
        <v>0.58835904628330993</v>
      </c>
      <c r="D173" s="16">
        <f>'Ref. ACS-5-YR'!R1547</f>
        <v>8960</v>
      </c>
      <c r="E173" s="55">
        <f>D173/D170</f>
        <v>0.59184886716427765</v>
      </c>
      <c r="F173" s="16">
        <f>'Ref. ACS-5-YR'!AB1547</f>
        <v>3652859</v>
      </c>
      <c r="G173" s="55">
        <f>F173/F170</f>
        <v>0.65835974323519619</v>
      </c>
      <c r="H173" s="271"/>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Lemoore</v>
      </c>
      <c r="C180" s="51" t="s">
        <v>177</v>
      </c>
      <c r="D180" s="51" t="str">
        <f>B4</f>
        <v>Kings County</v>
      </c>
      <c r="E180" s="51" t="s">
        <v>177</v>
      </c>
      <c r="F180" s="51" t="s">
        <v>171</v>
      </c>
      <c r="G180" s="51" t="s">
        <v>177</v>
      </c>
      <c r="H180" s="272"/>
      <c r="I180" s="61" t="s">
        <v>271</v>
      </c>
    </row>
    <row r="181" spans="1:9" x14ac:dyDescent="0.3">
      <c r="A181" s="13" t="s">
        <v>178</v>
      </c>
      <c r="B181" s="16">
        <f>B161</f>
        <v>24918</v>
      </c>
      <c r="C181" s="55"/>
      <c r="D181" s="16">
        <f>D161</f>
        <v>134363</v>
      </c>
      <c r="E181" s="55"/>
      <c r="F181" s="16">
        <f>F161</f>
        <v>38838726</v>
      </c>
      <c r="G181" s="55"/>
      <c r="H181" s="271"/>
    </row>
    <row r="182" spans="1:9" x14ac:dyDescent="0.3">
      <c r="A182" s="13" t="s">
        <v>272</v>
      </c>
      <c r="B182" s="16">
        <f t="shared" ref="B182:F182" si="16">SUM(B163,B167,B171)</f>
        <v>1658</v>
      </c>
      <c r="C182" s="55">
        <f>B182/$B$181</f>
        <v>6.653824544505979E-2</v>
      </c>
      <c r="D182" s="16">
        <f t="shared" si="16"/>
        <v>8528</v>
      </c>
      <c r="E182" s="55">
        <f>D182/$D$181</f>
        <v>6.3469854052082789E-2</v>
      </c>
      <c r="F182" s="16">
        <f t="shared" si="16"/>
        <v>2089065</v>
      </c>
      <c r="G182" s="55">
        <f>F182/$F$181</f>
        <v>5.3788195833200089E-2</v>
      </c>
      <c r="H182" s="271"/>
    </row>
    <row r="183" spans="1:9" x14ac:dyDescent="0.3">
      <c r="A183" s="13" t="s">
        <v>273</v>
      </c>
      <c r="B183" s="16">
        <f t="shared" ref="B183:D184" si="17">SUM(B164,B168,B172)</f>
        <v>1152</v>
      </c>
      <c r="C183" s="55">
        <f t="shared" ref="C183:C184" si="18">B183/$B$181</f>
        <v>4.6231639778473395E-2</v>
      </c>
      <c r="D183" s="16">
        <f t="shared" si="17"/>
        <v>7506</v>
      </c>
      <c r="E183" s="55">
        <f t="shared" ref="E183:E184" si="19">D183/$D$181</f>
        <v>5.5863593399968742E-2</v>
      </c>
      <c r="F183" s="16">
        <f t="shared" ref="F183" si="20">SUM(F164,F168,F172)</f>
        <v>2057886</v>
      </c>
      <c r="G183" s="55">
        <f t="shared" ref="G183:G184" si="21">F183/$F$181</f>
        <v>5.2985414609119777E-2</v>
      </c>
      <c r="H183" s="271"/>
    </row>
    <row r="184" spans="1:9" x14ac:dyDescent="0.3">
      <c r="A184" s="13" t="s">
        <v>274</v>
      </c>
      <c r="B184" s="16">
        <f t="shared" si="17"/>
        <v>22108</v>
      </c>
      <c r="C184" s="55">
        <f t="shared" si="18"/>
        <v>0.88723011477646685</v>
      </c>
      <c r="D184" s="16">
        <f t="shared" si="17"/>
        <v>118329</v>
      </c>
      <c r="E184" s="55">
        <f t="shared" si="19"/>
        <v>0.88066655254794846</v>
      </c>
      <c r="F184" s="16">
        <f t="shared" ref="F184" si="22">SUM(F165,F169,F173)</f>
        <v>34691775</v>
      </c>
      <c r="G184" s="55">
        <f t="shared" si="21"/>
        <v>0.89322638955768019</v>
      </c>
      <c r="H184" s="271"/>
    </row>
    <row r="185" spans="1:9" x14ac:dyDescent="0.3">
      <c r="A185" s="47" t="s">
        <v>269</v>
      </c>
    </row>
    <row r="188" spans="1:9" x14ac:dyDescent="0.3">
      <c r="A188" s="1" t="s">
        <v>275</v>
      </c>
    </row>
    <row r="189" spans="1:9" ht="28.8" x14ac:dyDescent="0.3">
      <c r="A189" s="48" t="s">
        <v>170</v>
      </c>
      <c r="B189" s="51" t="str">
        <f>B3</f>
        <v>City of Lemoore</v>
      </c>
      <c r="C189" s="60" t="s">
        <v>177</v>
      </c>
      <c r="D189" s="51" t="str">
        <f>B4</f>
        <v>Kings County</v>
      </c>
      <c r="E189" s="60" t="s">
        <v>177</v>
      </c>
      <c r="F189" s="59" t="s">
        <v>171</v>
      </c>
      <c r="G189" s="60" t="s">
        <v>177</v>
      </c>
      <c r="H189" s="272"/>
    </row>
    <row r="190" spans="1:9" x14ac:dyDescent="0.3">
      <c r="A190" s="13" t="s">
        <v>276</v>
      </c>
      <c r="B190" s="16">
        <f>B182+B183</f>
        <v>2810</v>
      </c>
      <c r="C190" s="55"/>
      <c r="D190" s="16">
        <f>D182+D183</f>
        <v>16034</v>
      </c>
      <c r="E190" s="55"/>
      <c r="F190" s="16">
        <f>F182+F183</f>
        <v>4146951</v>
      </c>
      <c r="G190" s="55"/>
      <c r="H190" s="272"/>
    </row>
    <row r="191" spans="1:9" x14ac:dyDescent="0.3">
      <c r="A191" s="13" t="s">
        <v>277</v>
      </c>
      <c r="B191" s="16">
        <f>'Ref. ACS-5-YR'!H1316+'Ref. ACS-5-YR'!H1319+'Ref. ACS-5-YR'!H1322+'Ref. ACS-5-YR'!H1325+'Ref. ACS-5-YR'!H1328+'Ref. ACS-5-YR'!H1331+'Ref. ACS-5-YR'!H1335+'Ref. ACS-5-YR'!H1338+'Ref. ACS-5-YR'!H1341+'Ref. ACS-5-YR'!H1344+'Ref. ACS-5-YR'!H1347+'Ref. ACS-5-YR'!H1350</f>
        <v>751</v>
      </c>
      <c r="C191" s="55">
        <f>B191/B190</f>
        <v>0.26725978647686832</v>
      </c>
      <c r="D191" s="16">
        <f>'Ref. ACS-5-YR'!R1316+'Ref. ACS-5-YR'!R1319+'Ref. ACS-5-YR'!R1322+'Ref. ACS-5-YR'!R1325+'Ref. ACS-5-YR'!R1328+'Ref. ACS-5-YR'!R1331+'Ref. ACS-5-YR'!R1335+'Ref. ACS-5-YR'!R1338+'Ref. ACS-5-YR'!R1341+'Ref. ACS-5-YR'!R1344+'Ref. ACS-5-YR'!R1347+'Ref. ACS-5-YR'!R1350</f>
        <v>4482</v>
      </c>
      <c r="E191" s="55">
        <f>D191/D190</f>
        <v>0.27953099663215669</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278</v>
      </c>
      <c r="B192" s="16">
        <f>'Ref. ACS-5-YR'!H1358+'Ref. ACS-5-YR'!H1361+'Ref. ACS-5-YR'!H1364+'Ref. ACS-5-YR'!H1367+'Ref. ACS-5-YR'!H1370+'Ref. ACS-5-YR'!H1373+'Ref. ACS-5-YR'!H1377+'Ref. ACS-5-YR'!H1380+'Ref. ACS-5-YR'!H1383+'Ref. ACS-5-YR'!H1386+'Ref. ACS-5-YR'!H1389+'Ref. ACS-5-YR'!H1392</f>
        <v>465</v>
      </c>
      <c r="C192" s="55">
        <f>B192/B190</f>
        <v>0.16548042704626334</v>
      </c>
      <c r="D192" s="16">
        <f>'Ref. ACS-5-YR'!R1358+'Ref. ACS-5-YR'!R1361+'Ref. ACS-5-YR'!R1364+'Ref. ACS-5-YR'!R1367+'Ref. ACS-5-YR'!R1370+'Ref. ACS-5-YR'!R1373+'Ref. ACS-5-YR'!R1377+'Ref. ACS-5-YR'!R1380+'Ref. ACS-5-YR'!R1383+'Ref. ACS-5-YR'!R1386+'Ref. ACS-5-YR'!R1389+'Ref. ACS-5-YR'!R1392</f>
        <v>3099</v>
      </c>
      <c r="E192" s="55">
        <f>D192/D190</f>
        <v>0.19327678682799052</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279</v>
      </c>
      <c r="B193" s="16">
        <f>SUM('Ref. ACS-5-YR'!H1400,'Ref. ACS-5-YR'!H1403,'Ref. ACS-5-YR'!H1406,'Ref. ACS-5-YR'!H1409,'Ref. ACS-5-YR'!H1412,'Ref. ACS-5-YR'!H1416+'Ref. ACS-5-YR'!H1419,'Ref. ACS-5-YR'!H1422,'Ref. ACS-5-YR'!H1425,'Ref. ACS-5-YR'!H1428)</f>
        <v>955</v>
      </c>
      <c r="C193" s="55">
        <f>B193/B190</f>
        <v>0.33985765124555162</v>
      </c>
      <c r="D193" s="16">
        <f>SUM('Ref. ACS-5-YR'!R1400,'Ref. ACS-5-YR'!R1403,'Ref. ACS-5-YR'!R1406,'Ref. ACS-5-YR'!R1409,'Ref. ACS-5-YR'!R1412,'Ref. ACS-5-YR'!R1416+'Ref. ACS-5-YR'!R1419,'Ref. ACS-5-YR'!R1422,'Ref. ACS-5-YR'!R1425,'Ref. ACS-5-YR'!R1428)</f>
        <v>5357</v>
      </c>
      <c r="E193" s="55">
        <f>D193/D190</f>
        <v>0.33410253211924662</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280</v>
      </c>
      <c r="B194" s="16">
        <f>SUM('Ref. ACS-5-YR'!H1436,'Ref. ACS-5-YR'!H1439,'Ref. ACS-5-YR'!H1442,'Ref. ACS-5-YR'!H1445,'Ref. ACS-5-YR'!H1448,'Ref. ACS-5-YR'!H1452,'Ref. ACS-5-YR'!H1455,'Ref. ACS-5-YR'!H1458,'Ref. ACS-5-YR'!H1461,'Ref. ACS-5-YR'!H1464)</f>
        <v>1332</v>
      </c>
      <c r="C194" s="55">
        <f>B194/B190</f>
        <v>0.47402135231316728</v>
      </c>
      <c r="D194" s="16">
        <f>SUM('Ref. ACS-5-YR'!R1436,'Ref. ACS-5-YR'!R1439,'Ref. ACS-5-YR'!R1442,'Ref. ACS-5-YR'!R1445,'Ref. ACS-5-YR'!R1448,'Ref. ACS-5-YR'!R1452,'Ref. ACS-5-YR'!R1455,'Ref. ACS-5-YR'!R1458,'Ref. ACS-5-YR'!R1461,'Ref. ACS-5-YR'!R1464)</f>
        <v>8021</v>
      </c>
      <c r="E194" s="55">
        <f>D194/D190</f>
        <v>0.50024946987651242</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396</v>
      </c>
      <c r="C195" s="55">
        <f>B195/B190</f>
        <v>0.1409252669039146</v>
      </c>
      <c r="D195" s="16">
        <f>SUM('Ref. ACS-5-YR'!R1472,'Ref. ACS-5-YR'!R1475,'Ref. ACS-5-YR'!R1478,'Ref. ACS-5-YR'!R1481,'Ref. ACS-5-YR'!R1484,'Ref. ACS-5-YR'!R1488,'Ref. ACS-5-YR'!R1491,'Ref. ACS-5-YR'!R1494,'Ref. ACS-5-YR'!R1497,'Ref. ACS-5-YR'!R1500)</f>
        <v>3143</v>
      </c>
      <c r="E195" s="55">
        <f>D195/D190</f>
        <v>0.19602095546962706</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282</v>
      </c>
      <c r="B196" s="16">
        <f>SUM('Ref. ACS-5-YR'!H1508,'Ref. ACS-5-YR'!H1511,'Ref. ACS-5-YR'!H1514,'Ref. ACS-5-YR'!H1517,'Ref. ACS-5-YR'!H1521,'Ref. ACS-5-YR'!H1524,'Ref. ACS-5-YR'!H1527,'Ref. ACS-5-YR'!H1530)</f>
        <v>677</v>
      </c>
      <c r="C196" s="55">
        <f>B196/B190</f>
        <v>0.24092526690391458</v>
      </c>
      <c r="D196" s="16">
        <f>SUM('Ref. ACS-5-YR'!R1508,'Ref. ACS-5-YR'!R1511,'Ref. ACS-5-YR'!R1514,'Ref. ACS-5-YR'!R1517,'Ref. ACS-5-YR'!R1521,'Ref. ACS-5-YR'!R1524,'Ref. ACS-5-YR'!R1527,'Ref. ACS-5-YR'!R1530)</f>
        <v>5753</v>
      </c>
      <c r="E196" s="55">
        <f>D196/D190</f>
        <v>0.35880004989397529</v>
      </c>
      <c r="F196" s="16">
        <f>SUM('Ref. ACS-5-YR'!AB1508,'Ref. ACS-5-YR'!AB1511,'Ref. ACS-5-YR'!AB1514,'Ref. ACS-5-YR'!AB1517,'Ref. ACS-5-YR'!AB1521,'Ref. ACS-5-YR'!AB1524,'Ref. ACS-5-YR'!AB1527,'Ref. ACS-5-YR'!AB1530)</f>
        <v>1654210</v>
      </c>
      <c r="G196" s="55">
        <f>F196/F190</f>
        <v>0.39889788907561241</v>
      </c>
      <c r="H196" s="271"/>
    </row>
    <row r="197" spans="1:9" x14ac:dyDescent="0.3">
      <c r="A197" s="47" t="s">
        <v>283</v>
      </c>
    </row>
    <row r="198" spans="1:9" x14ac:dyDescent="0.3">
      <c r="A198" s="47"/>
    </row>
    <row r="199" spans="1:9" x14ac:dyDescent="0.3">
      <c r="A199" s="1" t="s">
        <v>284</v>
      </c>
    </row>
    <row r="200" spans="1:9" ht="28.8" x14ac:dyDescent="0.3">
      <c r="A200" s="48"/>
      <c r="B200" s="51" t="str">
        <f>B3</f>
        <v>City of Lemoore</v>
      </c>
      <c r="C200" s="51" t="str">
        <f>B4</f>
        <v>Kings County</v>
      </c>
      <c r="D200" s="51" t="s">
        <v>285</v>
      </c>
    </row>
    <row r="201" spans="1:9" x14ac:dyDescent="0.3">
      <c r="A201" s="13" t="s">
        <v>286</v>
      </c>
      <c r="B201" s="16">
        <f>VLOOKUP(Population!B211,'Ref. DDS_Pivot'!A$2:K$465,5,FALSE)</f>
        <v>283</v>
      </c>
      <c r="C201" s="16">
        <f>VLOOKUP(C211,'Ref. DDS_Pivot'!A$467:K$527,5,FALSE)</f>
        <v>1090</v>
      </c>
      <c r="D201" s="16">
        <v>309381</v>
      </c>
      <c r="I201" s="61" t="s">
        <v>2499</v>
      </c>
    </row>
    <row r="202" spans="1:9" x14ac:dyDescent="0.3">
      <c r="A202" s="13" t="s">
        <v>287</v>
      </c>
      <c r="B202" s="16">
        <f>VLOOKUP(Population!B211,'Ref. DDS_Pivot'!A$2:K$465,6,FALSE)</f>
        <v>22</v>
      </c>
      <c r="C202" s="16">
        <f>VLOOKUP(C211,'Ref. DDS_Pivot'!A$467:K$527,6,FALSE)</f>
        <v>102</v>
      </c>
      <c r="D202" s="16">
        <v>27881</v>
      </c>
      <c r="I202" s="37"/>
    </row>
    <row r="203" spans="1:9" x14ac:dyDescent="0.3">
      <c r="A203" s="13" t="s">
        <v>288</v>
      </c>
      <c r="B203" s="16">
        <f>VLOOKUP(Population!B211,'Ref. DDS_Pivot'!A$2:K$465,7,FALSE)</f>
        <v>5</v>
      </c>
      <c r="C203" s="16">
        <f>VLOOKUP(C211,'Ref. DDS_Pivot'!A$467:K$527,7,FALSE)</f>
        <v>23</v>
      </c>
      <c r="D203" s="16">
        <v>23728</v>
      </c>
      <c r="I203" s="37"/>
    </row>
    <row r="204" spans="1:9" x14ac:dyDescent="0.3">
      <c r="A204" s="13" t="s">
        <v>289</v>
      </c>
      <c r="B204" s="16">
        <f>VLOOKUP(Population!B211,'Ref. DDS_Pivot'!A$2:K$465,8,FALSE)</f>
        <v>0</v>
      </c>
      <c r="C204" s="16">
        <f>VLOOKUP(C211,'Ref. DDS_Pivot'!A$467:K$527,8,FALSE)</f>
        <v>0</v>
      </c>
      <c r="D204" s="16">
        <v>6188</v>
      </c>
      <c r="I204" s="37"/>
    </row>
    <row r="205" spans="1:9" x14ac:dyDescent="0.3">
      <c r="A205" s="13" t="s">
        <v>290</v>
      </c>
      <c r="B205" s="16">
        <f>VLOOKUP(Population!B211,'Ref. DDS_Pivot'!A$2:K$465,9,FALSE)</f>
        <v>5</v>
      </c>
      <c r="C205" s="16">
        <f>VLOOKUP(C211,'Ref. DDS_Pivot'!A$467:K$527,9,FALSE)</f>
        <v>25</v>
      </c>
      <c r="D205" s="16">
        <v>8288</v>
      </c>
      <c r="I205" s="37"/>
    </row>
    <row r="206" spans="1:9" x14ac:dyDescent="0.3">
      <c r="A206" s="13" t="s">
        <v>291</v>
      </c>
      <c r="B206" s="16">
        <f>VLOOKUP(Population!B211,'Ref. DDS_Pivot'!A$2:K$465,10,FALSE)</f>
        <v>5</v>
      </c>
      <c r="C206" s="16">
        <f>VLOOKUP(C211,'Ref. DDS_Pivot'!A$467:K$527,10,FALSE)</f>
        <v>15</v>
      </c>
      <c r="D206" s="16">
        <v>4792</v>
      </c>
      <c r="I206" s="37"/>
    </row>
    <row r="207" spans="1:9" x14ac:dyDescent="0.3">
      <c r="A207" s="47" t="s">
        <v>2523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Lemoore</v>
      </c>
      <c r="C211" s="51" t="str">
        <f>B4</f>
        <v>Kings County</v>
      </c>
      <c r="D211" s="51" t="s">
        <v>285</v>
      </c>
      <c r="I211" s="37"/>
    </row>
    <row r="212" spans="1:9" x14ac:dyDescent="0.3">
      <c r="A212" s="13" t="s">
        <v>293</v>
      </c>
      <c r="B212" s="16">
        <f>VLOOKUP(Population!B211,'Ref. DDS_Pivot'!A$2:K$465,3,FALSE)</f>
        <v>206</v>
      </c>
      <c r="C212" s="16">
        <f>VLOOKUP(C211,'Ref. DDS_Pivot'!A$467:K$527,3,FALSE)</f>
        <v>758</v>
      </c>
      <c r="D212" s="16">
        <v>192384</v>
      </c>
      <c r="I212" s="37"/>
    </row>
    <row r="213" spans="1:9" x14ac:dyDescent="0.3">
      <c r="A213" s="13" t="s">
        <v>294</v>
      </c>
      <c r="B213" s="16">
        <f>VLOOKUP(Population!B211,'Ref. DDS_Pivot'!A$2:K$465,4,FALSE)</f>
        <v>115</v>
      </c>
      <c r="C213" s="16">
        <f>VLOOKUP(C211,'Ref. DDS_Pivot'!A$467:K$527,4,FALSE)</f>
        <v>485</v>
      </c>
      <c r="D213" s="16">
        <v>185353</v>
      </c>
      <c r="I213" s="37"/>
    </row>
    <row r="214" spans="1:9" x14ac:dyDescent="0.3">
      <c r="A214" s="13" t="s">
        <v>168</v>
      </c>
      <c r="B214" s="16">
        <f>SUM(B212:B213)</f>
        <v>321</v>
      </c>
      <c r="C214" s="16">
        <f>SUM(C212:C213)</f>
        <v>1243</v>
      </c>
      <c r="D214" s="16">
        <f>SUM(D212:D213)</f>
        <v>377737</v>
      </c>
      <c r="I214" s="37"/>
    </row>
    <row r="215" spans="1:9" x14ac:dyDescent="0.3">
      <c r="A215" s="47" t="s">
        <v>2523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9709</v>
      </c>
      <c r="C220" s="115">
        <f t="shared" ref="C220:C233" si="23">B220/$B$220</f>
        <v>1</v>
      </c>
      <c r="D220" s="16">
        <f>'Ref. ACS-5-YR Add.'!E62</f>
        <v>10967</v>
      </c>
      <c r="E220" s="115">
        <f t="shared" ref="E220:E233" si="24">D220/$D$220</f>
        <v>1</v>
      </c>
      <c r="F220" s="16">
        <f>'Ref. ACS-5-YR Add.'!H62</f>
        <v>11158</v>
      </c>
      <c r="G220" s="115">
        <f t="shared" ref="G220:G233" si="25">F220/$F$220</f>
        <v>1</v>
      </c>
      <c r="I220" s="37"/>
    </row>
    <row r="221" spans="1:9" x14ac:dyDescent="0.3">
      <c r="A221" s="13" t="s">
        <v>296</v>
      </c>
      <c r="B221" s="16">
        <f>'Ref. ACS-5-YR Add.'!B63</f>
        <v>577</v>
      </c>
      <c r="C221" s="115">
        <f t="shared" si="23"/>
        <v>5.9429395406324026E-2</v>
      </c>
      <c r="D221" s="16">
        <f>'Ref. ACS-5-YR Add.'!E63</f>
        <v>586</v>
      </c>
      <c r="E221" s="115">
        <f t="shared" si="24"/>
        <v>5.3433026351782618E-2</v>
      </c>
      <c r="F221" s="16">
        <f>'Ref. ACS-5-YR Add.'!H63</f>
        <v>692</v>
      </c>
      <c r="G221" s="115">
        <f t="shared" si="25"/>
        <v>6.2018282846388238E-2</v>
      </c>
      <c r="I221" s="37"/>
    </row>
    <row r="222" spans="1:9" x14ac:dyDescent="0.3">
      <c r="A222" s="13" t="s">
        <v>297</v>
      </c>
      <c r="B222" s="16">
        <f>'Ref. ACS-5-YR Add.'!B64</f>
        <v>340</v>
      </c>
      <c r="C222" s="115">
        <f t="shared" si="23"/>
        <v>3.5019054485528889E-2</v>
      </c>
      <c r="D222" s="16">
        <f>'Ref. ACS-5-YR Add.'!E64</f>
        <v>401</v>
      </c>
      <c r="E222" s="115">
        <f t="shared" si="24"/>
        <v>3.6564238169052611E-2</v>
      </c>
      <c r="F222" s="16">
        <f>'Ref. ACS-5-YR Add.'!H64</f>
        <v>438</v>
      </c>
      <c r="G222" s="115">
        <f t="shared" si="25"/>
        <v>3.925434665710701E-2</v>
      </c>
      <c r="I222" s="37"/>
    </row>
    <row r="223" spans="1:9" x14ac:dyDescent="0.3">
      <c r="A223" s="13" t="s">
        <v>298</v>
      </c>
      <c r="B223" s="16">
        <f>'Ref. ACS-5-YR Add.'!B65</f>
        <v>749</v>
      </c>
      <c r="C223" s="115">
        <f t="shared" si="23"/>
        <v>7.714491708723864E-2</v>
      </c>
      <c r="D223" s="16">
        <f>'Ref. ACS-5-YR Add.'!E65</f>
        <v>1028</v>
      </c>
      <c r="E223" s="115">
        <f t="shared" si="24"/>
        <v>9.3735752712683501E-2</v>
      </c>
      <c r="F223" s="16">
        <f>'Ref. ACS-5-YR Add.'!H65</f>
        <v>1097</v>
      </c>
      <c r="G223" s="115">
        <f t="shared" si="25"/>
        <v>9.83151102348091E-2</v>
      </c>
      <c r="I223" s="37"/>
    </row>
    <row r="224" spans="1:9" x14ac:dyDescent="0.3">
      <c r="A224" s="13" t="s">
        <v>299</v>
      </c>
      <c r="B224" s="16">
        <f>'Ref. ACS-5-YR Add.'!B66</f>
        <v>340</v>
      </c>
      <c r="C224" s="115">
        <f t="shared" si="23"/>
        <v>3.5019054485528889E-2</v>
      </c>
      <c r="D224" s="16">
        <f>'Ref. ACS-5-YR Add.'!E66</f>
        <v>165</v>
      </c>
      <c r="E224" s="115">
        <f t="shared" si="24"/>
        <v>1.5045135406218655E-2</v>
      </c>
      <c r="F224" s="16">
        <f>'Ref. ACS-5-YR Add.'!H66</f>
        <v>121</v>
      </c>
      <c r="G224" s="115">
        <f t="shared" si="25"/>
        <v>1.0844237318515863E-2</v>
      </c>
      <c r="I224" s="37"/>
    </row>
    <row r="225" spans="1:9" x14ac:dyDescent="0.3">
      <c r="A225" s="13" t="s">
        <v>300</v>
      </c>
      <c r="B225" s="16">
        <f>'Ref. ACS-5-YR Add.'!B67</f>
        <v>918</v>
      </c>
      <c r="C225" s="115">
        <f t="shared" si="23"/>
        <v>9.4551447110928E-2</v>
      </c>
      <c r="D225" s="16">
        <f>'Ref. ACS-5-YR Add.'!E67</f>
        <v>933</v>
      </c>
      <c r="E225" s="115">
        <f t="shared" si="24"/>
        <v>8.5073402024254577E-2</v>
      </c>
      <c r="F225" s="16">
        <f>'Ref. ACS-5-YR Add.'!H67</f>
        <v>895</v>
      </c>
      <c r="G225" s="115">
        <f t="shared" si="25"/>
        <v>8.0211507438609067E-2</v>
      </c>
    </row>
    <row r="226" spans="1:9" x14ac:dyDescent="0.3">
      <c r="A226" s="13" t="s">
        <v>301</v>
      </c>
      <c r="B226" s="16">
        <f>'Ref. ACS-5-YR Add.'!B68</f>
        <v>608</v>
      </c>
      <c r="C226" s="115">
        <f t="shared" si="23"/>
        <v>6.262230919765166E-2</v>
      </c>
      <c r="D226" s="16">
        <f>'Ref. ACS-5-YR Add.'!E68</f>
        <v>347</v>
      </c>
      <c r="E226" s="115">
        <f t="shared" si="24"/>
        <v>3.1640375672471958E-2</v>
      </c>
      <c r="F226" s="16">
        <f>'Ref. ACS-5-YR Add.'!H68</f>
        <v>954</v>
      </c>
      <c r="G226" s="115">
        <f t="shared" si="25"/>
        <v>8.5499193403835813E-2</v>
      </c>
    </row>
    <row r="227" spans="1:9" x14ac:dyDescent="0.3">
      <c r="A227" s="13" t="s">
        <v>302</v>
      </c>
      <c r="B227" s="16">
        <f>'Ref. ACS-5-YR Add.'!B69</f>
        <v>29</v>
      </c>
      <c r="C227" s="115">
        <f t="shared" si="23"/>
        <v>2.986919353177464E-3</v>
      </c>
      <c r="D227" s="16">
        <f>'Ref. ACS-5-YR Add.'!E69</f>
        <v>93</v>
      </c>
      <c r="E227" s="115">
        <f t="shared" si="24"/>
        <v>8.4799854107777874E-3</v>
      </c>
      <c r="F227" s="16">
        <f>'Ref. ACS-5-YR Add.'!H69</f>
        <v>84</v>
      </c>
      <c r="G227" s="115">
        <f t="shared" si="25"/>
        <v>7.5282308657465494E-3</v>
      </c>
      <c r="H227" s="272"/>
    </row>
    <row r="228" spans="1:9" x14ac:dyDescent="0.3">
      <c r="A228" s="13" t="s">
        <v>303</v>
      </c>
      <c r="B228" s="16">
        <f>'Ref. ACS-5-YR Add.'!B70</f>
        <v>324</v>
      </c>
      <c r="C228" s="115">
        <f t="shared" si="23"/>
        <v>3.3371098980327529E-2</v>
      </c>
      <c r="D228" s="16">
        <f>'Ref. ACS-5-YR Add.'!E70</f>
        <v>148</v>
      </c>
      <c r="E228" s="115">
        <f t="shared" si="24"/>
        <v>1.3495030546184006E-2</v>
      </c>
      <c r="F228" s="16">
        <f>'Ref. ACS-5-YR Add.'!H70</f>
        <v>340</v>
      </c>
      <c r="G228" s="115">
        <f t="shared" si="25"/>
        <v>3.0471410647069368E-2</v>
      </c>
      <c r="H228" s="271"/>
    </row>
    <row r="229" spans="1:9" x14ac:dyDescent="0.3">
      <c r="A229" s="13" t="s">
        <v>304</v>
      </c>
      <c r="B229" s="16">
        <f>'Ref. ACS-5-YR Add.'!B71</f>
        <v>514</v>
      </c>
      <c r="C229" s="115">
        <f t="shared" si="23"/>
        <v>5.2940570604593673E-2</v>
      </c>
      <c r="D229" s="16">
        <f>'Ref. ACS-5-YR Add.'!E71</f>
        <v>779</v>
      </c>
      <c r="E229" s="115">
        <f t="shared" si="24"/>
        <v>7.1031275645117173E-2</v>
      </c>
      <c r="F229" s="16">
        <f>'Ref. ACS-5-YR Add.'!H71</f>
        <v>831</v>
      </c>
      <c r="G229" s="115">
        <f t="shared" si="25"/>
        <v>7.4475712493278362E-2</v>
      </c>
      <c r="H229" s="271"/>
      <c r="I229" s="42" t="str">
        <f>A234</f>
        <v>Source: U.S. Census Bureau, ACS16-20 (5-year Estimates), Table C24050.</v>
      </c>
    </row>
    <row r="230" spans="1:9" x14ac:dyDescent="0.3">
      <c r="A230" s="13" t="s">
        <v>305</v>
      </c>
      <c r="B230" s="16">
        <f>'Ref. ACS-5-YR Add.'!B72</f>
        <v>2040</v>
      </c>
      <c r="C230" s="115">
        <f t="shared" si="23"/>
        <v>0.21011432691317333</v>
      </c>
      <c r="D230" s="16">
        <f>'Ref. ACS-5-YR Add.'!E72</f>
        <v>2859</v>
      </c>
      <c r="E230" s="115">
        <f t="shared" si="24"/>
        <v>0.26069116440229778</v>
      </c>
      <c r="F230" s="16">
        <f>'Ref. ACS-5-YR Add.'!H72</f>
        <v>2202</v>
      </c>
      <c r="G230" s="115">
        <f t="shared" si="25"/>
        <v>0.19734719483778454</v>
      </c>
      <c r="H230" s="271"/>
      <c r="I230" s="290" t="s">
        <v>2501</v>
      </c>
    </row>
    <row r="231" spans="1:9" x14ac:dyDescent="0.3">
      <c r="A231" s="13" t="s">
        <v>306</v>
      </c>
      <c r="B231" s="16">
        <f>'Ref. ACS-5-YR Add.'!B73</f>
        <v>1079</v>
      </c>
      <c r="C231" s="115">
        <f t="shared" si="23"/>
        <v>0.11113399938201668</v>
      </c>
      <c r="D231" s="16">
        <f>'Ref. ACS-5-YR Add.'!E73</f>
        <v>1491</v>
      </c>
      <c r="E231" s="115">
        <f t="shared" si="24"/>
        <v>0.13595331448892131</v>
      </c>
      <c r="F231" s="16">
        <f>'Ref. ACS-5-YR Add.'!H73</f>
        <v>1170</v>
      </c>
      <c r="G231" s="115">
        <f t="shared" si="25"/>
        <v>0.10485750134432693</v>
      </c>
      <c r="H231" s="271"/>
    </row>
    <row r="232" spans="1:9" x14ac:dyDescent="0.3">
      <c r="A232" s="13" t="s">
        <v>307</v>
      </c>
      <c r="B232" s="16">
        <f>'Ref. ACS-5-YR Add.'!B74</f>
        <v>362</v>
      </c>
      <c r="C232" s="115">
        <f t="shared" si="23"/>
        <v>3.7284993305180758E-2</v>
      </c>
      <c r="D232" s="16">
        <f>'Ref. ACS-5-YR Add.'!E74</f>
        <v>216</v>
      </c>
      <c r="E232" s="115">
        <f t="shared" si="24"/>
        <v>1.9695449986322604E-2</v>
      </c>
      <c r="F232" s="16">
        <f>'Ref. ACS-5-YR Add.'!H74</f>
        <v>328</v>
      </c>
      <c r="G232" s="115">
        <f t="shared" si="25"/>
        <v>2.9395949094819861E-2</v>
      </c>
      <c r="H232" s="271"/>
    </row>
    <row r="233" spans="1:9" x14ac:dyDescent="0.3">
      <c r="A233" s="13" t="s">
        <v>308</v>
      </c>
      <c r="B233" s="16">
        <f>'Ref. ACS-5-YR Add.'!B75</f>
        <v>1829</v>
      </c>
      <c r="C233" s="115">
        <f t="shared" si="23"/>
        <v>0.1883819136883304</v>
      </c>
      <c r="D233" s="16">
        <f>'Ref. ACS-5-YR Add.'!E75</f>
        <v>1921</v>
      </c>
      <c r="E233" s="115">
        <f t="shared" si="24"/>
        <v>0.17516184918391539</v>
      </c>
      <c r="F233" s="16">
        <f>'Ref. ACS-5-YR Add.'!H75</f>
        <v>2006</v>
      </c>
      <c r="G233" s="115">
        <f t="shared" si="25"/>
        <v>0.17978132281770925</v>
      </c>
      <c r="H233" s="271"/>
    </row>
    <row r="234" spans="1:9" x14ac:dyDescent="0.3">
      <c r="A234" t="s">
        <v>309</v>
      </c>
    </row>
    <row r="235" spans="1:9" x14ac:dyDescent="0.3">
      <c r="D235" s="2"/>
      <c r="I235" s="61" t="s">
        <v>2500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Lemoore</v>
      </c>
      <c r="C237" s="60" t="str">
        <f>' Economic Conditions'!B3</f>
        <v>City of Lemoore</v>
      </c>
      <c r="D237" s="60" t="str">
        <f>' Economic Conditions'!B4</f>
        <v>Kings County</v>
      </c>
      <c r="E237" s="60" t="str">
        <f>' Economic Conditions'!B4</f>
        <v>Kings County</v>
      </c>
      <c r="F237" s="60" t="s">
        <v>171</v>
      </c>
      <c r="G237" s="60" t="s">
        <v>171</v>
      </c>
      <c r="I237" s="37"/>
    </row>
    <row r="238" spans="1:9" x14ac:dyDescent="0.3">
      <c r="A238" s="13" t="s">
        <v>178</v>
      </c>
      <c r="B238" s="16">
        <f>'Ref. ACS-5-YR Add.'!H62</f>
        <v>11158</v>
      </c>
      <c r="C238" s="55"/>
      <c r="D238" s="16">
        <f>'Ref. ACS-5-YR Add.'!R62</f>
        <v>53687</v>
      </c>
      <c r="E238" s="55"/>
      <c r="F238" s="16">
        <f>'Ref. ACS-5-YR Add.'!AB62</f>
        <v>18646894</v>
      </c>
      <c r="G238" s="55"/>
      <c r="I238" s="37"/>
    </row>
    <row r="239" spans="1:9" x14ac:dyDescent="0.3">
      <c r="A239" s="13" t="s">
        <v>296</v>
      </c>
      <c r="B239" s="16">
        <f>'Ref. ACS-5-YR Add.'!H63</f>
        <v>692</v>
      </c>
      <c r="C239" s="55">
        <f>'Ref. ACS-5-YR Add.'!I63</f>
        <v>6.2018282846388238E-2</v>
      </c>
      <c r="D239" s="16">
        <f>'Ref. ACS-5-YR Add.'!R63</f>
        <v>8271</v>
      </c>
      <c r="E239" s="55">
        <f>'Ref. ACS-5-YR Add.'!S63</f>
        <v>0.15405964199899416</v>
      </c>
      <c r="F239" s="16">
        <f>'Ref. ACS-5-YR Add.'!AB63</f>
        <v>394290</v>
      </c>
      <c r="G239" s="55">
        <f>'Ref. ACS-5-YR Add.'!AC63</f>
        <v>2.1000000000000001E-2</v>
      </c>
      <c r="I239" s="37"/>
    </row>
    <row r="240" spans="1:9" x14ac:dyDescent="0.3">
      <c r="A240" s="13" t="s">
        <v>297</v>
      </c>
      <c r="B240" s="16">
        <f>'Ref. ACS-5-YR Add.'!H64</f>
        <v>438</v>
      </c>
      <c r="C240" s="55">
        <f>'Ref. ACS-5-YR Add.'!I64</f>
        <v>3.925434665710701E-2</v>
      </c>
      <c r="D240" s="16">
        <f>'Ref. ACS-5-YR Add.'!R64</f>
        <v>2096</v>
      </c>
      <c r="E240" s="55">
        <f>'Ref. ACS-5-YR Add.'!S64</f>
        <v>3.9041108648276118E-2</v>
      </c>
      <c r="F240" s="16">
        <f>'Ref. ACS-5-YR Add.'!AB64</f>
        <v>1190537</v>
      </c>
      <c r="G240" s="55">
        <f>'Ref. ACS-5-YR Add.'!AC64</f>
        <v>6.4000000000000001E-2</v>
      </c>
      <c r="I240" s="37"/>
    </row>
    <row r="241" spans="1:9" x14ac:dyDescent="0.3">
      <c r="A241" s="13" t="s">
        <v>298</v>
      </c>
      <c r="B241" s="16">
        <f>'Ref. ACS-5-YR Add.'!H65</f>
        <v>1097</v>
      </c>
      <c r="C241" s="55">
        <f>'Ref. ACS-5-YR Add.'!I65</f>
        <v>9.83151102348091E-2</v>
      </c>
      <c r="D241" s="16">
        <f>'Ref. ACS-5-YR Add.'!R65</f>
        <v>4013</v>
      </c>
      <c r="E241" s="55">
        <f>'Ref. ACS-5-YR Add.'!S65</f>
        <v>7.4748076815616446E-2</v>
      </c>
      <c r="F241" s="16">
        <f>'Ref. ACS-5-YR Add.'!AB65</f>
        <v>1676497</v>
      </c>
      <c r="G241" s="55">
        <f>'Ref. ACS-5-YR Add.'!AC65</f>
        <v>0.09</v>
      </c>
      <c r="I241" s="37"/>
    </row>
    <row r="242" spans="1:9" x14ac:dyDescent="0.3">
      <c r="A242" s="13" t="s">
        <v>299</v>
      </c>
      <c r="B242" s="16">
        <f>'Ref. ACS-5-YR Add.'!H66</f>
        <v>121</v>
      </c>
      <c r="C242" s="55">
        <f>'Ref. ACS-5-YR Add.'!I66</f>
        <v>1.0844237318515863E-2</v>
      </c>
      <c r="D242" s="16">
        <f>'Ref. ACS-5-YR Add.'!R66</f>
        <v>1412</v>
      </c>
      <c r="E242" s="55">
        <f>'Ref. ACS-5-YR Add.'!S66</f>
        <v>2.6300594184811964E-2</v>
      </c>
      <c r="F242" s="16">
        <f>'Ref. ACS-5-YR Add.'!AB66</f>
        <v>514234</v>
      </c>
      <c r="G242" s="55">
        <f>'Ref. ACS-5-YR Add.'!AC66</f>
        <v>2.8000000000000001E-2</v>
      </c>
      <c r="I242" s="37"/>
    </row>
    <row r="243" spans="1:9" x14ac:dyDescent="0.3">
      <c r="A243" s="13" t="s">
        <v>300</v>
      </c>
      <c r="B243" s="16">
        <f>'Ref. ACS-5-YR Add.'!H67</f>
        <v>895</v>
      </c>
      <c r="C243" s="55">
        <f>'Ref. ACS-5-YR Add.'!I67</f>
        <v>8.0211507438609067E-2</v>
      </c>
      <c r="D243" s="16">
        <f>'Ref. ACS-5-YR Add.'!R67</f>
        <v>5489</v>
      </c>
      <c r="E243" s="55">
        <f>'Ref. ACS-5-YR Add.'!S67</f>
        <v>0.10224076592098646</v>
      </c>
      <c r="F243" s="16">
        <f>'Ref. ACS-5-YR Add.'!AB67</f>
        <v>1942421</v>
      </c>
      <c r="G243" s="55">
        <f>'Ref. ACS-5-YR Add.'!AC67</f>
        <v>0.104</v>
      </c>
      <c r="I243" s="37"/>
    </row>
    <row r="244" spans="1:9" x14ac:dyDescent="0.3">
      <c r="A244" s="13" t="s">
        <v>301</v>
      </c>
      <c r="B244" s="16">
        <f>'Ref. ACS-5-YR Add.'!H68</f>
        <v>954</v>
      </c>
      <c r="C244" s="55">
        <f>'Ref. ACS-5-YR Add.'!I68</f>
        <v>8.5499193403835813E-2</v>
      </c>
      <c r="D244" s="16">
        <f>'Ref. ACS-5-YR Add.'!R68</f>
        <v>2992</v>
      </c>
      <c r="E244" s="55">
        <f>'Ref. ACS-5-YR Add.'!S68</f>
        <v>5.5730437536088813E-2</v>
      </c>
      <c r="F244" s="16">
        <f>'Ref. ACS-5-YR Add.'!AB68</f>
        <v>1028818</v>
      </c>
      <c r="G244" s="55">
        <f>'Ref. ACS-5-YR Add.'!AC68</f>
        <v>5.5E-2</v>
      </c>
      <c r="I244" s="37"/>
    </row>
    <row r="245" spans="1:9" x14ac:dyDescent="0.3">
      <c r="A245" s="13" t="s">
        <v>302</v>
      </c>
      <c r="B245" s="16">
        <f>'Ref. ACS-5-YR Add.'!H69</f>
        <v>84</v>
      </c>
      <c r="C245" s="55">
        <f>'Ref. ACS-5-YR Add.'!I69</f>
        <v>7.5282308657465494E-3</v>
      </c>
      <c r="D245" s="16">
        <f>'Ref. ACS-5-YR Add.'!R69</f>
        <v>467</v>
      </c>
      <c r="E245" s="55">
        <f>'Ref. ACS-5-YR Add.'!S69</f>
        <v>8.698567623447017E-3</v>
      </c>
      <c r="F245" s="16">
        <f>'Ref. ACS-5-YR Add.'!AB69</f>
        <v>542674</v>
      </c>
      <c r="G245" s="55">
        <f>'Ref. ACS-5-YR Add.'!AC69</f>
        <v>2.9000000000000001E-2</v>
      </c>
      <c r="I245" s="37"/>
    </row>
    <row r="246" spans="1:9" x14ac:dyDescent="0.3">
      <c r="A246" s="13" t="s">
        <v>303</v>
      </c>
      <c r="B246" s="16">
        <f>'Ref. ACS-5-YR Add.'!H70</f>
        <v>340</v>
      </c>
      <c r="C246" s="55">
        <f>'Ref. ACS-5-YR Add.'!I70</f>
        <v>3.0471410647069368E-2</v>
      </c>
      <c r="D246" s="16">
        <f>'Ref. ACS-5-YR Add.'!R70</f>
        <v>1521</v>
      </c>
      <c r="E246" s="55">
        <f>'Ref. ACS-5-YR Add.'!S70</f>
        <v>2.8330880846387393E-2</v>
      </c>
      <c r="F246" s="16">
        <f>'Ref. ACS-5-YR Add.'!AB70</f>
        <v>1118253</v>
      </c>
      <c r="G246" s="55">
        <f>'Ref. ACS-5-YR Add.'!AC70</f>
        <v>0.06</v>
      </c>
      <c r="I246" s="37"/>
    </row>
    <row r="247" spans="1:9" x14ac:dyDescent="0.3">
      <c r="A247" s="13" t="s">
        <v>304</v>
      </c>
      <c r="B247" s="16">
        <f>'Ref. ACS-5-YR Add.'!H71</f>
        <v>831</v>
      </c>
      <c r="C247" s="55">
        <f>'Ref. ACS-5-YR Add.'!I71</f>
        <v>7.4475712493278362E-2</v>
      </c>
      <c r="D247" s="16">
        <f>'Ref. ACS-5-YR Add.'!R71</f>
        <v>3691</v>
      </c>
      <c r="E247" s="55">
        <f>'Ref. ACS-5-YR Add.'!S71</f>
        <v>6.8750349246558762E-2</v>
      </c>
      <c r="F247" s="16">
        <f>'Ref. ACS-5-YR Add.'!AB71</f>
        <v>2581266</v>
      </c>
      <c r="G247" s="55">
        <f>'Ref. ACS-5-YR Add.'!AC71</f>
        <v>0.13800000000000001</v>
      </c>
      <c r="I247" s="37"/>
    </row>
    <row r="248" spans="1:9" x14ac:dyDescent="0.3">
      <c r="A248" s="13" t="s">
        <v>305</v>
      </c>
      <c r="B248" s="16">
        <f>'Ref. ACS-5-YR Add.'!H72</f>
        <v>2202</v>
      </c>
      <c r="C248" s="55">
        <f>'Ref. ACS-5-YR Add.'!I72</f>
        <v>0.19734719483778454</v>
      </c>
      <c r="D248" s="16">
        <f>'Ref. ACS-5-YR Add.'!R72</f>
        <v>10825</v>
      </c>
      <c r="E248" s="55">
        <f>'Ref. ACS-5-YR Add.'!S72</f>
        <v>0.20163167992251382</v>
      </c>
      <c r="F248" s="16">
        <f>'Ref. ACS-5-YR Add.'!AB72</f>
        <v>3960265</v>
      </c>
      <c r="G248" s="55">
        <f>'Ref. ACS-5-YR Add.'!AC72</f>
        <v>0.21199999999999999</v>
      </c>
      <c r="I248" s="37"/>
    </row>
    <row r="249" spans="1:9" x14ac:dyDescent="0.3">
      <c r="A249" s="13" t="s">
        <v>306</v>
      </c>
      <c r="B249" s="16">
        <f>'Ref. ACS-5-YR Add.'!H73</f>
        <v>1170</v>
      </c>
      <c r="C249" s="55">
        <f>'Ref. ACS-5-YR Add.'!I73</f>
        <v>0.10485750134432693</v>
      </c>
      <c r="D249" s="16">
        <f>'Ref. ACS-5-YR Add.'!R73</f>
        <v>4089</v>
      </c>
      <c r="E249" s="55">
        <f>'Ref. ACS-5-YR Add.'!S73</f>
        <v>7.6163689533779125E-2</v>
      </c>
      <c r="F249" s="16">
        <f>'Ref. ACS-5-YR Add.'!AB73</f>
        <v>1894858</v>
      </c>
      <c r="G249" s="55">
        <f>'Ref. ACS-5-YR Add.'!AC73</f>
        <v>0.10199999999999999</v>
      </c>
      <c r="I249" s="37"/>
    </row>
    <row r="250" spans="1:9" x14ac:dyDescent="0.3">
      <c r="A250" s="13" t="s">
        <v>307</v>
      </c>
      <c r="B250" s="16">
        <f>'Ref. ACS-5-YR Add.'!H74</f>
        <v>328</v>
      </c>
      <c r="C250" s="55">
        <f>'Ref. ACS-5-YR Add.'!I74</f>
        <v>2.9395949094819861E-2</v>
      </c>
      <c r="D250" s="16">
        <f>'Ref. ACS-5-YR Add.'!R74</f>
        <v>1897</v>
      </c>
      <c r="E250" s="55">
        <f>'Ref. ACS-5-YR Add.'!S74</f>
        <v>3.5334438504665937E-2</v>
      </c>
      <c r="F250" s="16">
        <f>'Ref. ACS-5-YR Add.'!AB74</f>
        <v>952302</v>
      </c>
      <c r="G250" s="55">
        <f>'Ref. ACS-5-YR Add.'!AC74</f>
        <v>5.0999999999999997E-2</v>
      </c>
      <c r="I250" s="37"/>
    </row>
    <row r="251" spans="1:9" x14ac:dyDescent="0.3">
      <c r="A251" s="13" t="s">
        <v>308</v>
      </c>
      <c r="B251" s="16">
        <f>'Ref. ACS-5-YR Add.'!H75</f>
        <v>2006</v>
      </c>
      <c r="C251" s="55">
        <f>'Ref. ACS-5-YR Add.'!I75</f>
        <v>0.17978132281770925</v>
      </c>
      <c r="D251" s="16">
        <f>'Ref. ACS-5-YR Add.'!R75</f>
        <v>6924</v>
      </c>
      <c r="E251" s="55">
        <f>'Ref. ACS-5-YR Add.'!S75</f>
        <v>0.12896976921787398</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Lemoore</v>
      </c>
      <c r="C255" s="51" t="str">
        <f>' Economic Conditions'!B3</f>
        <v>City of Lemoore</v>
      </c>
      <c r="D255" s="51" t="str">
        <f>' Economic Conditions'!B4</f>
        <v>Kings County</v>
      </c>
      <c r="E255" s="51" t="str">
        <f>' Economic Conditions'!B4</f>
        <v>Kings County</v>
      </c>
      <c r="F255" s="51" t="s">
        <v>171</v>
      </c>
      <c r="G255" s="59" t="s">
        <v>171</v>
      </c>
      <c r="I255" s="37"/>
    </row>
    <row r="256" spans="1:9" x14ac:dyDescent="0.3">
      <c r="A256" s="13" t="s">
        <v>178</v>
      </c>
      <c r="B256" s="16">
        <f>'Ref. ACS-5-YR Add.'!H62</f>
        <v>11158</v>
      </c>
      <c r="C256" s="55"/>
      <c r="D256" s="16">
        <f>'Ref. ACS-5-YR Add.'!R62</f>
        <v>53687</v>
      </c>
      <c r="E256" s="55"/>
      <c r="F256" s="16">
        <f>'Ref. ACS-5-YR Add.'!AB62</f>
        <v>18646894</v>
      </c>
      <c r="G256" s="55"/>
      <c r="I256" s="37"/>
    </row>
    <row r="257" spans="1:9" x14ac:dyDescent="0.3">
      <c r="A257" s="13" t="s">
        <v>312</v>
      </c>
      <c r="B257" s="16">
        <f>'Ref. ACS-5-YR Add.'!H76</f>
        <v>3300</v>
      </c>
      <c r="C257" s="55">
        <f>'Ref. ACS-5-YR Add.'!I76</f>
        <v>0.29575192686861446</v>
      </c>
      <c r="D257" s="16">
        <f>'Ref. ACS-5-YR Add.'!R76</f>
        <v>13522</v>
      </c>
      <c r="E257" s="55">
        <f>'Ref. ACS-5-YR Add.'!S76</f>
        <v>0.25186730493415538</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2292</v>
      </c>
      <c r="C258" s="55">
        <f>'Ref. ACS-5-YR Add.'!I90</f>
        <v>0.20541315647965586</v>
      </c>
      <c r="D258" s="16">
        <f>'Ref. ACS-5-YR Add.'!R90</f>
        <v>10875</v>
      </c>
      <c r="E258" s="55">
        <f>'Ref. ACS-5-YR Add.'!S90</f>
        <v>0.2025630040791998</v>
      </c>
      <c r="F258" s="16">
        <f>'Ref. ACS-5-YR Add.'!AB90</f>
        <v>3376613</v>
      </c>
      <c r="G258" s="55">
        <f>'Ref. ACS-5-YR Add.'!AC90</f>
        <v>0.18099999999999999</v>
      </c>
      <c r="I258" s="290" t="s">
        <v>2501</v>
      </c>
    </row>
    <row r="259" spans="1:9" x14ac:dyDescent="0.3">
      <c r="A259" s="13" t="s">
        <v>314</v>
      </c>
      <c r="B259" s="16">
        <f>'Ref. ACS-5-YR Add.'!H104</f>
        <v>1921</v>
      </c>
      <c r="C259" s="55">
        <f>'Ref. ACS-5-YR Add.'!I104</f>
        <v>0.17216347015594194</v>
      </c>
      <c r="D259" s="16">
        <f>'Ref. ACS-5-YR Add.'!R104</f>
        <v>10192</v>
      </c>
      <c r="E259" s="55">
        <f>'Ref. ACS-5-YR Add.'!S104</f>
        <v>0.18984111609886936</v>
      </c>
      <c r="F259" s="16">
        <f>'Ref. ACS-5-YR Add.'!AB104</f>
        <v>3903884</v>
      </c>
      <c r="G259" s="55">
        <f>'Ref. ACS-5-YR Add.'!AC104</f>
        <v>0.20899999999999999</v>
      </c>
    </row>
    <row r="260" spans="1:9" x14ac:dyDescent="0.3">
      <c r="A260" s="13" t="s">
        <v>315</v>
      </c>
      <c r="B260" s="16">
        <f>'Ref. ACS-5-YR Add.'!H118</f>
        <v>1472</v>
      </c>
      <c r="C260" s="55">
        <f>'Ref. ACS-5-YR Add.'!I118</f>
        <v>0.1319232837426062</v>
      </c>
      <c r="D260" s="16">
        <f>'Ref. ACS-5-YR Add.'!R118</f>
        <v>11006</v>
      </c>
      <c r="E260" s="55">
        <f>'Ref. ACS-5-YR Add.'!S118</f>
        <v>0.20500307336971707</v>
      </c>
      <c r="F260" s="16">
        <f>'Ref. ACS-5-YR Add.'!AB118</f>
        <v>1638447</v>
      </c>
      <c r="G260" s="55">
        <f>'Ref. ACS-5-YR Add.'!AC118</f>
        <v>8.7999999999999995E-2</v>
      </c>
      <c r="I260" s="61" t="s">
        <v>2502</v>
      </c>
    </row>
    <row r="261" spans="1:9" x14ac:dyDescent="0.3">
      <c r="A261" s="13" t="s">
        <v>316</v>
      </c>
      <c r="B261" s="16">
        <f>'Ref. ACS-5-YR Add.'!H132</f>
        <v>2173</v>
      </c>
      <c r="C261" s="55">
        <f>'Ref. ACS-5-YR Add.'!I132</f>
        <v>0.19474816275318158</v>
      </c>
      <c r="D261" s="16">
        <f>'Ref. ACS-5-YR Add.'!R132</f>
        <v>8092</v>
      </c>
      <c r="E261" s="55">
        <f>'Ref. ACS-5-YR Add.'!S132</f>
        <v>0.15072550151805839</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2461</v>
      </c>
      <c r="I264" s="37"/>
    </row>
    <row r="265" spans="1:9" x14ac:dyDescent="0.3">
      <c r="A265" s="48"/>
      <c r="B265" s="51" t="str">
        <f>B4</f>
        <v>Kings County</v>
      </c>
      <c r="I265" s="37"/>
    </row>
    <row r="266" spans="1:9" x14ac:dyDescent="0.3">
      <c r="A266" s="13" t="s">
        <v>317</v>
      </c>
      <c r="B266" s="16">
        <f>'Ref. Ag'!H3</f>
        <v>507</v>
      </c>
      <c r="I266" s="37"/>
    </row>
    <row r="267" spans="1:9" x14ac:dyDescent="0.3">
      <c r="A267" s="13" t="s">
        <v>318</v>
      </c>
      <c r="B267" s="16">
        <f>'Ref. Ag'!H10</f>
        <v>6998</v>
      </c>
      <c r="I267" s="37"/>
    </row>
    <row r="268" spans="1:9" x14ac:dyDescent="0.3">
      <c r="A268" t="s">
        <v>319</v>
      </c>
      <c r="I268" s="37"/>
    </row>
    <row r="269" spans="1:9" x14ac:dyDescent="0.3">
      <c r="A269" s="288" t="s">
        <v>2463</v>
      </c>
      <c r="B269" s="287"/>
      <c r="C269" s="287"/>
      <c r="D269" s="287"/>
      <c r="E269" s="287"/>
      <c r="F269" s="287"/>
      <c r="G269" s="287"/>
      <c r="I269" s="37"/>
    </row>
    <row r="270" spans="1:9" x14ac:dyDescent="0.3">
      <c r="I270" s="37"/>
    </row>
    <row r="271" spans="1:9" x14ac:dyDescent="0.3">
      <c r="A271" s="1" t="s">
        <v>2462</v>
      </c>
      <c r="I271" s="37"/>
    </row>
    <row r="272" spans="1:9" x14ac:dyDescent="0.3">
      <c r="A272" s="48"/>
      <c r="B272" s="51" t="str">
        <f>B4</f>
        <v>Kings County</v>
      </c>
      <c r="I272" s="37"/>
    </row>
    <row r="273" spans="1:9" x14ac:dyDescent="0.3">
      <c r="A273" s="13" t="s">
        <v>320</v>
      </c>
      <c r="B273" s="16">
        <f>'Ref. Ag'!H25</f>
        <v>4080</v>
      </c>
      <c r="I273" s="37"/>
    </row>
    <row r="274" spans="1:9" x14ac:dyDescent="0.3">
      <c r="A274" s="13" t="s">
        <v>321</v>
      </c>
      <c r="B274" s="16">
        <f>'Ref. Ag'!H40</f>
        <v>2918</v>
      </c>
      <c r="I274" t="str">
        <f>A262</f>
        <v>Source: U.S. Census Bureau, ACS16-20 (5-year Estimates), Table C24050.</v>
      </c>
    </row>
    <row r="275" spans="1:9" x14ac:dyDescent="0.3">
      <c r="A275" t="s">
        <v>319</v>
      </c>
      <c r="I275"/>
    </row>
    <row r="276" spans="1:9" x14ac:dyDescent="0.3">
      <c r="A276" s="288" t="s">
        <v>2463</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1290</v>
      </c>
      <c r="B1" s="356"/>
      <c r="C1" s="356"/>
      <c r="D1" s="356"/>
      <c r="E1" s="356"/>
      <c r="F1" s="356"/>
      <c r="G1" s="356"/>
      <c r="H1" s="356"/>
      <c r="I1" s="356"/>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Lemoore</v>
      </c>
      <c r="C3" s="65"/>
      <c r="D3" s="65"/>
      <c r="E3" s="65"/>
      <c r="F3" s="65"/>
      <c r="G3" s="65"/>
      <c r="H3" s="273"/>
      <c r="I3" s="78"/>
      <c r="J3" s="350"/>
    </row>
    <row r="4" spans="1:10" x14ac:dyDescent="0.3">
      <c r="A4" s="77" t="s">
        <v>2</v>
      </c>
      <c r="B4" s="77" t="str">
        <f>Population!B4</f>
        <v>Kings County</v>
      </c>
      <c r="C4" s="65"/>
      <c r="D4" s="65"/>
      <c r="E4" s="65"/>
      <c r="F4" s="65"/>
      <c r="G4" s="65"/>
      <c r="H4" s="273"/>
      <c r="I4" s="78"/>
      <c r="J4" s="350"/>
    </row>
    <row r="5" spans="1:10" ht="18.75" customHeight="1" x14ac:dyDescent="0.3">
      <c r="A5" s="66"/>
      <c r="B5" s="66"/>
      <c r="C5" s="66"/>
      <c r="D5" s="66"/>
      <c r="E5" s="66"/>
      <c r="F5" s="66"/>
      <c r="G5" s="66"/>
      <c r="H5" s="274"/>
      <c r="I5" s="67"/>
    </row>
    <row r="6" spans="1:10" x14ac:dyDescent="0.3">
      <c r="A6" s="1" t="s">
        <v>1291</v>
      </c>
    </row>
    <row r="7" spans="1:10" x14ac:dyDescent="0.3">
      <c r="A7" s="48"/>
      <c r="B7" s="68">
        <v>1980</v>
      </c>
      <c r="C7" s="68">
        <v>1990</v>
      </c>
      <c r="D7" s="68">
        <v>2000</v>
      </c>
      <c r="E7" s="68">
        <v>2010</v>
      </c>
      <c r="F7" s="68">
        <v>2020</v>
      </c>
      <c r="H7" s="267"/>
      <c r="I7" s="61" t="s">
        <v>2494</v>
      </c>
    </row>
    <row r="8" spans="1:10" x14ac:dyDescent="0.3">
      <c r="A8" s="13" t="s">
        <v>1292</v>
      </c>
      <c r="B8" s="16">
        <f>'Ref. DC-1980'!B10</f>
        <v>3045</v>
      </c>
      <c r="C8" s="16">
        <f>'Ref. DC-1990'!B8</f>
        <v>4666</v>
      </c>
      <c r="D8" s="16">
        <f>'Ref. DC-2000'!B37</f>
        <v>6450</v>
      </c>
      <c r="E8" s="16">
        <f>'Ref. DC-2010'!B37</f>
        <v>8196</v>
      </c>
      <c r="F8" s="16">
        <f>'Ref. ACS-5-YR'!H156</f>
        <v>8803</v>
      </c>
      <c r="H8" s="268"/>
    </row>
    <row r="9" spans="1:10" x14ac:dyDescent="0.3">
      <c r="A9" s="13" t="s">
        <v>175</v>
      </c>
      <c r="B9" s="3"/>
      <c r="C9" s="4">
        <f>(C8-B8)/B8</f>
        <v>0.53234811165845652</v>
      </c>
      <c r="D9" s="4">
        <f>(D8-C8)/C8</f>
        <v>0.3823403343334762</v>
      </c>
      <c r="E9" s="4">
        <f>(E8-D8)/D8</f>
        <v>0.27069767441860465</v>
      </c>
      <c r="F9" s="4">
        <f>(F8-E8)/E8</f>
        <v>7.4060517325524641E-2</v>
      </c>
      <c r="H9" s="269"/>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2498</v>
      </c>
    </row>
    <row r="22" spans="1:9" x14ac:dyDescent="0.3">
      <c r="A22" s="1" t="s">
        <v>1294</v>
      </c>
      <c r="C22" s="114" t="s">
        <v>177</v>
      </c>
      <c r="D22" s="114"/>
      <c r="E22" s="114" t="s">
        <v>177</v>
      </c>
      <c r="F22" s="114"/>
      <c r="G22" s="114" t="s">
        <v>177</v>
      </c>
    </row>
    <row r="23" spans="1:9" ht="28.8" x14ac:dyDescent="0.3">
      <c r="A23" s="48" t="s">
        <v>170</v>
      </c>
      <c r="B23" s="60" t="str">
        <f>B3</f>
        <v>City of Lemoore</v>
      </c>
      <c r="C23" s="60" t="str">
        <f>B3</f>
        <v>City of Lemoore</v>
      </c>
      <c r="D23" s="60" t="str">
        <f>B4</f>
        <v>Kings County</v>
      </c>
      <c r="E23" s="60" t="str">
        <f>B4</f>
        <v>Kings County</v>
      </c>
      <c r="F23" s="60" t="s">
        <v>171</v>
      </c>
      <c r="G23" s="60" t="s">
        <v>171</v>
      </c>
      <c r="H23" s="270"/>
      <c r="I23" s="61" t="s">
        <v>1295</v>
      </c>
    </row>
    <row r="24" spans="1:9" x14ac:dyDescent="0.3">
      <c r="A24" s="13" t="s">
        <v>178</v>
      </c>
      <c r="B24" s="16">
        <f>'Ref. ACS-5-YR'!H1577</f>
        <v>8803</v>
      </c>
      <c r="C24" s="55"/>
      <c r="D24" s="16">
        <f>'Ref. ACS-5-YR'!R1577</f>
        <v>43604</v>
      </c>
      <c r="E24" s="55"/>
      <c r="F24" s="16">
        <f>'Ref. ACS-5-YR'!AB1577</f>
        <v>13103114</v>
      </c>
      <c r="G24" s="55"/>
      <c r="H24" s="271"/>
    </row>
    <row r="25" spans="1:9" x14ac:dyDescent="0.3">
      <c r="A25" s="13" t="s">
        <v>1296</v>
      </c>
      <c r="B25" s="16">
        <f>'Ref. ACS-5-YR'!H1578</f>
        <v>4397</v>
      </c>
      <c r="C25" s="55">
        <f>'Ref. ACS-5-YR'!I1578</f>
        <v>0.49948881063273887</v>
      </c>
      <c r="D25" s="16">
        <f>'Ref. ACS-5-YR'!R1578</f>
        <v>23236</v>
      </c>
      <c r="E25" s="55">
        <f>'Ref. ACS-5-YR'!S1578</f>
        <v>0.53288689111090726</v>
      </c>
      <c r="F25" s="16">
        <f>'Ref. ACS-5-YR'!AB1578</f>
        <v>6510580</v>
      </c>
      <c r="G25" s="55">
        <f>'Ref. ACS-5-YR'!AC1578</f>
        <v>0.497</v>
      </c>
      <c r="H25" s="271"/>
    </row>
    <row r="26" spans="1:9" x14ac:dyDescent="0.3">
      <c r="A26" s="13" t="s">
        <v>1297</v>
      </c>
      <c r="B26" s="16">
        <f>'Ref. ACS-5-YR'!H1579</f>
        <v>1999</v>
      </c>
      <c r="C26" s="55">
        <f>'Ref. ACS-5-YR'!I1579</f>
        <v>0.22708167670112461</v>
      </c>
      <c r="D26" s="16">
        <f>'Ref. ACS-5-YR'!R1579</f>
        <v>12006</v>
      </c>
      <c r="E26" s="55">
        <f>'Ref. ACS-5-YR'!S1579</f>
        <v>0.2753417117695624</v>
      </c>
      <c r="F26" s="16">
        <f>'Ref. ACS-5-YR'!AB1579</f>
        <v>2784123</v>
      </c>
      <c r="G26" s="55">
        <f>'Ref. ACS-5-YR'!AC1579</f>
        <v>0.21199999999999999</v>
      </c>
      <c r="H26" s="271"/>
      <c r="I26" s="62"/>
    </row>
    <row r="27" spans="1:9" x14ac:dyDescent="0.3">
      <c r="A27" s="13" t="s">
        <v>1298</v>
      </c>
      <c r="B27" s="16">
        <f>'Ref. ACS-5-YR'!H1580</f>
        <v>2398</v>
      </c>
      <c r="C27" s="55">
        <f>'Ref. ACS-5-YR'!I1580</f>
        <v>0.2724071339316142</v>
      </c>
      <c r="D27" s="16">
        <f>'Ref. ACS-5-YR'!R1580</f>
        <v>11230</v>
      </c>
      <c r="E27" s="55">
        <f>'Ref. ACS-5-YR'!S1580</f>
        <v>0.25754517934134485</v>
      </c>
      <c r="F27" s="16">
        <f>'Ref. ACS-5-YR'!AB1580</f>
        <v>3726457</v>
      </c>
      <c r="G27" s="55">
        <f>'Ref. ACS-5-YR'!AC1580</f>
        <v>0.28399999999999997</v>
      </c>
      <c r="H27" s="271"/>
    </row>
    <row r="28" spans="1:9" x14ac:dyDescent="0.3">
      <c r="A28" s="13" t="s">
        <v>1299</v>
      </c>
      <c r="B28" s="16">
        <f>'Ref. ACS-5-YR'!H1581</f>
        <v>912</v>
      </c>
      <c r="C28" s="55">
        <f>'Ref. ACS-5-YR'!I1581</f>
        <v>0.10360104509826196</v>
      </c>
      <c r="D28" s="16">
        <f>'Ref. ACS-5-YR'!R1581</f>
        <v>3442</v>
      </c>
      <c r="E28" s="55">
        <f>'Ref. ACS-5-YR'!S1581</f>
        <v>7.8937712136501234E-2</v>
      </c>
      <c r="F28" s="16">
        <f>'Ref. ACS-5-YR'!AB1581</f>
        <v>896192</v>
      </c>
      <c r="G28" s="55">
        <f>'Ref. ACS-5-YR'!AC1581</f>
        <v>6.8000000000000005E-2</v>
      </c>
      <c r="H28" s="271"/>
    </row>
    <row r="29" spans="1:9" x14ac:dyDescent="0.3">
      <c r="A29" s="13" t="s">
        <v>1300</v>
      </c>
      <c r="B29" s="16">
        <f>'Ref. ACS-5-YR'!H1582</f>
        <v>463</v>
      </c>
      <c r="C29" s="55">
        <f>'Ref. ACS-5-YR'!I1582</f>
        <v>5.2595706009315006E-2</v>
      </c>
      <c r="D29" s="16">
        <f>'Ref. ACS-5-YR'!R1582</f>
        <v>2016</v>
      </c>
      <c r="E29" s="55">
        <f>'Ref. ACS-5-YR'!S1582</f>
        <v>4.6234290432070453E-2</v>
      </c>
      <c r="F29" s="16">
        <f>'Ref. ACS-5-YR'!AB1582</f>
        <v>327712</v>
      </c>
      <c r="G29" s="55">
        <f>'Ref. ACS-5-YR'!AC1582</f>
        <v>2.5000000000000001E-2</v>
      </c>
      <c r="H29" s="271"/>
    </row>
    <row r="30" spans="1:9" x14ac:dyDescent="0.3">
      <c r="A30" s="13" t="s">
        <v>1301</v>
      </c>
      <c r="B30" s="16">
        <f>'Ref. ACS-5-YR'!H1583</f>
        <v>449</v>
      </c>
      <c r="C30" s="55">
        <f>'Ref. ACS-5-YR'!I1583</f>
        <v>5.1005339088946951E-2</v>
      </c>
      <c r="D30" s="16">
        <f>'Ref. ACS-5-YR'!R1583</f>
        <v>1426</v>
      </c>
      <c r="E30" s="55">
        <f>'Ref. ACS-5-YR'!S1583</f>
        <v>3.2703421704430788E-2</v>
      </c>
      <c r="F30" s="16">
        <f>'Ref. ACS-5-YR'!AB1583</f>
        <v>568480</v>
      </c>
      <c r="G30" s="55">
        <f>'Ref. ACS-5-YR'!AC1583</f>
        <v>4.2999999999999997E-2</v>
      </c>
      <c r="H30" s="271"/>
    </row>
    <row r="31" spans="1:9" x14ac:dyDescent="0.3">
      <c r="A31" s="13" t="s">
        <v>1302</v>
      </c>
      <c r="B31" s="16">
        <f>'Ref. ACS-5-YR'!H1584</f>
        <v>1777</v>
      </c>
      <c r="C31" s="55">
        <f>'Ref. ACS-5-YR'!I1584</f>
        <v>0.20186300124957401</v>
      </c>
      <c r="D31" s="16">
        <f>'Ref. ACS-5-YR'!R1584</f>
        <v>9847</v>
      </c>
      <c r="E31" s="55">
        <f>'Ref. ACS-5-YR'!S1584</f>
        <v>0.22582790569672506</v>
      </c>
      <c r="F31" s="16">
        <f>'Ref. ACS-5-YR'!AB1584</f>
        <v>3430426</v>
      </c>
      <c r="G31" s="55">
        <f>'Ref. ACS-5-YR'!AC1584</f>
        <v>0.26200000000000001</v>
      </c>
      <c r="H31" s="271"/>
    </row>
    <row r="32" spans="1:9" x14ac:dyDescent="0.3">
      <c r="A32" s="13" t="s">
        <v>1303</v>
      </c>
      <c r="B32" s="16">
        <f>'Ref. ACS-5-YR'!H1585</f>
        <v>747</v>
      </c>
      <c r="C32" s="55">
        <f>'Ref. ACS-5-YR'!I1585</f>
        <v>8.4857434965352724E-2</v>
      </c>
      <c r="D32" s="16">
        <f>'Ref. ACS-5-YR'!R1585</f>
        <v>3825</v>
      </c>
      <c r="E32" s="55">
        <f>'Ref. ACS-5-YR'!S1585</f>
        <v>8.7721309971562245E-2</v>
      </c>
      <c r="F32" s="16">
        <f>'Ref. ACS-5-YR'!AB1585</f>
        <v>1722600</v>
      </c>
      <c r="G32" s="55">
        <f>'Ref. ACS-5-YR'!AC1585</f>
        <v>0.13100000000000001</v>
      </c>
      <c r="H32" s="271"/>
    </row>
    <row r="33" spans="1:9" x14ac:dyDescent="0.3">
      <c r="A33" s="13" t="s">
        <v>1297</v>
      </c>
      <c r="B33" s="16">
        <f>'Ref. ACS-5-YR'!H1586</f>
        <v>591</v>
      </c>
      <c r="C33" s="55">
        <f>'Ref. ACS-5-YR'!I1586</f>
        <v>6.7136203566965813E-2</v>
      </c>
      <c r="D33" s="16">
        <f>'Ref. ACS-5-YR'!R1586</f>
        <v>2963</v>
      </c>
      <c r="E33" s="55">
        <f>'Ref. ACS-5-YR'!S1586</f>
        <v>6.7952481423722594E-2</v>
      </c>
      <c r="F33" s="16">
        <f>'Ref. ACS-5-YR'!AB1586</f>
        <v>615734</v>
      </c>
      <c r="G33" s="55">
        <f>'Ref. ACS-5-YR'!AC1586</f>
        <v>4.7E-2</v>
      </c>
      <c r="H33" s="271"/>
    </row>
    <row r="34" spans="1:9" x14ac:dyDescent="0.3">
      <c r="A34" s="13" t="s">
        <v>1304</v>
      </c>
      <c r="B34" s="16">
        <f>'Ref. ACS-5-YR'!H1587</f>
        <v>378</v>
      </c>
      <c r="C34" s="55">
        <f>'Ref. ACS-5-YR'!I1587</f>
        <v>4.2939906849937523E-2</v>
      </c>
      <c r="D34" s="16">
        <f>'Ref. ACS-5-YR'!R1587</f>
        <v>2812</v>
      </c>
      <c r="E34" s="55">
        <f>'Ref. ACS-5-YR'!S1587</f>
        <v>6.4489496376479216E-2</v>
      </c>
      <c r="F34" s="16">
        <f>'Ref. ACS-5-YR'!AB1587</f>
        <v>858959</v>
      </c>
      <c r="G34" s="55">
        <f>'Ref. ACS-5-YR'!AC1587</f>
        <v>6.6000000000000003E-2</v>
      </c>
      <c r="H34" s="271"/>
    </row>
    <row r="35" spans="1:9" x14ac:dyDescent="0.3">
      <c r="A35" s="13" t="s">
        <v>1305</v>
      </c>
      <c r="B35" s="16">
        <f>'Ref. ACS-5-YR'!H1588</f>
        <v>61</v>
      </c>
      <c r="C35" s="55">
        <f>'Ref. ACS-5-YR'!I1588</f>
        <v>6.9294558673179598E-3</v>
      </c>
      <c r="D35" s="16">
        <f>'Ref. ACS-5-YR'!R1588</f>
        <v>247</v>
      </c>
      <c r="E35" s="55">
        <f>'Ref. ACS-5-YR'!S1588</f>
        <v>5.6646179249610126E-3</v>
      </c>
      <c r="F35" s="16">
        <f>'Ref. ACS-5-YR'!AB1588</f>
        <v>233133</v>
      </c>
      <c r="G35" s="55">
        <f>'Ref. ACS-5-YR'!AC1588</f>
        <v>1.7999999999999999E-2</v>
      </c>
      <c r="H35" s="271"/>
    </row>
    <row r="36" spans="1:9" x14ac:dyDescent="0.3">
      <c r="A36" s="13" t="s">
        <v>1306</v>
      </c>
      <c r="B36" s="16">
        <f>'Ref. ACS-5-YR'!H1589</f>
        <v>1717</v>
      </c>
      <c r="C36" s="55">
        <f>'Ref. ACS-5-YR'!I1589</f>
        <v>0.19504714301942519</v>
      </c>
      <c r="D36" s="16">
        <f>'Ref. ACS-5-YR'!R1589</f>
        <v>7079</v>
      </c>
      <c r="E36" s="55">
        <f>'Ref. ACS-5-YR'!S1589</f>
        <v>0.16234749105586643</v>
      </c>
      <c r="F36" s="16">
        <f>'Ref. ACS-5-YR'!AB1589</f>
        <v>2265916</v>
      </c>
      <c r="G36" s="55">
        <f>'Ref. ACS-5-YR'!AC1589</f>
        <v>0.17299999999999999</v>
      </c>
      <c r="H36" s="271"/>
    </row>
    <row r="37" spans="1:9" x14ac:dyDescent="0.3">
      <c r="A37" s="13" t="s">
        <v>1303</v>
      </c>
      <c r="B37" s="16">
        <f>'Ref. ACS-5-YR'!H1590</f>
        <v>1053</v>
      </c>
      <c r="C37" s="55">
        <f>'Ref. ACS-5-YR'!I1590</f>
        <v>0.11961831193911167</v>
      </c>
      <c r="D37" s="16">
        <f>'Ref. ACS-5-YR'!R1590</f>
        <v>3614</v>
      </c>
      <c r="E37" s="55">
        <f>'Ref. ACS-5-YR'!S1590</f>
        <v>8.2882304375745341E-2</v>
      </c>
      <c r="F37" s="16">
        <f>'Ref. ACS-5-YR'!AB1590</f>
        <v>1392219</v>
      </c>
      <c r="G37" s="55">
        <f>'Ref. ACS-5-YR'!AC1590</f>
        <v>0.106</v>
      </c>
      <c r="H37" s="271"/>
    </row>
    <row r="38" spans="1:9" x14ac:dyDescent="0.3">
      <c r="A38" s="13" t="s">
        <v>1297</v>
      </c>
      <c r="B38" s="16">
        <f>'Ref. ACS-5-YR'!H1591</f>
        <v>258</v>
      </c>
      <c r="C38" s="55">
        <f>'Ref. ACS-5-YR'!I1591</f>
        <v>2.9308190389639895E-2</v>
      </c>
      <c r="D38" s="16">
        <f>'Ref. ACS-5-YR'!R1591</f>
        <v>1052</v>
      </c>
      <c r="E38" s="55">
        <f>'Ref. ACS-5-YR'!S1591</f>
        <v>2.412622695165581E-2</v>
      </c>
      <c r="F38" s="16">
        <f>'Ref. ACS-5-YR'!AB1591</f>
        <v>170832</v>
      </c>
      <c r="G38" s="55">
        <f>'Ref. ACS-5-YR'!AC1591</f>
        <v>1.2999999999999999E-2</v>
      </c>
      <c r="H38" s="271"/>
    </row>
    <row r="39" spans="1:9" x14ac:dyDescent="0.3">
      <c r="A39" s="13" t="s">
        <v>1304</v>
      </c>
      <c r="B39" s="16">
        <f>'Ref. ACS-5-YR'!H1592</f>
        <v>329</v>
      </c>
      <c r="C39" s="55">
        <f>'Ref. ACS-5-YR'!I1592</f>
        <v>3.7373622628649322E-2</v>
      </c>
      <c r="D39" s="16">
        <f>'Ref. ACS-5-YR'!R1592</f>
        <v>1686</v>
      </c>
      <c r="E39" s="55">
        <f>'Ref. ACS-5-YR'!S1592</f>
        <v>3.8666177414916063E-2</v>
      </c>
      <c r="F39" s="16">
        <f>'Ref. ACS-5-YR'!AB1592</f>
        <v>414759</v>
      </c>
      <c r="G39" s="55">
        <f>'Ref. ACS-5-YR'!AC1592</f>
        <v>3.2000000000000001E-2</v>
      </c>
      <c r="H39" s="271"/>
    </row>
    <row r="40" spans="1:9" x14ac:dyDescent="0.3">
      <c r="A40" s="13" t="s">
        <v>1305</v>
      </c>
      <c r="B40" s="16">
        <f>'Ref. ACS-5-YR'!H1593</f>
        <v>77</v>
      </c>
      <c r="C40" s="55">
        <f>'Ref. ACS-5-YR'!I1593</f>
        <v>8.7470180620243098E-3</v>
      </c>
      <c r="D40" s="16">
        <f>'Ref. ACS-5-YR'!R1593</f>
        <v>727</v>
      </c>
      <c r="E40" s="55">
        <f>'Ref. ACS-5-YR'!S1593</f>
        <v>1.6672782313549215E-2</v>
      </c>
      <c r="F40" s="16">
        <f>'Ref. ACS-5-YR'!AB1593</f>
        <v>288106</v>
      </c>
      <c r="G40" s="55">
        <f>'Ref. ACS-5-YR'!AC1593</f>
        <v>2.1999999999999999E-2</v>
      </c>
      <c r="H40" s="271"/>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Lemoore</v>
      </c>
      <c r="C44" s="108" t="str">
        <f>B3</f>
        <v>City of Lemoore</v>
      </c>
      <c r="D44" s="108" t="str">
        <f>B4</f>
        <v>Kings County</v>
      </c>
      <c r="E44" s="108" t="str">
        <f>B4</f>
        <v>Kings County</v>
      </c>
      <c r="F44" s="108" t="s">
        <v>171</v>
      </c>
      <c r="G44" s="108" t="s">
        <v>171</v>
      </c>
    </row>
    <row r="45" spans="1:9" x14ac:dyDescent="0.3">
      <c r="A45" s="110" t="s">
        <v>1302</v>
      </c>
      <c r="B45" s="6">
        <f>'Ref. ACS-5-YR'!H1584</f>
        <v>1777</v>
      </c>
      <c r="C45" s="55"/>
      <c r="D45" s="6">
        <f>'Ref. ACS-5-YR'!R1584</f>
        <v>9847</v>
      </c>
      <c r="E45" s="55"/>
      <c r="F45" s="6">
        <f>'Ref. ACS-5-YR'!AB1584</f>
        <v>3430426</v>
      </c>
      <c r="G45" s="55"/>
    </row>
    <row r="46" spans="1:9" x14ac:dyDescent="0.3">
      <c r="A46" s="110" t="s">
        <v>1310</v>
      </c>
      <c r="B46" s="6">
        <f>'Ref. ACS-5-YR'!H1585</f>
        <v>747</v>
      </c>
      <c r="C46" s="55">
        <f>B46/B45</f>
        <v>0.42037141249296567</v>
      </c>
      <c r="D46" s="6">
        <f>'Ref. ACS-5-YR'!R1585</f>
        <v>3825</v>
      </c>
      <c r="E46" s="55">
        <f>D46/D45</f>
        <v>0.38844318066416167</v>
      </c>
      <c r="F46" s="6">
        <f>'Ref. ACS-5-YR'!AB1585</f>
        <v>1722600</v>
      </c>
      <c r="G46" s="55">
        <f>F46/F45</f>
        <v>0.50215337686922845</v>
      </c>
    </row>
    <row r="47" spans="1:9" x14ac:dyDescent="0.3">
      <c r="A47" s="110" t="s">
        <v>1311</v>
      </c>
      <c r="B47" s="6">
        <f>'Ref. ACS-5-YR'!H1586</f>
        <v>591</v>
      </c>
      <c r="C47" s="55">
        <f>B47/B45</f>
        <v>0.33258300506471583</v>
      </c>
      <c r="D47" s="6">
        <f>'Ref. ACS-5-YR'!R1586</f>
        <v>2963</v>
      </c>
      <c r="E47" s="55">
        <f>D47/D45</f>
        <v>0.30090382857723164</v>
      </c>
      <c r="F47" s="6">
        <f>'Ref. ACS-5-YR'!AB1586</f>
        <v>615734</v>
      </c>
      <c r="G47" s="55">
        <f>F47/F45</f>
        <v>0.17949199312272004</v>
      </c>
    </row>
    <row r="48" spans="1:9" x14ac:dyDescent="0.3">
      <c r="A48" s="110" t="s">
        <v>1312</v>
      </c>
      <c r="B48" s="6">
        <f>'Ref. ACS-5-YR'!H1587</f>
        <v>378</v>
      </c>
      <c r="C48" s="55">
        <f>B48/B45</f>
        <v>0.21271806415306696</v>
      </c>
      <c r="D48" s="6">
        <f>'Ref. ACS-5-YR'!R1587</f>
        <v>2812</v>
      </c>
      <c r="E48" s="55">
        <f>D48/D45</f>
        <v>0.28556920889611048</v>
      </c>
      <c r="F48" s="6">
        <f>'Ref. ACS-5-YR'!AB1587</f>
        <v>858959</v>
      </c>
      <c r="G48" s="55">
        <f>F48/F45</f>
        <v>0.25039426590166936</v>
      </c>
    </row>
    <row r="49" spans="1:9" x14ac:dyDescent="0.3">
      <c r="A49" s="110" t="s">
        <v>1313</v>
      </c>
      <c r="B49" s="6">
        <f>'Ref. ACS-5-YR'!H1588</f>
        <v>61</v>
      </c>
      <c r="C49" s="55">
        <f>B49/B45</f>
        <v>3.4327518289251548E-2</v>
      </c>
      <c r="D49" s="6">
        <f>'Ref. ACS-5-YR'!R1588</f>
        <v>247</v>
      </c>
      <c r="E49" s="55">
        <f>D49/D45</f>
        <v>2.5083781862496192E-2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Lemoore</v>
      </c>
      <c r="C53" s="108" t="s">
        <v>177</v>
      </c>
      <c r="D53" s="108" t="str">
        <f>D23</f>
        <v>Kings County</v>
      </c>
      <c r="E53" s="108" t="s">
        <v>177</v>
      </c>
      <c r="F53" s="108" t="str">
        <f>F23</f>
        <v>California</v>
      </c>
      <c r="G53" s="108" t="s">
        <v>177</v>
      </c>
    </row>
    <row r="54" spans="1:9" x14ac:dyDescent="0.3">
      <c r="A54" s="110" t="s">
        <v>1315</v>
      </c>
      <c r="B54" s="6">
        <f>'Ref. ACS-5-YR'!H319</f>
        <v>309</v>
      </c>
      <c r="C54" s="55">
        <f>B54/B56</f>
        <v>0.24102964118564743</v>
      </c>
      <c r="D54" s="6">
        <f>'Ref. ACS-5-YR'!R319</f>
        <v>2167</v>
      </c>
      <c r="E54" s="55">
        <f>D54/D56</f>
        <v>0.29823837049270574</v>
      </c>
      <c r="F54" s="6">
        <f>'Ref. ACS-5-YR'!AB319</f>
        <v>364236</v>
      </c>
      <c r="G54" s="55">
        <f>F54/F56</f>
        <v>0.21510753723260381</v>
      </c>
    </row>
    <row r="55" spans="1:9" x14ac:dyDescent="0.3">
      <c r="A55" s="110" t="s">
        <v>1316</v>
      </c>
      <c r="B55" s="6">
        <f>'Ref. ACS-5-YR'!H339</f>
        <v>973</v>
      </c>
      <c r="C55" s="55">
        <f>B55/B56</f>
        <v>0.7589703588143526</v>
      </c>
      <c r="D55" s="6">
        <f>'Ref. ACS-5-YR'!R339</f>
        <v>5099</v>
      </c>
      <c r="E55" s="55">
        <f>D55/D56</f>
        <v>0.70176162950729426</v>
      </c>
      <c r="F55" s="6">
        <f>'Ref. ACS-5-YR'!AB339</f>
        <v>1329038</v>
      </c>
      <c r="G55" s="55">
        <f>F55/F56</f>
        <v>0.78489246276739622</v>
      </c>
    </row>
    <row r="56" spans="1:9" x14ac:dyDescent="0.3">
      <c r="A56" s="110" t="s">
        <v>172</v>
      </c>
      <c r="B56" s="6">
        <f>SUM(B54:B55)</f>
        <v>1282</v>
      </c>
      <c r="C56" s="55"/>
      <c r="D56" s="6">
        <f>SUM(D54:D55)</f>
        <v>7266</v>
      </c>
      <c r="E56" s="55"/>
      <c r="F56" s="6">
        <f>SUM(F54:F55)</f>
        <v>1693274</v>
      </c>
      <c r="G56" s="55"/>
    </row>
    <row r="57" spans="1:9" x14ac:dyDescent="0.3">
      <c r="A57" s="47" t="s">
        <v>1317</v>
      </c>
    </row>
    <row r="58" spans="1:9" ht="28.2" customHeight="1" x14ac:dyDescent="0.3">
      <c r="A58" s="358" t="s">
        <v>1318</v>
      </c>
      <c r="B58" s="358"/>
      <c r="C58" s="358"/>
      <c r="D58" s="358"/>
      <c r="E58" s="358"/>
      <c r="F58" s="358"/>
      <c r="G58" s="358"/>
    </row>
    <row r="59" spans="1:9" x14ac:dyDescent="0.3">
      <c r="A59" s="47"/>
      <c r="C59" s="54"/>
    </row>
    <row r="60" spans="1:9" x14ac:dyDescent="0.3">
      <c r="A60" s="1" t="s">
        <v>1319</v>
      </c>
    </row>
    <row r="61" spans="1:9" ht="28.8" x14ac:dyDescent="0.3">
      <c r="A61" s="48" t="s">
        <v>170</v>
      </c>
      <c r="B61" s="60" t="str">
        <f>B3</f>
        <v>City of Lemoore</v>
      </c>
      <c r="C61" s="60" t="s">
        <v>177</v>
      </c>
      <c r="D61" s="60" t="str">
        <f>B4</f>
        <v>Kings County</v>
      </c>
      <c r="E61" s="60" t="s">
        <v>177</v>
      </c>
      <c r="F61" s="60" t="s">
        <v>171</v>
      </c>
      <c r="G61" s="60" t="s">
        <v>177</v>
      </c>
      <c r="H61" s="270"/>
    </row>
    <row r="62" spans="1:9" x14ac:dyDescent="0.3">
      <c r="A62" s="13" t="s">
        <v>178</v>
      </c>
      <c r="B62" s="16">
        <f>'Ref. ACS-5-YR'!H223</f>
        <v>8803</v>
      </c>
      <c r="C62" s="55"/>
      <c r="D62" s="16">
        <f>'Ref. ACS-5-YR'!R223</f>
        <v>43604</v>
      </c>
      <c r="E62" s="55"/>
      <c r="F62" s="16">
        <f>'Ref. ACS-5-YR'!AB223</f>
        <v>13103114</v>
      </c>
      <c r="G62" s="55"/>
      <c r="H62" s="271"/>
    </row>
    <row r="63" spans="1:9" x14ac:dyDescent="0.3">
      <c r="A63" s="13" t="s">
        <v>1320</v>
      </c>
      <c r="B63" s="16">
        <f>'Ref. ACS-5-YR'!H224</f>
        <v>6591</v>
      </c>
      <c r="C63" s="55">
        <f>'Ref. ACS-5-YR'!I224</f>
        <v>0.74872202658184706</v>
      </c>
      <c r="D63" s="16">
        <f>'Ref. ACS-5-YR'!R224</f>
        <v>34155</v>
      </c>
      <c r="E63" s="55">
        <f>'Ref. ACS-5-YR'!S224</f>
        <v>0.78329969727547932</v>
      </c>
      <c r="F63" s="16">
        <f>'Ref. ACS-5-YR'!AB224</f>
        <v>8986666</v>
      </c>
      <c r="G63" s="55">
        <f>'Ref. ACS-5-YR'!AC224</f>
        <v>0.68600000000000005</v>
      </c>
      <c r="H63" s="271"/>
    </row>
    <row r="64" spans="1:9" x14ac:dyDescent="0.3">
      <c r="A64" s="13" t="s">
        <v>1321</v>
      </c>
      <c r="B64" s="16">
        <f>'Ref. ACS-5-YR'!H225</f>
        <v>1893</v>
      </c>
      <c r="C64" s="55">
        <f>'Ref. ACS-5-YR'!I225</f>
        <v>0.21504032716119506</v>
      </c>
      <c r="D64" s="16">
        <f>'Ref. ACS-5-YR'!R225</f>
        <v>9940</v>
      </c>
      <c r="E64" s="55">
        <f>'Ref. ACS-5-YR'!S225</f>
        <v>0.22796073754701404</v>
      </c>
      <c r="F64" s="16">
        <f>'Ref. ACS-5-YR'!AB225</f>
        <v>3209170</v>
      </c>
      <c r="G64" s="55">
        <f>'Ref. ACS-5-YR'!AC225</f>
        <v>0.245</v>
      </c>
      <c r="H64" s="271"/>
      <c r="I64" s="47" t="s">
        <v>1307</v>
      </c>
    </row>
    <row r="65" spans="1:9" x14ac:dyDescent="0.3">
      <c r="A65" s="13" t="s">
        <v>1322</v>
      </c>
      <c r="B65" s="16">
        <f>'Ref. ACS-5-YR'!H226</f>
        <v>1763</v>
      </c>
      <c r="C65" s="55">
        <f>'Ref. ACS-5-YR'!I226</f>
        <v>0.20027263432920595</v>
      </c>
      <c r="D65" s="16">
        <f>'Ref. ACS-5-YR'!R226</f>
        <v>7998</v>
      </c>
      <c r="E65" s="55">
        <f>'Ref. ACS-5-YR'!S226</f>
        <v>0.18342353912485093</v>
      </c>
      <c r="F65" s="16">
        <f>'Ref. ACS-5-YR'!AB226</f>
        <v>2054635</v>
      </c>
      <c r="G65" s="55">
        <f>'Ref. ACS-5-YR'!AC226</f>
        <v>0.157</v>
      </c>
      <c r="H65" s="271"/>
    </row>
    <row r="66" spans="1:9" x14ac:dyDescent="0.3">
      <c r="A66" s="13" t="s">
        <v>1323</v>
      </c>
      <c r="B66" s="16">
        <f>'Ref. ACS-5-YR'!H227</f>
        <v>1567</v>
      </c>
      <c r="C66" s="55">
        <f>'Ref. ACS-5-YR'!I227</f>
        <v>0.17800749744405317</v>
      </c>
      <c r="D66" s="16">
        <f>'Ref. ACS-5-YR'!R227</f>
        <v>7984</v>
      </c>
      <c r="E66" s="55">
        <f>'Ref. ACS-5-YR'!S227</f>
        <v>0.18310246766351712</v>
      </c>
      <c r="F66" s="16">
        <f>'Ref. ACS-5-YR'!AB227</f>
        <v>1945127</v>
      </c>
      <c r="G66" s="55">
        <f>'Ref. ACS-5-YR'!AC227</f>
        <v>0.14799999999999999</v>
      </c>
      <c r="H66" s="271"/>
    </row>
    <row r="67" spans="1:9" x14ac:dyDescent="0.3">
      <c r="A67" s="13" t="s">
        <v>1324</v>
      </c>
      <c r="B67" s="16">
        <f>'Ref. ACS-5-YR'!H228</f>
        <v>970</v>
      </c>
      <c r="C67" s="55">
        <f>'Ref. ACS-5-YR'!I228</f>
        <v>0.11018970805407248</v>
      </c>
      <c r="D67" s="16">
        <f>'Ref. ACS-5-YR'!R228</f>
        <v>4886</v>
      </c>
      <c r="E67" s="55">
        <f>'Ref. ACS-5-YR'!S228</f>
        <v>0.11205394000550409</v>
      </c>
      <c r="F67" s="16">
        <f>'Ref. ACS-5-YR'!AB228</f>
        <v>1006126</v>
      </c>
      <c r="G67" s="55">
        <f>'Ref. ACS-5-YR'!AC228</f>
        <v>7.6999999999999999E-2</v>
      </c>
      <c r="H67" s="271"/>
    </row>
    <row r="68" spans="1:9" x14ac:dyDescent="0.3">
      <c r="A68" s="13" t="s">
        <v>1325</v>
      </c>
      <c r="B68" s="16">
        <f>'Ref. ACS-5-YR'!H229</f>
        <v>330</v>
      </c>
      <c r="C68" s="55">
        <f>'Ref. ACS-5-YR'!I229</f>
        <v>3.7487220265818473E-2</v>
      </c>
      <c r="D68" s="16">
        <f>'Ref. ACS-5-YR'!R229</f>
        <v>2216</v>
      </c>
      <c r="E68" s="55">
        <f>'Ref. ACS-5-YR'!S229</f>
        <v>5.0821025593982203E-2</v>
      </c>
      <c r="F68" s="16">
        <f>'Ref. ACS-5-YR'!AB229</f>
        <v>433324</v>
      </c>
      <c r="G68" s="55">
        <f>'Ref. ACS-5-YR'!AC229</f>
        <v>3.3000000000000002E-2</v>
      </c>
      <c r="H68" s="271"/>
    </row>
    <row r="69" spans="1:9" x14ac:dyDescent="0.3">
      <c r="A69" s="13" t="s">
        <v>1326</v>
      </c>
      <c r="B69" s="16">
        <f>'Ref. ACS-5-YR'!H230</f>
        <v>68</v>
      </c>
      <c r="C69" s="55">
        <f>'Ref. ACS-5-YR'!I230</f>
        <v>7.7246393275019884E-3</v>
      </c>
      <c r="D69" s="16">
        <f>'Ref. ACS-5-YR'!R230</f>
        <v>1131</v>
      </c>
      <c r="E69" s="55">
        <f>'Ref. ACS-5-YR'!S230</f>
        <v>2.5937987340610952E-2</v>
      </c>
      <c r="F69" s="16">
        <f>'Ref. ACS-5-YR'!AB230</f>
        <v>338284</v>
      </c>
      <c r="G69" s="55">
        <f>'Ref. ACS-5-YR'!AC230</f>
        <v>2.5999999999999999E-2</v>
      </c>
      <c r="H69" s="271"/>
    </row>
    <row r="70" spans="1:9" x14ac:dyDescent="0.3">
      <c r="A70" s="13" t="s">
        <v>1327</v>
      </c>
      <c r="B70" s="16">
        <f>'Ref. ACS-5-YR'!H231</f>
        <v>2212</v>
      </c>
      <c r="C70" s="55">
        <f>'Ref. ACS-5-YR'!I231</f>
        <v>0.25127797341815289</v>
      </c>
      <c r="D70" s="16">
        <f>'Ref. ACS-5-YR'!R231</f>
        <v>9449</v>
      </c>
      <c r="E70" s="55">
        <f>'Ref. ACS-5-YR'!S231</f>
        <v>0.21670030272452068</v>
      </c>
      <c r="F70" s="16">
        <f>'Ref. ACS-5-YR'!AB231</f>
        <v>4116448</v>
      </c>
      <c r="G70" s="55">
        <f>'Ref. ACS-5-YR'!AC231</f>
        <v>0.314</v>
      </c>
      <c r="H70" s="271"/>
    </row>
    <row r="71" spans="1:9" x14ac:dyDescent="0.3">
      <c r="A71" s="13" t="s">
        <v>1328</v>
      </c>
      <c r="B71" s="16">
        <f>'Ref. ACS-5-YR'!H232</f>
        <v>1800</v>
      </c>
      <c r="C71" s="55">
        <f>'Ref. ACS-5-YR'!I232</f>
        <v>0.20447574690446438</v>
      </c>
      <c r="D71" s="16">
        <f>'Ref. ACS-5-YR'!R232</f>
        <v>7439</v>
      </c>
      <c r="E71" s="55">
        <f>'Ref. ACS-5-YR'!S232</f>
        <v>0.17060361434730759</v>
      </c>
      <c r="F71" s="16">
        <f>'Ref. ACS-5-YR'!AB232</f>
        <v>3114819</v>
      </c>
      <c r="G71" s="55">
        <f>'Ref. ACS-5-YR'!AC232</f>
        <v>0.23799999999999999</v>
      </c>
      <c r="H71" s="271"/>
    </row>
    <row r="72" spans="1:9" x14ac:dyDescent="0.3">
      <c r="A72" s="13" t="s">
        <v>1321</v>
      </c>
      <c r="B72" s="16">
        <f>'Ref. ACS-5-YR'!H233</f>
        <v>332</v>
      </c>
      <c r="C72" s="55">
        <f>'Ref. ACS-5-YR'!I233</f>
        <v>3.7714415540156768E-2</v>
      </c>
      <c r="D72" s="16">
        <f>'Ref. ACS-5-YR'!R233</f>
        <v>1652</v>
      </c>
      <c r="E72" s="55">
        <f>'Ref. ACS-5-YR'!S233</f>
        <v>3.7886432437391065E-2</v>
      </c>
      <c r="F72" s="16">
        <f>'Ref. ACS-5-YR'!AB233</f>
        <v>774224</v>
      </c>
      <c r="G72" s="55">
        <f>'Ref. ACS-5-YR'!AC233</f>
        <v>5.8999999999999997E-2</v>
      </c>
      <c r="H72" s="271"/>
    </row>
    <row r="73" spans="1:9" x14ac:dyDescent="0.3">
      <c r="A73" s="13" t="s">
        <v>1322</v>
      </c>
      <c r="B73" s="16">
        <f>'Ref. ACS-5-YR'!H234</f>
        <v>50</v>
      </c>
      <c r="C73" s="55">
        <f>'Ref. ACS-5-YR'!I234</f>
        <v>5.6798818584573437E-3</v>
      </c>
      <c r="D73" s="16">
        <f>'Ref. ACS-5-YR'!R234</f>
        <v>242</v>
      </c>
      <c r="E73" s="55">
        <f>'Ref. ACS-5-YR'!S234</f>
        <v>5.5499495459132193E-3</v>
      </c>
      <c r="F73" s="16">
        <f>'Ref. ACS-5-YR'!AB234</f>
        <v>135683</v>
      </c>
      <c r="G73" s="55">
        <f>'Ref. ACS-5-YR'!AC234</f>
        <v>0.01</v>
      </c>
      <c r="H73" s="271"/>
    </row>
    <row r="74" spans="1:9" x14ac:dyDescent="0.3">
      <c r="A74" s="13" t="s">
        <v>1323</v>
      </c>
      <c r="B74" s="16">
        <f>'Ref. ACS-5-YR'!H235</f>
        <v>17</v>
      </c>
      <c r="C74" s="55">
        <f>'Ref. ACS-5-YR'!I235</f>
        <v>1.9311598318754971E-3</v>
      </c>
      <c r="D74" s="16">
        <f>'Ref. ACS-5-YR'!R235</f>
        <v>34</v>
      </c>
      <c r="E74" s="55">
        <f>'Ref. ACS-5-YR'!S235</f>
        <v>7.7974497752499765E-4</v>
      </c>
      <c r="F74" s="16">
        <f>'Ref. ACS-5-YR'!AB235</f>
        <v>59938</v>
      </c>
      <c r="G74" s="55">
        <f>'Ref. ACS-5-YR'!AC235</f>
        <v>5.0000000000000001E-3</v>
      </c>
      <c r="H74" s="271"/>
    </row>
    <row r="75" spans="1:9" x14ac:dyDescent="0.3">
      <c r="A75" s="13" t="s">
        <v>1324</v>
      </c>
      <c r="B75" s="16">
        <f>'Ref. ACS-5-YR'!H236</f>
        <v>13</v>
      </c>
      <c r="C75" s="55">
        <f>'Ref. ACS-5-YR'!I236</f>
        <v>1.4767692831989094E-3</v>
      </c>
      <c r="D75" s="16">
        <f>'Ref. ACS-5-YR'!R236</f>
        <v>82</v>
      </c>
      <c r="E75" s="55">
        <f>'Ref. ACS-5-YR'!S236</f>
        <v>1.880561416383818E-3</v>
      </c>
      <c r="F75" s="16">
        <f>'Ref. ACS-5-YR'!AB236</f>
        <v>19730</v>
      </c>
      <c r="G75" s="55">
        <f>'Ref. ACS-5-YR'!AC236</f>
        <v>2E-3</v>
      </c>
      <c r="H75" s="271"/>
    </row>
    <row r="76" spans="1:9" x14ac:dyDescent="0.3">
      <c r="A76" s="13" t="s">
        <v>1325</v>
      </c>
      <c r="B76" s="16">
        <f>'Ref. ACS-5-YR'!H237</f>
        <v>0</v>
      </c>
      <c r="C76" s="55">
        <f>'Ref. ACS-5-YR'!I237</f>
        <v>0</v>
      </c>
      <c r="D76" s="16">
        <f>'Ref. ACS-5-YR'!R237</f>
        <v>0</v>
      </c>
      <c r="E76" s="55">
        <f>'Ref. ACS-5-YR'!S237</f>
        <v>0</v>
      </c>
      <c r="F76" s="16">
        <f>'Ref. ACS-5-YR'!AB237</f>
        <v>6805</v>
      </c>
      <c r="G76" s="55">
        <f>'Ref. ACS-5-YR'!AC237</f>
        <v>1E-3</v>
      </c>
      <c r="H76" s="271"/>
    </row>
    <row r="77" spans="1:9" x14ac:dyDescent="0.3">
      <c r="A77" s="13" t="s">
        <v>1326</v>
      </c>
      <c r="B77" s="16">
        <f>'Ref. ACS-5-YR'!H238</f>
        <v>0</v>
      </c>
      <c r="C77" s="55">
        <f>'Ref. ACS-5-YR'!I238</f>
        <v>0</v>
      </c>
      <c r="D77" s="16">
        <f>'Ref. ACS-5-YR'!R238</f>
        <v>0</v>
      </c>
      <c r="E77" s="55">
        <f>'Ref. ACS-5-YR'!S238</f>
        <v>0</v>
      </c>
      <c r="F77" s="16">
        <f>'Ref. ACS-5-YR'!AB238</f>
        <v>5249</v>
      </c>
      <c r="G77" s="55">
        <f>'Ref. ACS-5-YR'!AC238</f>
        <v>0</v>
      </c>
      <c r="H77" s="271"/>
    </row>
    <row r="78" spans="1:9" x14ac:dyDescent="0.3">
      <c r="A78" s="47" t="s">
        <v>1329</v>
      </c>
    </row>
    <row r="80" spans="1:9" x14ac:dyDescent="0.3">
      <c r="A80" s="1" t="s">
        <v>1330</v>
      </c>
      <c r="I80" s="61" t="s">
        <v>1331</v>
      </c>
    </row>
    <row r="81" spans="1:9" ht="28.8" x14ac:dyDescent="0.3">
      <c r="A81" s="48" t="s">
        <v>170</v>
      </c>
      <c r="B81" s="60" t="str">
        <f>B3</f>
        <v>City of Lemoore</v>
      </c>
      <c r="C81" s="60" t="str">
        <f>B4</f>
        <v>Kings County</v>
      </c>
      <c r="D81" s="60" t="s">
        <v>171</v>
      </c>
    </row>
    <row r="82" spans="1:9" x14ac:dyDescent="0.3">
      <c r="A82" s="13" t="s">
        <v>178</v>
      </c>
      <c r="B82" s="63">
        <f>'Ref. ACS-5-YR'!H1043</f>
        <v>2.94</v>
      </c>
      <c r="C82" s="63">
        <f>'Ref. ACS-5-YR'!R1043</f>
        <v>3.14</v>
      </c>
      <c r="D82" s="63">
        <f>'Ref. ACS-5-YR'!AB1043</f>
        <v>2.94</v>
      </c>
    </row>
    <row r="83" spans="1:9" x14ac:dyDescent="0.3">
      <c r="A83" s="13" t="s">
        <v>1332</v>
      </c>
      <c r="B83" s="63">
        <f>'Ref. ACS-5-YR'!H1044</f>
        <v>3.15</v>
      </c>
      <c r="C83" s="63">
        <f>'Ref. ACS-5-YR'!R1044</f>
        <v>3.12</v>
      </c>
      <c r="D83" s="63">
        <f>'Ref. ACS-5-YR'!AB1044</f>
        <v>3.01</v>
      </c>
    </row>
    <row r="84" spans="1:9" x14ac:dyDescent="0.3">
      <c r="A84" s="13" t="s">
        <v>1333</v>
      </c>
      <c r="B84" s="63">
        <f>'Ref. ACS-5-YR'!H1045</f>
        <v>2.7</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Lemoore</v>
      </c>
      <c r="B89" s="63">
        <f>'Ref. ACS-5-YR'!B1043</f>
        <v>3.19</v>
      </c>
      <c r="C89" s="63">
        <f>'Ref. ACS-5-YR'!E1043</f>
        <v>2.93</v>
      </c>
      <c r="D89" s="63">
        <f>'Ref. ACS-5-YR'!H1043</f>
        <v>2.94</v>
      </c>
      <c r="I89"/>
    </row>
    <row r="90" spans="1:9" x14ac:dyDescent="0.3">
      <c r="A90" s="13" t="str">
        <f>B4</f>
        <v>Kings County</v>
      </c>
      <c r="B90" s="63">
        <f>'Ref. ACS-5-YR'!L1043</f>
        <v>3.3</v>
      </c>
      <c r="C90" s="63">
        <f>'Ref. ACS-5-YR'!O1043</f>
        <v>3.19</v>
      </c>
      <c r="D90" s="63">
        <f>'Ref. ACS-5-YR'!R1043</f>
        <v>3.14</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3325</v>
      </c>
      <c r="C97" s="55">
        <f>B97/$B$101</f>
        <v>0.76542357274401474</v>
      </c>
      <c r="D97" s="16">
        <f>'Ref. CHAS'!C24</f>
        <v>2375</v>
      </c>
      <c r="E97" s="55">
        <f>D97/$D$101</f>
        <v>0.56750298685782552</v>
      </c>
      <c r="F97" s="16">
        <f>'Ref. CHAS'!D24</f>
        <v>5700</v>
      </c>
      <c r="G97" s="55">
        <f>F97/$F$101</f>
        <v>0.66830812521983818</v>
      </c>
    </row>
    <row r="98" spans="1:9" x14ac:dyDescent="0.3">
      <c r="A98" s="69" t="s">
        <v>1341</v>
      </c>
      <c r="B98" s="16">
        <f>'Ref. CHAS'!B25</f>
        <v>534</v>
      </c>
      <c r="C98" s="55">
        <f t="shared" ref="C98:C100" si="0">B98/$B$101</f>
        <v>0.12292817679558012</v>
      </c>
      <c r="D98" s="16">
        <f>'Ref. CHAS'!C25</f>
        <v>975</v>
      </c>
      <c r="E98" s="55">
        <f t="shared" ref="E98:E100" si="1">D98/$D$101</f>
        <v>0.23297491039426524</v>
      </c>
      <c r="F98" s="16">
        <f>'Ref. CHAS'!D25</f>
        <v>1509</v>
      </c>
      <c r="G98" s="55">
        <f t="shared" ref="G98:G100" si="2">F98/$F$101</f>
        <v>0.17692578262398875</v>
      </c>
    </row>
    <row r="99" spans="1:9" x14ac:dyDescent="0.3">
      <c r="A99" s="69" t="s">
        <v>1342</v>
      </c>
      <c r="B99" s="16">
        <f>'Ref. CHAS'!B26</f>
        <v>470</v>
      </c>
      <c r="C99" s="55">
        <f t="shared" si="0"/>
        <v>0.10819521178637201</v>
      </c>
      <c r="D99" s="16">
        <f>'Ref. CHAS'!C26</f>
        <v>815</v>
      </c>
      <c r="E99" s="55">
        <f t="shared" si="1"/>
        <v>0.19474313022700118</v>
      </c>
      <c r="F99" s="16">
        <f>'Ref. CHAS'!D26</f>
        <v>1285</v>
      </c>
      <c r="G99" s="55">
        <f t="shared" si="2"/>
        <v>0.15066244577324422</v>
      </c>
    </row>
    <row r="100" spans="1:9" x14ac:dyDescent="0.3">
      <c r="A100" s="69" t="s">
        <v>1343</v>
      </c>
      <c r="B100" s="16">
        <f>'Ref. CHAS'!B27</f>
        <v>15</v>
      </c>
      <c r="C100" s="55">
        <f t="shared" si="0"/>
        <v>3.453038674033149E-3</v>
      </c>
      <c r="D100" s="16">
        <f>'Ref. CHAS'!C27</f>
        <v>20</v>
      </c>
      <c r="E100" s="55">
        <f t="shared" si="1"/>
        <v>4.7789725209080045E-3</v>
      </c>
      <c r="F100" s="16">
        <f>'Ref. CHAS'!D27</f>
        <v>35</v>
      </c>
      <c r="G100" s="55">
        <f t="shared" si="2"/>
        <v>4.1036463829288309E-3</v>
      </c>
    </row>
    <row r="101" spans="1:9" x14ac:dyDescent="0.3">
      <c r="A101" s="69" t="s">
        <v>172</v>
      </c>
      <c r="B101" s="16">
        <f>SUM(B97:B100)</f>
        <v>4344</v>
      </c>
      <c r="C101" s="55"/>
      <c r="D101" s="16">
        <f>SUM(D97:D100)</f>
        <v>4185</v>
      </c>
      <c r="E101" s="55"/>
      <c r="F101" s="16">
        <f>SUM(F97:F100)</f>
        <v>8529</v>
      </c>
      <c r="G101" s="55"/>
    </row>
    <row r="102" spans="1:9" x14ac:dyDescent="0.3">
      <c r="A102" s="47" t="s">
        <v>1344</v>
      </c>
    </row>
    <row r="103" spans="1:9" s="72" customFormat="1" x14ac:dyDescent="0.3">
      <c r="A103" s="357" t="s">
        <v>2464</v>
      </c>
      <c r="B103" s="357"/>
      <c r="C103" s="357"/>
      <c r="D103" s="357"/>
      <c r="E103" s="357"/>
      <c r="F103" s="357"/>
      <c r="G103" s="357"/>
      <c r="H103" s="275"/>
      <c r="I103" s="42"/>
    </row>
    <row r="104" spans="1:9" s="72" customFormat="1" x14ac:dyDescent="0.3">
      <c r="A104" s="96"/>
      <c r="B104" s="96"/>
      <c r="C104" s="96"/>
      <c r="D104" s="96"/>
      <c r="E104" s="96"/>
      <c r="F104" s="96"/>
      <c r="G104" s="96"/>
      <c r="H104" s="275"/>
      <c r="I104" s="42"/>
    </row>
    <row r="105" spans="1:9" s="72" customFormat="1" x14ac:dyDescent="0.3">
      <c r="A105" s="1" t="s">
        <v>1345</v>
      </c>
      <c r="B105"/>
      <c r="C105" t="s">
        <v>177</v>
      </c>
      <c r="D105"/>
      <c r="E105" t="s">
        <v>177</v>
      </c>
      <c r="F105"/>
      <c r="G105" t="s">
        <v>177</v>
      </c>
      <c r="H105" s="275"/>
      <c r="I105" s="42"/>
    </row>
    <row r="106" spans="1:9" s="72" customFormat="1" ht="28.8" x14ac:dyDescent="0.3">
      <c r="A106" s="48"/>
      <c r="B106" s="60" t="s">
        <v>1338</v>
      </c>
      <c r="C106" s="60" t="s">
        <v>1338</v>
      </c>
      <c r="D106" s="60" t="s">
        <v>1339</v>
      </c>
      <c r="E106" s="60" t="s">
        <v>1339</v>
      </c>
      <c r="F106" s="60" t="s">
        <v>172</v>
      </c>
      <c r="G106" s="60" t="s">
        <v>172</v>
      </c>
      <c r="H106" s="275"/>
      <c r="I106" s="42"/>
    </row>
    <row r="107" spans="1:9" s="72" customFormat="1" x14ac:dyDescent="0.3">
      <c r="A107" s="69" t="s">
        <v>1346</v>
      </c>
      <c r="B107" s="16">
        <f>SUM('Ref. CHAS'!B71:B73)</f>
        <v>544</v>
      </c>
      <c r="C107" s="55">
        <f>B107/B109</f>
        <v>0.6974358974358974</v>
      </c>
      <c r="D107" s="16">
        <f>SUM('Ref. CHAS'!B63:B65)</f>
        <v>1610</v>
      </c>
      <c r="E107" s="55">
        <f>D107/D109</f>
        <v>0.82564102564102559</v>
      </c>
      <c r="F107" s="16">
        <f>SUM('Ref. CHAS'!B55:B57)</f>
        <v>2150</v>
      </c>
      <c r="G107" s="55">
        <f>F107/F109</f>
        <v>0.78754578754578752</v>
      </c>
      <c r="H107" s="275"/>
      <c r="I107" s="42"/>
    </row>
    <row r="108" spans="1:9" s="72" customFormat="1" x14ac:dyDescent="0.3">
      <c r="A108" s="69" t="s">
        <v>1342</v>
      </c>
      <c r="B108" s="16">
        <f>SUM('Ref. CHAS'!C71:C73)</f>
        <v>400</v>
      </c>
      <c r="C108" s="55">
        <f>B108/B109</f>
        <v>0.51282051282051277</v>
      </c>
      <c r="D108" s="16">
        <f>SUM('Ref. CHAS'!C63:C65)</f>
        <v>815</v>
      </c>
      <c r="E108" s="55">
        <f>D108/D109</f>
        <v>0.41794871794871796</v>
      </c>
      <c r="F108" s="16">
        <f>SUM('Ref. CHAS'!C55:C57)</f>
        <v>1215</v>
      </c>
      <c r="G108" s="55">
        <f>F108/F109</f>
        <v>0.44505494505494503</v>
      </c>
      <c r="H108" s="275"/>
      <c r="I108" s="42"/>
    </row>
    <row r="109" spans="1:9" s="72" customFormat="1" x14ac:dyDescent="0.3">
      <c r="A109" s="69" t="s">
        <v>1347</v>
      </c>
      <c r="B109" s="16">
        <f>SUM('Ref. CHAS'!D71:D73)</f>
        <v>780</v>
      </c>
      <c r="C109" s="55"/>
      <c r="D109" s="16">
        <f>SUM('Ref. CHAS'!D63:D65)</f>
        <v>1950</v>
      </c>
      <c r="E109" s="55"/>
      <c r="F109" s="16">
        <f>SUM('Ref. CHAS'!D55:D57)</f>
        <v>2730</v>
      </c>
      <c r="G109" s="55"/>
      <c r="H109" s="275"/>
      <c r="I109" s="42"/>
    </row>
    <row r="110" spans="1:9" s="72" customFormat="1" x14ac:dyDescent="0.3">
      <c r="A110" s="47" t="s">
        <v>1344</v>
      </c>
      <c r="B110"/>
      <c r="C110"/>
      <c r="D110"/>
      <c r="E110"/>
      <c r="F110"/>
      <c r="G110"/>
      <c r="H110" s="275"/>
      <c r="I110" s="42"/>
    </row>
    <row r="111" spans="1:9" s="72" customFormat="1" x14ac:dyDescent="0.3">
      <c r="A111" s="357" t="s">
        <v>2464</v>
      </c>
      <c r="B111" s="357"/>
      <c r="C111" s="357"/>
      <c r="D111" s="357"/>
      <c r="E111" s="357"/>
      <c r="F111" s="357"/>
      <c r="G111" s="357"/>
      <c r="H111" s="275"/>
      <c r="I111" s="42"/>
    </row>
    <row r="112" spans="1:9" s="72" customFormat="1" x14ac:dyDescent="0.3">
      <c r="A112" s="96"/>
      <c r="B112" s="96"/>
      <c r="C112" s="96"/>
      <c r="D112" s="96"/>
      <c r="E112" s="96"/>
      <c r="F112" s="96"/>
      <c r="G112" s="96"/>
      <c r="H112" s="275"/>
      <c r="I112" s="42"/>
    </row>
    <row r="113" spans="1:9" s="72" customFormat="1" x14ac:dyDescent="0.3">
      <c r="A113" s="1" t="s">
        <v>1348</v>
      </c>
      <c r="B113"/>
      <c r="C113"/>
      <c r="D113"/>
      <c r="E113"/>
      <c r="F113"/>
      <c r="G113"/>
      <c r="H113" s="275"/>
      <c r="I113" s="47" t="s">
        <v>1344</v>
      </c>
    </row>
    <row r="114" spans="1:9" s="72" customFormat="1" ht="28.8" x14ac:dyDescent="0.3">
      <c r="A114" s="48"/>
      <c r="B114" s="60" t="s">
        <v>1338</v>
      </c>
      <c r="C114" s="60" t="s">
        <v>177</v>
      </c>
      <c r="D114" s="60" t="s">
        <v>1339</v>
      </c>
      <c r="E114" s="60" t="s">
        <v>177</v>
      </c>
      <c r="F114" s="60" t="s">
        <v>172</v>
      </c>
      <c r="H114" s="276"/>
      <c r="I114" s="42"/>
    </row>
    <row r="115" spans="1:9" s="72" customFormat="1" x14ac:dyDescent="0.3">
      <c r="A115" s="69" t="s">
        <v>1349</v>
      </c>
      <c r="B115" s="16">
        <f>'Ref. CHAS'!B6</f>
        <v>230</v>
      </c>
      <c r="C115" s="55">
        <f>B115/F115</f>
        <v>0.323943661971831</v>
      </c>
      <c r="D115" s="16">
        <f>'Ref. CHAS'!C6</f>
        <v>480</v>
      </c>
      <c r="E115" s="55">
        <f>D115/F115</f>
        <v>0.676056338028169</v>
      </c>
      <c r="F115" s="16">
        <f>'Ref. CHAS'!D6</f>
        <v>710</v>
      </c>
      <c r="H115" s="276"/>
      <c r="I115" s="61" t="s">
        <v>50</v>
      </c>
    </row>
    <row r="116" spans="1:9" s="72" customFormat="1" x14ac:dyDescent="0.3">
      <c r="A116" s="47" t="s">
        <v>1344</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159</v>
      </c>
      <c r="C120" s="55">
        <f>B120/B122</f>
        <v>0.69130434782608696</v>
      </c>
      <c r="D120" s="16">
        <f>'Ref. CHAS'!B63</f>
        <v>430</v>
      </c>
      <c r="E120" s="55">
        <f>D120/D122</f>
        <v>0.89583333333333337</v>
      </c>
      <c r="F120" s="16">
        <f>'Ref. CHAS'!B55</f>
        <v>590</v>
      </c>
      <c r="G120" s="55">
        <f>F120/F122</f>
        <v>0.83098591549295775</v>
      </c>
    </row>
    <row r="121" spans="1:9" x14ac:dyDescent="0.3">
      <c r="A121" s="69" t="s">
        <v>1342</v>
      </c>
      <c r="B121" s="16">
        <f>'Ref. CHAS'!C71</f>
        <v>155</v>
      </c>
      <c r="C121" s="55">
        <f>B121/B122</f>
        <v>0.67391304347826086</v>
      </c>
      <c r="D121" s="16">
        <f>'Ref. CHAS'!C63</f>
        <v>415</v>
      </c>
      <c r="E121" s="55">
        <f>D121/D122</f>
        <v>0.86458333333333337</v>
      </c>
      <c r="F121" s="16">
        <f>'Ref. CHAS'!C55</f>
        <v>570</v>
      </c>
      <c r="G121" s="55">
        <f>F121/F122</f>
        <v>0.80281690140845074</v>
      </c>
    </row>
    <row r="122" spans="1:9" x14ac:dyDescent="0.3">
      <c r="A122" s="69" t="s">
        <v>1350</v>
      </c>
      <c r="B122" s="16">
        <f>'Ref. CHAS'!D71</f>
        <v>230</v>
      </c>
      <c r="C122" s="55"/>
      <c r="D122" s="16">
        <f>'Ref. CHAS'!D63</f>
        <v>480</v>
      </c>
      <c r="E122" s="55"/>
      <c r="F122" s="16">
        <f>'Ref. CHAS'!D55</f>
        <v>710</v>
      </c>
      <c r="G122" s="55"/>
    </row>
    <row r="123" spans="1:9" x14ac:dyDescent="0.3">
      <c r="A123" s="47" t="s">
        <v>1344</v>
      </c>
    </row>
    <row r="124" spans="1:9" s="72" customFormat="1" x14ac:dyDescent="0.3">
      <c r="A124" s="357" t="s">
        <v>2464</v>
      </c>
      <c r="B124" s="357"/>
      <c r="C124" s="357"/>
      <c r="D124" s="357"/>
      <c r="E124" s="357"/>
      <c r="F124" s="357"/>
      <c r="G124" s="357"/>
      <c r="H124" s="275"/>
      <c r="I124" s="42"/>
    </row>
    <row r="125" spans="1:9" s="72" customFormat="1" x14ac:dyDescent="0.3">
      <c r="A125" s="96"/>
      <c r="B125" s="96"/>
      <c r="C125" s="96"/>
      <c r="D125" s="96"/>
      <c r="E125" s="96"/>
      <c r="F125" s="96"/>
      <c r="G125" s="96"/>
      <c r="H125" s="275"/>
      <c r="I125" s="42"/>
    </row>
    <row r="126" spans="1:9" s="72" customFormat="1" x14ac:dyDescent="0.3">
      <c r="A126" s="1" t="s">
        <v>1351</v>
      </c>
      <c r="B126"/>
      <c r="C126"/>
      <c r="D126"/>
      <c r="E126"/>
      <c r="F126"/>
      <c r="G126"/>
      <c r="H126" s="275"/>
      <c r="I126" s="42"/>
    </row>
    <row r="127" spans="1:9" s="72" customFormat="1" ht="28.8" x14ac:dyDescent="0.3">
      <c r="A127" s="48"/>
      <c r="B127" s="60" t="s">
        <v>1338</v>
      </c>
      <c r="C127" s="60" t="s">
        <v>177</v>
      </c>
      <c r="D127" s="60" t="s">
        <v>1339</v>
      </c>
      <c r="E127" s="60" t="s">
        <v>177</v>
      </c>
      <c r="F127" s="60" t="s">
        <v>172</v>
      </c>
      <c r="G127" s="60" t="s">
        <v>177</v>
      </c>
      <c r="H127" s="275"/>
      <c r="I127" s="42"/>
    </row>
    <row r="128" spans="1:9" s="72" customFormat="1" x14ac:dyDescent="0.3">
      <c r="A128" s="13" t="s">
        <v>1352</v>
      </c>
      <c r="B128" s="16">
        <f>'Ref. CHAS'!B47</f>
        <v>160</v>
      </c>
      <c r="C128" s="55">
        <f>B128/B130</f>
        <v>0.69565217391304346</v>
      </c>
      <c r="D128" s="16">
        <f>'Ref. CHAS'!B39</f>
        <v>440</v>
      </c>
      <c r="E128" s="55">
        <f>D128/D130</f>
        <v>0.91666666666666663</v>
      </c>
      <c r="F128" s="16">
        <f>'Ref. CHAS'!B31</f>
        <v>600</v>
      </c>
      <c r="G128" s="55">
        <f>F128/F130</f>
        <v>0.84507042253521125</v>
      </c>
      <c r="H128" s="275"/>
      <c r="I128" s="42"/>
    </row>
    <row r="129" spans="1:9" s="72" customFormat="1" x14ac:dyDescent="0.3">
      <c r="A129" s="13" t="s">
        <v>1353</v>
      </c>
      <c r="B129" s="16">
        <f>'Ref. CHAS'!C47</f>
        <v>70</v>
      </c>
      <c r="C129" s="55">
        <f>B129/B130</f>
        <v>0.30434782608695654</v>
      </c>
      <c r="D129" s="16">
        <f>'Ref. CHAS'!C39</f>
        <v>40</v>
      </c>
      <c r="E129" s="55">
        <f>D129/D130</f>
        <v>8.3333333333333329E-2</v>
      </c>
      <c r="F129" s="16">
        <f>'Ref. CHAS'!C31</f>
        <v>110</v>
      </c>
      <c r="G129" s="55">
        <f>F129/F130</f>
        <v>0.15492957746478872</v>
      </c>
      <c r="H129" s="275"/>
      <c r="I129" s="42"/>
    </row>
    <row r="130" spans="1:9" s="72" customFormat="1" x14ac:dyDescent="0.3">
      <c r="A130" s="13" t="s">
        <v>172</v>
      </c>
      <c r="B130" s="16">
        <f>'Ref. CHAS'!D47</f>
        <v>230</v>
      </c>
      <c r="C130" s="55"/>
      <c r="D130" s="16">
        <f>'Ref. CHAS'!D39</f>
        <v>480</v>
      </c>
      <c r="E130" s="55"/>
      <c r="F130" s="16">
        <f>'Ref. CHAS'!D31</f>
        <v>710</v>
      </c>
      <c r="G130" s="55"/>
      <c r="H130" s="275"/>
      <c r="I130" s="42"/>
    </row>
    <row r="131" spans="1:9" s="72" customFormat="1" x14ac:dyDescent="0.3">
      <c r="A131" s="47" t="s">
        <v>1344</v>
      </c>
      <c r="B131"/>
      <c r="C131"/>
      <c r="D131"/>
      <c r="E131"/>
      <c r="F131"/>
      <c r="G131"/>
      <c r="H131" s="275"/>
      <c r="I131" s="42"/>
    </row>
    <row r="132" spans="1:9" s="72" customFormat="1" x14ac:dyDescent="0.3">
      <c r="A132" s="96"/>
      <c r="B132" s="96"/>
      <c r="C132" s="96"/>
      <c r="D132" s="96"/>
      <c r="E132" s="96"/>
      <c r="F132" s="96"/>
      <c r="G132" s="96"/>
      <c r="H132" s="275"/>
      <c r="I132" s="47" t="s">
        <v>1344</v>
      </c>
    </row>
    <row r="133" spans="1:9" x14ac:dyDescent="0.3">
      <c r="A133" s="47"/>
    </row>
    <row r="134" spans="1:9" x14ac:dyDescent="0.3">
      <c r="A134" s="1" t="s">
        <v>1354</v>
      </c>
      <c r="I134" s="61" t="s">
        <v>1355</v>
      </c>
    </row>
    <row r="135" spans="1:9" ht="28.2" customHeight="1" x14ac:dyDescent="0.3">
      <c r="A135" s="48" t="s">
        <v>170</v>
      </c>
      <c r="B135" s="60" t="str">
        <f>B3</f>
        <v>City of Lemoore</v>
      </c>
      <c r="C135" s="60" t="s">
        <v>177</v>
      </c>
      <c r="D135" s="60" t="str">
        <f>B4</f>
        <v>Kings County</v>
      </c>
      <c r="E135" s="60" t="s">
        <v>177</v>
      </c>
      <c r="F135" s="60" t="s">
        <v>171</v>
      </c>
      <c r="G135" s="60" t="s">
        <v>177</v>
      </c>
      <c r="H135" s="270"/>
    </row>
    <row r="136" spans="1:9" x14ac:dyDescent="0.3">
      <c r="A136" s="13" t="s">
        <v>178</v>
      </c>
      <c r="B136" s="16">
        <f>'Ref. ACS-5-YR'!H848</f>
        <v>8803</v>
      </c>
      <c r="C136" s="55"/>
      <c r="D136" s="16">
        <f>'Ref. ACS-5-YR'!R848</f>
        <v>43604</v>
      </c>
      <c r="E136" s="55"/>
      <c r="F136" s="16">
        <f>'Ref. ACS-5-YR'!AB848</f>
        <v>13103114</v>
      </c>
      <c r="G136" s="55"/>
      <c r="H136" s="271"/>
    </row>
    <row r="137" spans="1:9" hidden="1" x14ac:dyDescent="0.3">
      <c r="A137" s="13" t="s">
        <v>1356</v>
      </c>
      <c r="B137" s="16">
        <f>'Ref. ACS-5-YR'!H849</f>
        <v>757</v>
      </c>
      <c r="C137" s="55">
        <v>4.7673832468495179E-2</v>
      </c>
      <c r="D137" s="16">
        <f>'Ref. ACS-5-YR'!R849</f>
        <v>2336</v>
      </c>
      <c r="E137" s="55">
        <v>3.7150948666151359E-2</v>
      </c>
      <c r="F137" s="16">
        <f>'Ref. ACS-5-YR'!AB849</f>
        <v>359552</v>
      </c>
      <c r="G137" s="55">
        <v>2.8565348176739114E-2</v>
      </c>
      <c r="H137" s="271"/>
    </row>
    <row r="138" spans="1:9" hidden="1" x14ac:dyDescent="0.3">
      <c r="A138" s="13" t="s">
        <v>1357</v>
      </c>
      <c r="B138" s="16">
        <f>'Ref. ACS-5-YR'!H850</f>
        <v>63</v>
      </c>
      <c r="C138" s="55">
        <v>7.5908080059303188E-3</v>
      </c>
      <c r="D138" s="16">
        <f>'Ref. ACS-5-YR'!R850</f>
        <v>284</v>
      </c>
      <c r="E138" s="55">
        <v>5.7744896169610203E-3</v>
      </c>
      <c r="F138" s="16">
        <f>'Ref. ACS-5-YR'!AB850</f>
        <v>54257</v>
      </c>
      <c r="G138" s="55">
        <v>4.593819230610599E-3</v>
      </c>
      <c r="H138" s="271"/>
    </row>
    <row r="139" spans="1:9" hidden="1" x14ac:dyDescent="0.3">
      <c r="A139" s="13" t="s">
        <v>1358</v>
      </c>
      <c r="B139" s="16">
        <f>'Ref. ACS-5-YR'!H851</f>
        <v>0</v>
      </c>
      <c r="C139" s="55">
        <v>3.6827279466271311E-3</v>
      </c>
      <c r="D139" s="16">
        <f>'Ref. ACS-5-YR'!R851</f>
        <v>82</v>
      </c>
      <c r="E139" s="55">
        <v>2.8710060862730835E-3</v>
      </c>
      <c r="F139" s="16">
        <f>'Ref. ACS-5-YR'!AB851</f>
        <v>19701</v>
      </c>
      <c r="G139" s="55">
        <v>1.7038904297106484E-3</v>
      </c>
      <c r="H139" s="271"/>
    </row>
    <row r="140" spans="1:9" hidden="1" x14ac:dyDescent="0.3">
      <c r="A140" s="13" t="s">
        <v>1359</v>
      </c>
      <c r="B140" s="16">
        <f>'Ref. ACS-5-YR'!H852</f>
        <v>54</v>
      </c>
      <c r="C140" s="55">
        <v>5.3965900667160864E-3</v>
      </c>
      <c r="D140" s="16">
        <f>'Ref. ACS-5-YR'!R852</f>
        <v>237</v>
      </c>
      <c r="E140" s="55">
        <v>3.88755009645801E-3</v>
      </c>
      <c r="F140" s="16">
        <f>'Ref. ACS-5-YR'!AB852</f>
        <v>18723</v>
      </c>
      <c r="G140" s="55">
        <v>1.6447839993449995E-3</v>
      </c>
      <c r="H140" s="271"/>
    </row>
    <row r="141" spans="1:9" hidden="1" x14ac:dyDescent="0.3">
      <c r="A141" s="13" t="s">
        <v>1360</v>
      </c>
      <c r="B141" s="16">
        <f>'Ref. ACS-5-YR'!H853</f>
        <v>53</v>
      </c>
      <c r="C141" s="55">
        <v>5.1060044477390662E-3</v>
      </c>
      <c r="D141" s="16">
        <f>'Ref. ACS-5-YR'!R853</f>
        <v>61</v>
      </c>
      <c r="E141" s="55">
        <v>4.1830948406331803E-3</v>
      </c>
      <c r="F141" s="16">
        <f>'Ref. ACS-5-YR'!AB853</f>
        <v>21780</v>
      </c>
      <c r="G141" s="55">
        <v>1.8241731654352956E-3</v>
      </c>
      <c r="H141" s="271"/>
    </row>
    <row r="142" spans="1:9" hidden="1" x14ac:dyDescent="0.3">
      <c r="A142" s="13" t="s">
        <v>1361</v>
      </c>
      <c r="B142" s="16">
        <f>'Ref. ACS-5-YR'!H854</f>
        <v>92</v>
      </c>
      <c r="C142" s="55">
        <v>3.6649369903632321E-3</v>
      </c>
      <c r="D142" s="16">
        <f>'Ref. ACS-5-YR'!R854</f>
        <v>247</v>
      </c>
      <c r="E142" s="55">
        <v>2.6046910420712815E-3</v>
      </c>
      <c r="F142" s="16">
        <f>'Ref. ACS-5-YR'!AB854</f>
        <v>21246</v>
      </c>
      <c r="G142" s="55">
        <v>1.7190695129952118E-3</v>
      </c>
      <c r="H142" s="271"/>
    </row>
    <row r="143" spans="1:9" hidden="1" x14ac:dyDescent="0.3">
      <c r="A143" s="13" t="s">
        <v>1362</v>
      </c>
      <c r="B143" s="16">
        <f>'Ref. ACS-5-YR'!H855</f>
        <v>115</v>
      </c>
      <c r="C143" s="55">
        <v>3.9436619718309857E-3</v>
      </c>
      <c r="D143" s="16">
        <f>'Ref. ACS-5-YR'!R855</f>
        <v>180</v>
      </c>
      <c r="E143" s="55">
        <v>3.1275778971504289E-3</v>
      </c>
      <c r="F143" s="16">
        <f>'Ref. ACS-5-YR'!AB855</f>
        <v>21150</v>
      </c>
      <c r="G143" s="55">
        <v>1.7517275406680607E-3</v>
      </c>
      <c r="H143" s="271"/>
    </row>
    <row r="144" spans="1:9" hidden="1" x14ac:dyDescent="0.3">
      <c r="A144" s="13" t="s">
        <v>1363</v>
      </c>
      <c r="B144" s="16">
        <f>'Ref. ACS-5-YR'!H856</f>
        <v>40</v>
      </c>
      <c r="C144" s="55">
        <v>2.206078576723499E-3</v>
      </c>
      <c r="D144" s="16">
        <f>'Ref. ACS-5-YR'!R856</f>
        <v>91</v>
      </c>
      <c r="E144" s="55">
        <v>1.8771962871785544E-3</v>
      </c>
      <c r="F144" s="16">
        <f>'Ref. ACS-5-YR'!AB856</f>
        <v>18539</v>
      </c>
      <c r="G144" s="55">
        <v>1.5208214858543976E-3</v>
      </c>
      <c r="H144" s="271"/>
    </row>
    <row r="145" spans="1:8" hidden="1" x14ac:dyDescent="0.3">
      <c r="A145" s="13" t="s">
        <v>1364</v>
      </c>
      <c r="B145" s="16">
        <f>'Ref. ACS-5-YR'!H857</f>
        <v>88</v>
      </c>
      <c r="C145" s="55">
        <v>2.8880652335063011E-3</v>
      </c>
      <c r="D145" s="16">
        <f>'Ref. ACS-5-YR'!R857</f>
        <v>267</v>
      </c>
      <c r="E145" s="55">
        <v>2.3123940423375967E-3</v>
      </c>
      <c r="F145" s="16">
        <f>'Ref. ACS-5-YR'!AB857</f>
        <v>18777</v>
      </c>
      <c r="G145" s="55">
        <v>1.5122353377338366E-3</v>
      </c>
      <c r="H145" s="271"/>
    </row>
    <row r="146" spans="1:8" hidden="1" x14ac:dyDescent="0.3">
      <c r="A146" s="13" t="s">
        <v>1365</v>
      </c>
      <c r="B146" s="16">
        <f>'Ref. ACS-5-YR'!H858</f>
        <v>0</v>
      </c>
      <c r="C146" s="55">
        <v>1.6723498888065234E-3</v>
      </c>
      <c r="D146" s="16">
        <f>'Ref. ACS-5-YR'!R858</f>
        <v>245</v>
      </c>
      <c r="E146" s="55">
        <v>1.5037056764077349E-3</v>
      </c>
      <c r="F146" s="16">
        <f>'Ref. ACS-5-YR'!AB858</f>
        <v>16116</v>
      </c>
      <c r="G146" s="55">
        <v>1.244684829334207E-3</v>
      </c>
      <c r="H146" s="271"/>
    </row>
    <row r="147" spans="1:8" hidden="1" x14ac:dyDescent="0.3">
      <c r="A147" s="13" t="s">
        <v>1366</v>
      </c>
      <c r="B147" s="16">
        <f>'Ref. ACS-5-YR'!H859</f>
        <v>19</v>
      </c>
      <c r="C147" s="55">
        <v>3.6649369903632321E-3</v>
      </c>
      <c r="D147" s="16">
        <f>'Ref. ACS-5-YR'!R859</f>
        <v>108</v>
      </c>
      <c r="E147" s="55">
        <v>2.4098263755821582E-3</v>
      </c>
      <c r="F147" s="16">
        <f>'Ref. ACS-5-YR'!AB859</f>
        <v>29732</v>
      </c>
      <c r="G147" s="55">
        <v>2.3674770201711618E-3</v>
      </c>
      <c r="H147" s="271"/>
    </row>
    <row r="148" spans="1:8" hidden="1" x14ac:dyDescent="0.3">
      <c r="A148" s="13" t="s">
        <v>1367</v>
      </c>
      <c r="B148" s="16">
        <f>'Ref. ACS-5-YR'!H860</f>
        <v>131</v>
      </c>
      <c r="C148" s="55">
        <v>3.5819125277983693E-3</v>
      </c>
      <c r="D148" s="16">
        <f>'Ref. ACS-5-YR'!R860</f>
        <v>224</v>
      </c>
      <c r="E148" s="55">
        <v>2.8839970640390251E-3</v>
      </c>
      <c r="F148" s="16">
        <f>'Ref. ACS-5-YR'!AB860</f>
        <v>34492</v>
      </c>
      <c r="G148" s="55">
        <v>2.5556056584556002E-3</v>
      </c>
      <c r="H148" s="271"/>
    </row>
    <row r="149" spans="1:8" hidden="1" x14ac:dyDescent="0.3">
      <c r="A149" s="13" t="s">
        <v>1368</v>
      </c>
      <c r="B149" s="16">
        <f>'Ref. ACS-5-YR'!H861</f>
        <v>44</v>
      </c>
      <c r="C149" s="55">
        <v>1.8977020014825797E-3</v>
      </c>
      <c r="D149" s="16">
        <f>'Ref. ACS-5-YR'!R861</f>
        <v>207</v>
      </c>
      <c r="E149" s="55">
        <v>1.8771962871785544E-3</v>
      </c>
      <c r="F149" s="16">
        <f>'Ref. ACS-5-YR'!AB861</f>
        <v>35106</v>
      </c>
      <c r="G149" s="55">
        <v>2.6554962923939149E-3</v>
      </c>
      <c r="H149" s="271"/>
    </row>
    <row r="150" spans="1:8" hidden="1" x14ac:dyDescent="0.3">
      <c r="A150" s="13" t="s">
        <v>1369</v>
      </c>
      <c r="B150" s="16">
        <f>'Ref. ACS-5-YR'!H862</f>
        <v>14</v>
      </c>
      <c r="C150" s="55">
        <v>1.3402520385470719E-3</v>
      </c>
      <c r="D150" s="16">
        <f>'Ref. ACS-5-YR'!R862</f>
        <v>46</v>
      </c>
      <c r="E150" s="55">
        <v>9.8406656577007274E-4</v>
      </c>
      <c r="F150" s="16">
        <f>'Ref. ACS-5-YR'!AB862</f>
        <v>19282</v>
      </c>
      <c r="G150" s="55">
        <v>1.3957857038487255E-3</v>
      </c>
      <c r="H150" s="271"/>
    </row>
    <row r="151" spans="1:8" hidden="1" x14ac:dyDescent="0.3">
      <c r="A151" s="13" t="s">
        <v>1370</v>
      </c>
      <c r="B151" s="16">
        <f>'Ref. ACS-5-YR'!H863</f>
        <v>0</v>
      </c>
      <c r="C151" s="55">
        <v>2.9651593773165309E-4</v>
      </c>
      <c r="D151" s="16">
        <f>'Ref. ACS-5-YR'!R863</f>
        <v>0</v>
      </c>
      <c r="E151" s="55">
        <v>3.5725188856339273E-4</v>
      </c>
      <c r="F151" s="16">
        <f>'Ref. ACS-5-YR'!AB863</f>
        <v>11093</v>
      </c>
      <c r="G151" s="55">
        <v>7.3380901616081735E-4</v>
      </c>
      <c r="H151" s="271"/>
    </row>
    <row r="152" spans="1:8" hidden="1" x14ac:dyDescent="0.3">
      <c r="A152" s="13" t="s">
        <v>1371</v>
      </c>
      <c r="B152" s="16">
        <f>'Ref. ACS-5-YR'!H864</f>
        <v>0</v>
      </c>
      <c r="C152" s="55">
        <v>4.4477390659747963E-4</v>
      </c>
      <c r="D152" s="16">
        <f>'Ref. ACS-5-YR'!R864</f>
        <v>0</v>
      </c>
      <c r="E152" s="55">
        <v>3.052879774996265E-4</v>
      </c>
      <c r="F152" s="16">
        <f>'Ref. ACS-5-YR'!AB864</f>
        <v>10009</v>
      </c>
      <c r="G152" s="55">
        <v>7.1456684492634539E-4</v>
      </c>
      <c r="H152" s="271"/>
    </row>
    <row r="153" spans="1:8" hidden="1" x14ac:dyDescent="0.3">
      <c r="A153" s="13" t="s">
        <v>1372</v>
      </c>
      <c r="B153" s="16">
        <f>'Ref. ACS-5-YR'!H865</f>
        <v>44</v>
      </c>
      <c r="C153" s="55">
        <v>2.9651593773165309E-4</v>
      </c>
      <c r="D153" s="16">
        <f>'Ref. ACS-5-YR'!R865</f>
        <v>57</v>
      </c>
      <c r="E153" s="55">
        <v>1.9161692204763792E-4</v>
      </c>
      <c r="F153" s="16">
        <f>'Ref. ACS-5-YR'!AB865</f>
        <v>9549</v>
      </c>
      <c r="G153" s="55">
        <v>6.2740210909529139E-4</v>
      </c>
      <c r="H153" s="271"/>
    </row>
    <row r="154" spans="1:8" hidden="1" x14ac:dyDescent="0.3">
      <c r="A154" s="13" t="s">
        <v>1373</v>
      </c>
      <c r="B154" s="16">
        <f>'Ref. ACS-5-YR'!H866</f>
        <v>3542</v>
      </c>
      <c r="C154" s="55">
        <v>0.3941349147516679</v>
      </c>
      <c r="D154" s="16">
        <f>'Ref. ACS-5-YR'!R866</f>
        <v>17409</v>
      </c>
      <c r="E154" s="55">
        <v>0.37070404604002521</v>
      </c>
      <c r="F154" s="16">
        <f>'Ref. ACS-5-YR'!AB866</f>
        <v>4474488</v>
      </c>
      <c r="G154" s="55">
        <v>0.34205335892414335</v>
      </c>
      <c r="H154" s="271"/>
    </row>
    <row r="155" spans="1:8" hidden="1" x14ac:dyDescent="0.3">
      <c r="A155" s="13" t="s">
        <v>1357</v>
      </c>
      <c r="B155" s="16">
        <f>'Ref. ACS-5-YR'!H867</f>
        <v>138</v>
      </c>
      <c r="C155" s="55">
        <v>3.0558932542624165E-2</v>
      </c>
      <c r="D155" s="16">
        <f>'Ref. ACS-5-YR'!R867</f>
        <v>834</v>
      </c>
      <c r="E155" s="55">
        <v>2.5199249121485127E-2</v>
      </c>
      <c r="F155" s="16">
        <f>'Ref. ACS-5-YR'!AB867</f>
        <v>172775</v>
      </c>
      <c r="G155" s="55">
        <v>1.3800469876955898E-2</v>
      </c>
      <c r="H155" s="271"/>
    </row>
    <row r="156" spans="1:8" hidden="1" x14ac:dyDescent="0.3">
      <c r="A156" s="13" t="s">
        <v>1358</v>
      </c>
      <c r="B156" s="16">
        <f>'Ref. ACS-5-YR'!H868</f>
        <v>64</v>
      </c>
      <c r="C156" s="55">
        <v>2.0969607116382506E-2</v>
      </c>
      <c r="D156" s="16">
        <f>'Ref. ACS-5-YR'!R868</f>
        <v>445</v>
      </c>
      <c r="E156" s="55">
        <v>1.772618916162725E-2</v>
      </c>
      <c r="F156" s="16">
        <f>'Ref. ACS-5-YR'!AB868</f>
        <v>101332</v>
      </c>
      <c r="G156" s="55">
        <v>8.5573231947278592E-3</v>
      </c>
      <c r="H156" s="271"/>
    </row>
    <row r="157" spans="1:8" hidden="1" x14ac:dyDescent="0.3">
      <c r="A157" s="13" t="s">
        <v>1359</v>
      </c>
      <c r="B157" s="16">
        <f>'Ref. ACS-5-YR'!H869</f>
        <v>92</v>
      </c>
      <c r="C157" s="55">
        <v>2.0702742772424017E-2</v>
      </c>
      <c r="D157" s="16">
        <f>'Ref. ACS-5-YR'!R869</f>
        <v>574</v>
      </c>
      <c r="E157" s="55">
        <v>1.7252018473170382E-2</v>
      </c>
      <c r="F157" s="16">
        <f>'Ref. ACS-5-YR'!AB869</f>
        <v>107030</v>
      </c>
      <c r="G157" s="55">
        <v>9.4124882151283944E-3</v>
      </c>
      <c r="H157" s="271"/>
    </row>
    <row r="158" spans="1:8" hidden="1" x14ac:dyDescent="0.3">
      <c r="A158" s="13" t="s">
        <v>1360</v>
      </c>
      <c r="B158" s="16">
        <f>'Ref. ACS-5-YR'!H870</f>
        <v>126</v>
      </c>
      <c r="C158" s="55">
        <v>2.4237212750185321E-2</v>
      </c>
      <c r="D158" s="16">
        <f>'Ref. ACS-5-YR'!R870</f>
        <v>466</v>
      </c>
      <c r="E158" s="55">
        <v>2.1003163303086006E-2</v>
      </c>
      <c r="F158" s="16">
        <f>'Ref. ACS-5-YR'!AB870</f>
        <v>133407</v>
      </c>
      <c r="G158" s="55">
        <v>1.138469577360658E-2</v>
      </c>
      <c r="H158" s="271"/>
    </row>
    <row r="159" spans="1:8" hidden="1" x14ac:dyDescent="0.3">
      <c r="A159" s="13" t="s">
        <v>1361</v>
      </c>
      <c r="B159" s="16">
        <f>'Ref. ACS-5-YR'!H871</f>
        <v>78</v>
      </c>
      <c r="C159" s="55">
        <v>2.1776130467012603E-2</v>
      </c>
      <c r="D159" s="16">
        <f>'Ref. ACS-5-YR'!R871</f>
        <v>779</v>
      </c>
      <c r="E159" s="55">
        <v>2.0753086981091632E-2</v>
      </c>
      <c r="F159" s="16">
        <f>'Ref. ACS-5-YR'!AB871</f>
        <v>142211</v>
      </c>
      <c r="G159" s="55">
        <v>1.1859847077635492E-2</v>
      </c>
      <c r="H159" s="271"/>
    </row>
    <row r="160" spans="1:8" hidden="1" x14ac:dyDescent="0.3">
      <c r="A160" s="13" t="s">
        <v>1362</v>
      </c>
      <c r="B160" s="16">
        <f>'Ref. ACS-5-YR'!H872</f>
        <v>237</v>
      </c>
      <c r="C160" s="55">
        <v>2.1568569310600444E-2</v>
      </c>
      <c r="D160" s="16">
        <f>'Ref. ACS-5-YR'!R872</f>
        <v>879</v>
      </c>
      <c r="E160" s="55">
        <v>2.0746591492208661E-2</v>
      </c>
      <c r="F160" s="16">
        <f>'Ref. ACS-5-YR'!AB872</f>
        <v>158629</v>
      </c>
      <c r="G160" s="55">
        <v>1.3173681064154933E-2</v>
      </c>
      <c r="H160" s="271"/>
    </row>
    <row r="161" spans="1:8" hidden="1" x14ac:dyDescent="0.3">
      <c r="A161" s="13" t="s">
        <v>1363</v>
      </c>
      <c r="B161" s="16">
        <f>'Ref. ACS-5-YR'!H873</f>
        <v>7</v>
      </c>
      <c r="C161" s="55">
        <v>1.7043736100815419E-2</v>
      </c>
      <c r="D161" s="16">
        <f>'Ref. ACS-5-YR'!R873</f>
        <v>755</v>
      </c>
      <c r="E161" s="55">
        <v>1.6875280117958077E-2</v>
      </c>
      <c r="F161" s="16">
        <f>'Ref. ACS-5-YR'!AB873</f>
        <v>149167</v>
      </c>
      <c r="G161" s="55">
        <v>1.2234801099578927E-2</v>
      </c>
      <c r="H161" s="271"/>
    </row>
    <row r="162" spans="1:8" hidden="1" x14ac:dyDescent="0.3">
      <c r="A162" s="13" t="s">
        <v>1364</v>
      </c>
      <c r="B162" s="16">
        <f>'Ref. ACS-5-YR'!H874</f>
        <v>203</v>
      </c>
      <c r="C162" s="55">
        <v>1.9220163083765753E-2</v>
      </c>
      <c r="D162" s="16">
        <f>'Ref. ACS-5-YR'!R874</f>
        <v>998</v>
      </c>
      <c r="E162" s="55">
        <v>1.7690463972770909E-2</v>
      </c>
      <c r="F162" s="16">
        <f>'Ref. ACS-5-YR'!AB874</f>
        <v>162714</v>
      </c>
      <c r="G162" s="55">
        <v>1.2689790287931877E-2</v>
      </c>
      <c r="H162" s="271"/>
    </row>
    <row r="163" spans="1:8" hidden="1" x14ac:dyDescent="0.3">
      <c r="A163" s="13" t="s">
        <v>1365</v>
      </c>
      <c r="B163" s="16">
        <f>'Ref. ACS-5-YR'!H875</f>
        <v>176</v>
      </c>
      <c r="C163" s="55">
        <v>1.6118606375092662E-2</v>
      </c>
      <c r="D163" s="16">
        <f>'Ref. ACS-5-YR'!R875</f>
        <v>811</v>
      </c>
      <c r="E163" s="55">
        <v>1.4410242086870669E-2</v>
      </c>
      <c r="F163" s="16">
        <f>'Ref. ACS-5-YR'!AB875</f>
        <v>141641</v>
      </c>
      <c r="G163" s="55">
        <v>1.1388452213409325E-2</v>
      </c>
      <c r="H163" s="271"/>
    </row>
    <row r="164" spans="1:8" hidden="1" x14ac:dyDescent="0.3">
      <c r="A164" s="13" t="s">
        <v>1366</v>
      </c>
      <c r="B164" s="16">
        <f>'Ref. ACS-5-YR'!H876</f>
        <v>265</v>
      </c>
      <c r="C164" s="55">
        <v>3.1988139362490731E-2</v>
      </c>
      <c r="D164" s="16">
        <f>'Ref. ACS-5-YR'!R876</f>
        <v>1674</v>
      </c>
      <c r="E164" s="55">
        <v>2.9940956006053794E-2</v>
      </c>
      <c r="F164" s="16">
        <f>'Ref. ACS-5-YR'!AB876</f>
        <v>300078</v>
      </c>
      <c r="G164" s="55">
        <v>2.3781100446740353E-2</v>
      </c>
      <c r="H164" s="271"/>
    </row>
    <row r="165" spans="1:8" hidden="1" x14ac:dyDescent="0.3">
      <c r="A165" s="13" t="s">
        <v>1367</v>
      </c>
      <c r="B165" s="16">
        <f>'Ref. ACS-5-YR'!H877</f>
        <v>356</v>
      </c>
      <c r="C165" s="55">
        <v>4.3795404002965159E-2</v>
      </c>
      <c r="D165" s="16">
        <f>'Ref. ACS-5-YR'!R877</f>
        <v>1988</v>
      </c>
      <c r="E165" s="55">
        <v>4.1054737484816792E-2</v>
      </c>
      <c r="F165" s="16">
        <f>'Ref. ACS-5-YR'!AB877</f>
        <v>428778</v>
      </c>
      <c r="G165" s="55">
        <v>3.2560820210198106E-2</v>
      </c>
      <c r="H165" s="271"/>
    </row>
    <row r="166" spans="1:8" hidden="1" x14ac:dyDescent="0.3">
      <c r="A166" s="13" t="s">
        <v>1368</v>
      </c>
      <c r="B166" s="16">
        <f>'Ref. ACS-5-YR'!H878</f>
        <v>822</v>
      </c>
      <c r="C166" s="55">
        <v>5.0413639733135659E-2</v>
      </c>
      <c r="D166" s="16">
        <f>'Ref. ACS-5-YR'!R878</f>
        <v>3265</v>
      </c>
      <c r="E166" s="55">
        <v>4.7469032756750434E-2</v>
      </c>
      <c r="F166" s="16">
        <f>'Ref. ACS-5-YR'!AB878</f>
        <v>598398</v>
      </c>
      <c r="G166" s="55">
        <v>4.5974300125434422E-2</v>
      </c>
      <c r="H166" s="271"/>
    </row>
    <row r="167" spans="1:8" hidden="1" x14ac:dyDescent="0.3">
      <c r="A167" s="13" t="s">
        <v>1369</v>
      </c>
      <c r="B167" s="16">
        <f>'Ref. ACS-5-YR'!H879</f>
        <v>405</v>
      </c>
      <c r="C167" s="55">
        <v>2.8346923647146034E-2</v>
      </c>
      <c r="D167" s="16">
        <f>'Ref. ACS-5-YR'!R879</f>
        <v>1706</v>
      </c>
      <c r="E167" s="55">
        <v>2.8421011607438634E-2</v>
      </c>
      <c r="F167" s="16">
        <f>'Ref. ACS-5-YR'!AB879</f>
        <v>478880</v>
      </c>
      <c r="G167" s="55">
        <v>3.5904204958715193E-2</v>
      </c>
      <c r="H167" s="271"/>
    </row>
    <row r="168" spans="1:8" hidden="1" x14ac:dyDescent="0.3">
      <c r="A168" s="13" t="s">
        <v>1370</v>
      </c>
      <c r="B168" s="16">
        <f>'Ref. ACS-5-YR'!H880</f>
        <v>227</v>
      </c>
      <c r="C168" s="55">
        <v>1.8852483320978504E-2</v>
      </c>
      <c r="D168" s="16">
        <f>'Ref. ACS-5-YR'!R880</f>
        <v>876</v>
      </c>
      <c r="E168" s="55">
        <v>1.9340318149045486E-2</v>
      </c>
      <c r="F168" s="16">
        <f>'Ref. ACS-5-YR'!AB880</f>
        <v>352103</v>
      </c>
      <c r="G168" s="55">
        <v>2.5746255097833792E-2</v>
      </c>
      <c r="H168" s="271"/>
    </row>
    <row r="169" spans="1:8" hidden="1" x14ac:dyDescent="0.3">
      <c r="A169" s="13" t="s">
        <v>1371</v>
      </c>
      <c r="B169" s="16">
        <f>'Ref. ACS-5-YR'!H881</f>
        <v>149</v>
      </c>
      <c r="C169" s="55">
        <v>1.7168272794662712E-2</v>
      </c>
      <c r="D169" s="16">
        <f>'Ref. ACS-5-YR'!R881</f>
        <v>782</v>
      </c>
      <c r="E169" s="55">
        <v>1.9820984326385325E-2</v>
      </c>
      <c r="F169" s="16">
        <f>'Ref. ACS-5-YR'!AB881</f>
        <v>448068</v>
      </c>
      <c r="G169" s="55">
        <v>3.2509993279805853E-2</v>
      </c>
      <c r="H169" s="271"/>
    </row>
    <row r="170" spans="1:8" hidden="1" x14ac:dyDescent="0.3">
      <c r="A170" s="13" t="s">
        <v>1372</v>
      </c>
      <c r="B170" s="16">
        <f>'Ref. ACS-5-YR'!H882</f>
        <v>197</v>
      </c>
      <c r="C170" s="55">
        <v>1.1374351371386211E-2</v>
      </c>
      <c r="D170" s="16">
        <f>'Ref. ACS-5-YR'!R882</f>
        <v>577</v>
      </c>
      <c r="E170" s="55">
        <v>1.3000720999266011E-2</v>
      </c>
      <c r="F170" s="16">
        <f>'Ref. ACS-5-YR'!AB882</f>
        <v>599277</v>
      </c>
      <c r="G170" s="55">
        <v>4.1075136002286371E-2</v>
      </c>
      <c r="H170" s="271"/>
    </row>
    <row r="171" spans="1:8" hidden="1" x14ac:dyDescent="0.3">
      <c r="A171" s="13" t="s">
        <v>1374</v>
      </c>
      <c r="B171" s="16">
        <f>'Ref. ACS-5-YR'!H883</f>
        <v>2693</v>
      </c>
      <c r="C171" s="55">
        <v>0.3492008895478132</v>
      </c>
      <c r="D171" s="16">
        <f>'Ref. ACS-5-YR'!R883</f>
        <v>14684</v>
      </c>
      <c r="E171" s="55">
        <v>0.36356875150208179</v>
      </c>
      <c r="F171" s="16">
        <f>'Ref. ACS-5-YR'!AB883</f>
        <v>5070224</v>
      </c>
      <c r="G171" s="55">
        <v>0.39001144257561138</v>
      </c>
      <c r="H171" s="271"/>
    </row>
    <row r="172" spans="1:8" hidden="1" x14ac:dyDescent="0.3">
      <c r="A172" s="13" t="s">
        <v>1357</v>
      </c>
      <c r="B172" s="16">
        <f>'Ref. ACS-5-YR'!H884</f>
        <v>20</v>
      </c>
      <c r="C172" s="55">
        <v>2.7404002965159376E-2</v>
      </c>
      <c r="D172" s="16">
        <f>'Ref. ACS-5-YR'!R884</f>
        <v>663</v>
      </c>
      <c r="E172" s="55">
        <v>2.3289575389891719E-2</v>
      </c>
      <c r="F172" s="16">
        <f>'Ref. ACS-5-YR'!AB884</f>
        <v>215299</v>
      </c>
      <c r="G172" s="55">
        <v>1.6798875459914726E-2</v>
      </c>
      <c r="H172" s="271"/>
    </row>
    <row r="173" spans="1:8" hidden="1" x14ac:dyDescent="0.3">
      <c r="A173" s="13" t="s">
        <v>1358</v>
      </c>
      <c r="B173" s="16">
        <f>'Ref. ACS-5-YR'!H885</f>
        <v>74</v>
      </c>
      <c r="C173" s="55">
        <v>2.059006671608599E-2</v>
      </c>
      <c r="D173" s="16">
        <f>'Ref. ACS-5-YR'!R885</f>
        <v>363</v>
      </c>
      <c r="E173" s="55">
        <v>1.693049177346333E-2</v>
      </c>
      <c r="F173" s="16">
        <f>'Ref. ACS-5-YR'!AB885</f>
        <v>154532</v>
      </c>
      <c r="G173" s="55">
        <v>1.2835218171723882E-2</v>
      </c>
      <c r="H173" s="271"/>
    </row>
    <row r="174" spans="1:8" hidden="1" x14ac:dyDescent="0.3">
      <c r="A174" s="13" t="s">
        <v>1359</v>
      </c>
      <c r="B174" s="16">
        <f>'Ref. ACS-5-YR'!H886</f>
        <v>70</v>
      </c>
      <c r="C174" s="55">
        <v>1.6966641957005188E-2</v>
      </c>
      <c r="D174" s="16">
        <f>'Ref. ACS-5-YR'!R886</f>
        <v>446</v>
      </c>
      <c r="E174" s="55">
        <v>1.4660318408865043E-2</v>
      </c>
      <c r="F174" s="16">
        <f>'Ref. ACS-5-YR'!AB886</f>
        <v>120380</v>
      </c>
      <c r="G174" s="55">
        <v>1.0196357541313554E-2</v>
      </c>
      <c r="H174" s="271"/>
    </row>
    <row r="175" spans="1:8" hidden="1" x14ac:dyDescent="0.3">
      <c r="A175" s="13" t="s">
        <v>1360</v>
      </c>
      <c r="B175" s="16">
        <f>'Ref. ACS-5-YR'!H887</f>
        <v>68</v>
      </c>
      <c r="C175" s="55">
        <v>1.847887323943662E-2</v>
      </c>
      <c r="D175" s="16">
        <f>'Ref. ACS-5-YR'!R887</f>
        <v>626</v>
      </c>
      <c r="E175" s="55">
        <v>1.7355946295297915E-2</v>
      </c>
      <c r="F175" s="16">
        <f>'Ref. ACS-5-YR'!AB887</f>
        <v>145227</v>
      </c>
      <c r="G175" s="55">
        <v>1.1783108378807975E-2</v>
      </c>
      <c r="H175" s="271"/>
    </row>
    <row r="176" spans="1:8" hidden="1" x14ac:dyDescent="0.3">
      <c r="A176" s="13" t="s">
        <v>1361</v>
      </c>
      <c r="B176" s="16">
        <f>'Ref. ACS-5-YR'!H888</f>
        <v>0</v>
      </c>
      <c r="C176" s="55">
        <v>1.3141586360266865E-2</v>
      </c>
      <c r="D176" s="16">
        <f>'Ref. ACS-5-YR'!R888</f>
        <v>527</v>
      </c>
      <c r="E176" s="55">
        <v>1.3900346209557463E-2</v>
      </c>
      <c r="F176" s="16">
        <f>'Ref. ACS-5-YR'!AB888</f>
        <v>134811</v>
      </c>
      <c r="G176" s="55">
        <v>1.0918590589918974E-2</v>
      </c>
      <c r="H176" s="271"/>
    </row>
    <row r="177" spans="1:8" hidden="1" x14ac:dyDescent="0.3">
      <c r="A177" s="13" t="s">
        <v>1362</v>
      </c>
      <c r="B177" s="16">
        <f>'Ref. ACS-5-YR'!H889</f>
        <v>0</v>
      </c>
      <c r="C177" s="55">
        <v>1.5246849518161602E-2</v>
      </c>
      <c r="D177" s="16">
        <f>'Ref. ACS-5-YR'!R889</f>
        <v>424</v>
      </c>
      <c r="E177" s="55">
        <v>1.6079582729794158E-2</v>
      </c>
      <c r="F177" s="16">
        <f>'Ref. ACS-5-YR'!AB889</f>
        <v>149463</v>
      </c>
      <c r="G177" s="55">
        <v>1.2028196910427924E-2</v>
      </c>
      <c r="H177" s="271"/>
    </row>
    <row r="178" spans="1:8" hidden="1" x14ac:dyDescent="0.3">
      <c r="A178" s="13" t="s">
        <v>1363</v>
      </c>
      <c r="B178" s="16">
        <f>'Ref. ACS-5-YR'!H890</f>
        <v>44</v>
      </c>
      <c r="C178" s="55">
        <v>1.1653076352853967E-2</v>
      </c>
      <c r="D178" s="16">
        <f>'Ref. ACS-5-YR'!R890</f>
        <v>432</v>
      </c>
      <c r="E178" s="55">
        <v>1.2607743921846278E-2</v>
      </c>
      <c r="F178" s="16">
        <f>'Ref. ACS-5-YR'!AB890</f>
        <v>138441</v>
      </c>
      <c r="G178" s="55">
        <v>1.1373043144014388E-2</v>
      </c>
      <c r="H178" s="271"/>
    </row>
    <row r="179" spans="1:8" hidden="1" x14ac:dyDescent="0.3">
      <c r="A179" s="13" t="s">
        <v>1364</v>
      </c>
      <c r="B179" s="16">
        <f>'Ref. ACS-5-YR'!H891</f>
        <v>150</v>
      </c>
      <c r="C179" s="55">
        <v>1.4499629355077835E-2</v>
      </c>
      <c r="D179" s="16">
        <f>'Ref. ACS-5-YR'!R891</f>
        <v>721</v>
      </c>
      <c r="E179" s="55">
        <v>1.5196196241710133E-2</v>
      </c>
      <c r="F179" s="16">
        <f>'Ref. ACS-5-YR'!AB891</f>
        <v>155952</v>
      </c>
      <c r="G179" s="55">
        <v>1.2048972322398209E-2</v>
      </c>
      <c r="H179" s="271"/>
    </row>
    <row r="180" spans="1:8" hidden="1" x14ac:dyDescent="0.3">
      <c r="A180" s="13" t="s">
        <v>1365</v>
      </c>
      <c r="B180" s="16">
        <f>'Ref. ACS-5-YR'!H892</f>
        <v>35</v>
      </c>
      <c r="C180" s="55">
        <v>1.3159377316530763E-2</v>
      </c>
      <c r="D180" s="16">
        <f>'Ref. ACS-5-YR'!R892</f>
        <v>546</v>
      </c>
      <c r="E180" s="55">
        <v>1.242262248868161E-2</v>
      </c>
      <c r="F180" s="16">
        <f>'Ref. ACS-5-YR'!AB892</f>
        <v>140200</v>
      </c>
      <c r="G180" s="55">
        <v>1.1521384185204441E-2</v>
      </c>
      <c r="H180" s="271"/>
    </row>
    <row r="181" spans="1:8" hidden="1" x14ac:dyDescent="0.3">
      <c r="A181" s="13" t="s">
        <v>1366</v>
      </c>
      <c r="B181" s="16">
        <f>'Ref. ACS-5-YR'!H893</f>
        <v>122</v>
      </c>
      <c r="C181" s="55">
        <v>2.5808747220163082E-2</v>
      </c>
      <c r="D181" s="16">
        <f>'Ref. ACS-5-YR'!R893</f>
        <v>934</v>
      </c>
      <c r="E181" s="55">
        <v>2.4195696089066143E-2</v>
      </c>
      <c r="F181" s="16">
        <f>'Ref. ACS-5-YR'!AB893</f>
        <v>298933</v>
      </c>
      <c r="G181" s="55">
        <v>2.3611370697285687E-2</v>
      </c>
      <c r="H181" s="271"/>
    </row>
    <row r="182" spans="1:8" hidden="1" x14ac:dyDescent="0.3">
      <c r="A182" s="13" t="s">
        <v>1367</v>
      </c>
      <c r="B182" s="16">
        <f>'Ref. ACS-5-YR'!H894</f>
        <v>397</v>
      </c>
      <c r="C182" s="55">
        <v>3.3559673832468495E-2</v>
      </c>
      <c r="D182" s="16">
        <f>'Ref. ACS-5-YR'!R894</f>
        <v>1855</v>
      </c>
      <c r="E182" s="55">
        <v>3.5124356134664476E-2</v>
      </c>
      <c r="F182" s="16">
        <f>'Ref. ACS-5-YR'!AB894</f>
        <v>419518</v>
      </c>
      <c r="G182" s="55">
        <v>3.2930024579382239E-2</v>
      </c>
      <c r="H182" s="271"/>
    </row>
    <row r="183" spans="1:8" hidden="1" x14ac:dyDescent="0.3">
      <c r="A183" s="13" t="s">
        <v>1368</v>
      </c>
      <c r="B183" s="16">
        <f>'Ref. ACS-5-YR'!H895</f>
        <v>458</v>
      </c>
      <c r="C183" s="55">
        <v>4.268643439584878E-2</v>
      </c>
      <c r="D183" s="16">
        <f>'Ref. ACS-5-YR'!R895</f>
        <v>1920</v>
      </c>
      <c r="E183" s="55">
        <v>4.7897735023026508E-2</v>
      </c>
      <c r="F183" s="16">
        <f>'Ref. ACS-5-YR'!AB895</f>
        <v>627473</v>
      </c>
      <c r="G183" s="55">
        <v>4.9514936294614044E-2</v>
      </c>
      <c r="H183" s="271"/>
    </row>
    <row r="184" spans="1:8" hidden="1" x14ac:dyDescent="0.3">
      <c r="A184" s="13" t="s">
        <v>1369</v>
      </c>
      <c r="B184" s="16">
        <f>'Ref. ACS-5-YR'!H896</f>
        <v>475</v>
      </c>
      <c r="C184" s="55">
        <v>3.4099332839140101E-2</v>
      </c>
      <c r="D184" s="16">
        <f>'Ref. ACS-5-YR'!R896</f>
        <v>1911</v>
      </c>
      <c r="E184" s="55">
        <v>3.6660539255487061E-2</v>
      </c>
      <c r="F184" s="16">
        <f>'Ref. ACS-5-YR'!AB896</f>
        <v>540673</v>
      </c>
      <c r="G184" s="55">
        <v>4.1022929155231883E-2</v>
      </c>
      <c r="H184" s="271"/>
    </row>
    <row r="185" spans="1:8" hidden="1" x14ac:dyDescent="0.3">
      <c r="A185" s="13" t="s">
        <v>1370</v>
      </c>
      <c r="B185" s="16">
        <f>'Ref. ACS-5-YR'!H897</f>
        <v>223</v>
      </c>
      <c r="C185" s="55">
        <v>1.681245366938473E-2</v>
      </c>
      <c r="D185" s="16">
        <f>'Ref. ACS-5-YR'!R897</f>
        <v>953</v>
      </c>
      <c r="E185" s="55">
        <v>2.1883302046728548E-2</v>
      </c>
      <c r="F185" s="16">
        <f>'Ref. ACS-5-YR'!AB897</f>
        <v>406789</v>
      </c>
      <c r="G185" s="55">
        <v>3.058232636470308E-2</v>
      </c>
      <c r="H185" s="271"/>
    </row>
    <row r="186" spans="1:8" hidden="1" x14ac:dyDescent="0.3">
      <c r="A186" s="13" t="s">
        <v>1371</v>
      </c>
      <c r="B186" s="16">
        <f>'Ref. ACS-5-YR'!H898</f>
        <v>391</v>
      </c>
      <c r="C186" s="55">
        <v>2.2161601186063751E-2</v>
      </c>
      <c r="D186" s="16">
        <f>'Ref. ACS-5-YR'!R898</f>
        <v>1497</v>
      </c>
      <c r="E186" s="55">
        <v>2.8161192052119803E-2</v>
      </c>
      <c r="F186" s="16">
        <f>'Ref. ACS-5-YR'!AB898</f>
        <v>563596</v>
      </c>
      <c r="G186" s="55">
        <v>4.1732896277950786E-2</v>
      </c>
      <c r="H186" s="271"/>
    </row>
    <row r="187" spans="1:8" hidden="1" x14ac:dyDescent="0.3">
      <c r="A187" s="13" t="s">
        <v>1372</v>
      </c>
      <c r="B187" s="16">
        <f>'Ref. ACS-5-YR'!H899</f>
        <v>166</v>
      </c>
      <c r="C187" s="55">
        <v>2.2932542624166049E-2</v>
      </c>
      <c r="D187" s="16">
        <f>'Ref. ACS-5-YR'!R899</f>
        <v>866</v>
      </c>
      <c r="E187" s="55">
        <v>2.7203107441881612E-2</v>
      </c>
      <c r="F187" s="16">
        <f>'Ref. ACS-5-YR'!AB899</f>
        <v>858937</v>
      </c>
      <c r="G187" s="55">
        <v>6.1113212502719588E-2</v>
      </c>
      <c r="H187" s="271"/>
    </row>
    <row r="188" spans="1:8" x14ac:dyDescent="0.3">
      <c r="A188" s="13" t="s">
        <v>1375</v>
      </c>
      <c r="B188" s="16">
        <f>'Ref. ACS-5-YR'!H900</f>
        <v>1811</v>
      </c>
      <c r="C188" s="55">
        <f>B188/B136</f>
        <v>0.20572532091332502</v>
      </c>
      <c r="D188" s="16">
        <f>'Ref. ACS-5-YR'!R900</f>
        <v>9175</v>
      </c>
      <c r="E188" s="55">
        <f>D188/D136</f>
        <v>0.2104164755527016</v>
      </c>
      <c r="F188" s="16">
        <f>'Ref. ACS-5-YR'!AB900</f>
        <v>3198850</v>
      </c>
      <c r="G188" s="55">
        <f>F188/F136</f>
        <v>0.24412899101694452</v>
      </c>
      <c r="H188" s="271"/>
    </row>
    <row r="189" spans="1:8" x14ac:dyDescent="0.3">
      <c r="A189" s="13" t="s">
        <v>1357</v>
      </c>
      <c r="B189" s="16">
        <f>'Ref. ACS-5-YR'!H901</f>
        <v>182</v>
      </c>
      <c r="C189" s="55">
        <f>B189/B188</f>
        <v>0.10049696300386526</v>
      </c>
      <c r="D189" s="16">
        <f>'Ref. ACS-5-YR'!R901</f>
        <v>601</v>
      </c>
      <c r="E189" s="55">
        <f>D189/D188</f>
        <v>6.5504087193460486E-2</v>
      </c>
      <c r="F189" s="16">
        <f>'Ref. ACS-5-YR'!AB901</f>
        <v>172556</v>
      </c>
      <c r="G189" s="55">
        <f>F189/F188</f>
        <v>5.3943135814433309E-2</v>
      </c>
      <c r="H189" s="271"/>
    </row>
    <row r="190" spans="1:8" x14ac:dyDescent="0.3">
      <c r="A190" s="13" t="s">
        <v>1358</v>
      </c>
      <c r="B190" s="16">
        <f>'Ref. ACS-5-YR'!H902</f>
        <v>91</v>
      </c>
      <c r="C190" s="55">
        <f>B190/B188</f>
        <v>5.0248481501932632E-2</v>
      </c>
      <c r="D190" s="16">
        <f>'Ref. ACS-5-YR'!R902</f>
        <v>627</v>
      </c>
      <c r="E190" s="55">
        <f>D190/D188</f>
        <v>6.8337874659400541E-2</v>
      </c>
      <c r="F190" s="16">
        <f>'Ref. ACS-5-YR'!AB902</f>
        <v>231833</v>
      </c>
      <c r="G190" s="55">
        <f>F190/F188</f>
        <v>7.2473857792644231E-2</v>
      </c>
      <c r="H190" s="271"/>
    </row>
    <row r="191" spans="1:8" x14ac:dyDescent="0.3">
      <c r="A191" s="13" t="s">
        <v>1359</v>
      </c>
      <c r="B191" s="16">
        <f>'Ref. ACS-5-YR'!H903</f>
        <v>76</v>
      </c>
      <c r="C191" s="55">
        <f>B191/B188</f>
        <v>4.1965764770844835E-2</v>
      </c>
      <c r="D191" s="16">
        <f>'Ref. ACS-5-YR'!R903</f>
        <v>648</v>
      </c>
      <c r="E191" s="55">
        <f>D191/D188</f>
        <v>7.0626702997275206E-2</v>
      </c>
      <c r="F191" s="16">
        <f>'Ref. ACS-5-YR'!AB903</f>
        <v>189249</v>
      </c>
      <c r="G191" s="55">
        <f>F191/F188</f>
        <v>5.916157369054504E-2</v>
      </c>
      <c r="H191" s="271"/>
    </row>
    <row r="192" spans="1:8" x14ac:dyDescent="0.3">
      <c r="A192" s="13" t="s">
        <v>1360</v>
      </c>
      <c r="B192" s="16">
        <f>'Ref. ACS-5-YR'!H904</f>
        <v>65</v>
      </c>
      <c r="C192" s="55">
        <f>B192/B188</f>
        <v>3.5891772501380453E-2</v>
      </c>
      <c r="D192" s="16">
        <f>'Ref. ACS-5-YR'!R904</f>
        <v>470</v>
      </c>
      <c r="E192" s="55">
        <f>D192/D188</f>
        <v>5.1226158038147139E-2</v>
      </c>
      <c r="F192" s="16">
        <f>'Ref. ACS-5-YR'!AB904</f>
        <v>173679</v>
      </c>
      <c r="G192" s="55">
        <f>F192/F188</f>
        <v>5.4294199477937385E-2</v>
      </c>
      <c r="H192" s="271"/>
    </row>
    <row r="193" spans="1:9" x14ac:dyDescent="0.3">
      <c r="A193" s="13" t="s">
        <v>1361</v>
      </c>
      <c r="B193" s="16">
        <f>'Ref. ACS-5-YR'!H905</f>
        <v>164</v>
      </c>
      <c r="C193" s="55">
        <f>B193/B188</f>
        <v>9.0557702926559916E-2</v>
      </c>
      <c r="D193" s="16">
        <f>'Ref. ACS-5-YR'!R905</f>
        <v>583</v>
      </c>
      <c r="E193" s="55">
        <f>D193/D188</f>
        <v>6.3542234332425063E-2</v>
      </c>
      <c r="F193" s="16">
        <f>'Ref. ACS-5-YR'!AB905</f>
        <v>156105</v>
      </c>
      <c r="G193" s="55">
        <f>F193/F188</f>
        <v>4.8800350125826467E-2</v>
      </c>
      <c r="H193" s="271"/>
    </row>
    <row r="194" spans="1:9" x14ac:dyDescent="0.3">
      <c r="A194" s="13" t="s">
        <v>1362</v>
      </c>
      <c r="B194" s="16">
        <f>'Ref. ACS-5-YR'!H906</f>
        <v>172</v>
      </c>
      <c r="C194" s="55">
        <f>B194/B188</f>
        <v>9.4975151849806733E-2</v>
      </c>
      <c r="D194" s="16">
        <f>'Ref. ACS-5-YR'!R906</f>
        <v>626</v>
      </c>
      <c r="E194" s="55">
        <f>D194/D188</f>
        <v>6.822888283378746E-2</v>
      </c>
      <c r="F194" s="16">
        <f>'Ref. ACS-5-YR'!AB906</f>
        <v>146101</v>
      </c>
      <c r="G194" s="55">
        <f>F194/F188</f>
        <v>4.5672976225831156E-2</v>
      </c>
      <c r="H194" s="271"/>
    </row>
    <row r="195" spans="1:9" x14ac:dyDescent="0.3">
      <c r="A195" s="13" t="s">
        <v>1363</v>
      </c>
      <c r="B195" s="16">
        <f>'Ref. ACS-5-YR'!H907</f>
        <v>0</v>
      </c>
      <c r="C195" s="55">
        <f>B195/B188</f>
        <v>0</v>
      </c>
      <c r="D195" s="16">
        <f>'Ref. ACS-5-YR'!R907</f>
        <v>487</v>
      </c>
      <c r="E195" s="55">
        <f>D195/D188</f>
        <v>5.3079019073569482E-2</v>
      </c>
      <c r="F195" s="16">
        <f>'Ref. ACS-5-YR'!AB907</f>
        <v>133947</v>
      </c>
      <c r="G195" s="55">
        <f>F195/F188</f>
        <v>4.1873485783953605E-2</v>
      </c>
      <c r="H195" s="271"/>
    </row>
    <row r="196" spans="1:9" x14ac:dyDescent="0.3">
      <c r="A196" s="13" t="s">
        <v>1364</v>
      </c>
      <c r="B196" s="16">
        <f>'Ref. ACS-5-YR'!H908</f>
        <v>106</v>
      </c>
      <c r="C196" s="55">
        <f>B196/B188</f>
        <v>5.8531198233020429E-2</v>
      </c>
      <c r="D196" s="16">
        <f>'Ref. ACS-5-YR'!R908</f>
        <v>400</v>
      </c>
      <c r="E196" s="55">
        <f>D196/D188</f>
        <v>4.3596730245231606E-2</v>
      </c>
      <c r="F196" s="16">
        <f>'Ref. ACS-5-YR'!AB908</f>
        <v>124511</v>
      </c>
      <c r="G196" s="55">
        <f>F196/F188</f>
        <v>3.892367569595323E-2</v>
      </c>
      <c r="H196" s="271"/>
    </row>
    <row r="197" spans="1:9" x14ac:dyDescent="0.3">
      <c r="A197" s="13" t="s">
        <v>1365</v>
      </c>
      <c r="B197" s="16">
        <f>'Ref. ACS-5-YR'!H909</f>
        <v>168</v>
      </c>
      <c r="C197" s="55">
        <f>B197/B188</f>
        <v>9.2766427388183317E-2</v>
      </c>
      <c r="D197" s="16">
        <f>'Ref. ACS-5-YR'!R909</f>
        <v>402</v>
      </c>
      <c r="E197" s="55">
        <f>D197/D188</f>
        <v>4.3814713896457767E-2</v>
      </c>
      <c r="F197" s="16">
        <f>'Ref. ACS-5-YR'!AB909</f>
        <v>116059</v>
      </c>
      <c r="G197" s="55">
        <f>F197/F188</f>
        <v>3.6281476155493382E-2</v>
      </c>
      <c r="H197" s="271"/>
    </row>
    <row r="198" spans="1:9" x14ac:dyDescent="0.3">
      <c r="A198" s="13" t="s">
        <v>1366</v>
      </c>
      <c r="B198" s="16">
        <f>'Ref. ACS-5-YR'!H910</f>
        <v>132</v>
      </c>
      <c r="C198" s="55">
        <f>B198/B188</f>
        <v>7.2887907233572607E-2</v>
      </c>
      <c r="D198" s="16">
        <f>'Ref. ACS-5-YR'!R910</f>
        <v>516</v>
      </c>
      <c r="E198" s="55">
        <f>D198/D188</f>
        <v>5.6239782016348772E-2</v>
      </c>
      <c r="F198" s="16">
        <f>'Ref. ACS-5-YR'!AB910</f>
        <v>216099</v>
      </c>
      <c r="G198" s="55">
        <f>F198/F188</f>
        <v>6.7555215155446491E-2</v>
      </c>
      <c r="H198" s="271"/>
    </row>
    <row r="199" spans="1:9" x14ac:dyDescent="0.3">
      <c r="A199" s="13" t="s">
        <v>1367</v>
      </c>
      <c r="B199" s="16">
        <f>'Ref. ACS-5-YR'!H911</f>
        <v>183</v>
      </c>
      <c r="C199" s="55">
        <f>B199/B188</f>
        <v>0.10104914411927111</v>
      </c>
      <c r="D199" s="16">
        <f>'Ref. ACS-5-YR'!R911</f>
        <v>1163</v>
      </c>
      <c r="E199" s="55">
        <f>D199/D188</f>
        <v>0.12675749318801091</v>
      </c>
      <c r="F199" s="16">
        <f>'Ref. ACS-5-YR'!AB911</f>
        <v>279893</v>
      </c>
      <c r="G199" s="55">
        <f>F199/F188</f>
        <v>8.7498007096300234E-2</v>
      </c>
      <c r="H199" s="271"/>
    </row>
    <row r="200" spans="1:9" x14ac:dyDescent="0.3">
      <c r="A200" s="13" t="s">
        <v>1368</v>
      </c>
      <c r="B200" s="16">
        <f>'Ref. ACS-5-YR'!H912</f>
        <v>256</v>
      </c>
      <c r="C200" s="55">
        <f>B200/B188</f>
        <v>0.14135836554389841</v>
      </c>
      <c r="D200" s="16">
        <f>'Ref. ACS-5-YR'!R912</f>
        <v>1061</v>
      </c>
      <c r="E200" s="55">
        <f>D200/D188</f>
        <v>0.11564032697547684</v>
      </c>
      <c r="F200" s="16">
        <f>'Ref. ACS-5-YR'!AB912</f>
        <v>355361</v>
      </c>
      <c r="G200" s="55">
        <f>F200/F188</f>
        <v>0.111090235553402</v>
      </c>
      <c r="H200" s="271"/>
    </row>
    <row r="201" spans="1:9" x14ac:dyDescent="0.3">
      <c r="A201" s="13" t="s">
        <v>1369</v>
      </c>
      <c r="B201" s="16">
        <f>'Ref. ACS-5-YR'!H913</f>
        <v>92</v>
      </c>
      <c r="C201" s="55">
        <f>B201/B188</f>
        <v>5.0800662617338489E-2</v>
      </c>
      <c r="D201" s="16">
        <f>'Ref. ACS-5-YR'!R913</f>
        <v>569</v>
      </c>
      <c r="E201" s="55">
        <f>D201/D188</f>
        <v>6.2016348773841962E-2</v>
      </c>
      <c r="F201" s="16">
        <f>'Ref. ACS-5-YR'!AB913</f>
        <v>256255</v>
      </c>
      <c r="G201" s="55">
        <f>F201/F188</f>
        <v>8.0108476483736341E-2</v>
      </c>
      <c r="H201" s="271"/>
    </row>
    <row r="202" spans="1:9" x14ac:dyDescent="0.3">
      <c r="A202" s="13" t="s">
        <v>1370</v>
      </c>
      <c r="B202" s="16">
        <f>'Ref. ACS-5-YR'!H914</f>
        <v>8</v>
      </c>
      <c r="C202" s="55">
        <f>B202/B188</f>
        <v>4.4174489232468254E-3</v>
      </c>
      <c r="D202" s="16">
        <f>'Ref. ACS-5-YR'!R914</f>
        <v>452</v>
      </c>
      <c r="E202" s="55">
        <f>D202/D188</f>
        <v>4.9264305177111715E-2</v>
      </c>
      <c r="F202" s="16">
        <f>'Ref. ACS-5-YR'!AB914</f>
        <v>170039</v>
      </c>
      <c r="G202" s="55">
        <f>F202/F188</f>
        <v>5.3156290541913502E-2</v>
      </c>
      <c r="H202" s="271"/>
    </row>
    <row r="203" spans="1:9" x14ac:dyDescent="0.3">
      <c r="A203" s="13" t="s">
        <v>1371</v>
      </c>
      <c r="B203" s="16">
        <f>'Ref. ACS-5-YR'!H915</f>
        <v>29</v>
      </c>
      <c r="C203" s="55">
        <f>B203/B188</f>
        <v>1.601325234676974E-2</v>
      </c>
      <c r="D203" s="16">
        <f>'Ref. ACS-5-YR'!R915</f>
        <v>299</v>
      </c>
      <c r="E203" s="55">
        <f>D203/D188</f>
        <v>3.2588555858310629E-2</v>
      </c>
      <c r="F203" s="16">
        <f>'Ref. ACS-5-YR'!AB915</f>
        <v>205551</v>
      </c>
      <c r="G203" s="55">
        <f>F203/F188</f>
        <v>6.4257780139737722E-2</v>
      </c>
      <c r="H203" s="271"/>
    </row>
    <row r="204" spans="1:9" x14ac:dyDescent="0.3">
      <c r="A204" s="13" t="s">
        <v>1372</v>
      </c>
      <c r="B204" s="16">
        <f>'Ref. ACS-5-YR'!H916</f>
        <v>87</v>
      </c>
      <c r="C204" s="55">
        <f>B204/B188</f>
        <v>4.8039757040309224E-2</v>
      </c>
      <c r="D204" s="16">
        <f>'Ref. ACS-5-YR'!R916</f>
        <v>271</v>
      </c>
      <c r="E204" s="55">
        <f>D204/D188</f>
        <v>2.9536784741144413E-2</v>
      </c>
      <c r="F204" s="16">
        <f>'Ref. ACS-5-YR'!AB916</f>
        <v>271612</v>
      </c>
      <c r="G204" s="55">
        <f>F204/F188</f>
        <v>8.4909264266845905E-2</v>
      </c>
      <c r="H204" s="271"/>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7"/>
      <c r="I208" s="61" t="s">
        <v>1378</v>
      </c>
    </row>
    <row r="209" spans="1:9" ht="28.8" x14ac:dyDescent="0.3">
      <c r="A209" s="48" t="s">
        <v>170</v>
      </c>
      <c r="B209" s="60" t="str">
        <f>B3</f>
        <v>City of Lemoore</v>
      </c>
      <c r="C209" s="60" t="str">
        <f>B3</f>
        <v>City of Lemoore</v>
      </c>
      <c r="D209" s="60" t="str">
        <f>B4</f>
        <v>Kings County</v>
      </c>
      <c r="E209" s="60" t="str">
        <f>B4</f>
        <v>Kings County</v>
      </c>
      <c r="F209" s="60" t="s">
        <v>171</v>
      </c>
      <c r="G209" s="60" t="s">
        <v>171</v>
      </c>
      <c r="H209" s="270"/>
    </row>
    <row r="210" spans="1:9" x14ac:dyDescent="0.3">
      <c r="A210" s="13" t="s">
        <v>178</v>
      </c>
      <c r="B210" s="16">
        <f>B211+B215</f>
        <v>1811</v>
      </c>
      <c r="C210" s="55"/>
      <c r="D210" s="16">
        <f>D211+D215</f>
        <v>9175</v>
      </c>
      <c r="E210" s="55"/>
      <c r="F210" s="16">
        <f>F211+F215</f>
        <v>3198850</v>
      </c>
      <c r="G210" s="55"/>
      <c r="H210" s="271"/>
    </row>
    <row r="211" spans="1:9" x14ac:dyDescent="0.3">
      <c r="A211" s="13" t="s">
        <v>1379</v>
      </c>
      <c r="B211" s="16">
        <f>SUM(B212:B214)</f>
        <v>1307</v>
      </c>
      <c r="C211" s="55">
        <f>B211/B210</f>
        <v>0.72170071783544998</v>
      </c>
      <c r="D211" s="16">
        <f>SUM(D212:D214)</f>
        <v>6917</v>
      </c>
      <c r="E211" s="55">
        <f>D211/D210</f>
        <v>0.7538964577656676</v>
      </c>
      <c r="F211" s="16">
        <f>SUM(F212:F214)</f>
        <v>2340689</v>
      </c>
      <c r="G211" s="55">
        <f>F211/F210</f>
        <v>0.7317282773496725</v>
      </c>
      <c r="H211" s="271"/>
    </row>
    <row r="212" spans="1:9" x14ac:dyDescent="0.3">
      <c r="A212" s="13" t="s">
        <v>1380</v>
      </c>
      <c r="B212" s="16">
        <f>'Ref. ACS-5-YR'!H1007</f>
        <v>758</v>
      </c>
      <c r="C212" s="55">
        <f>B212/B211</f>
        <v>0.57995409334353476</v>
      </c>
      <c r="D212" s="16">
        <f>'Ref. ACS-5-YR'!R1007</f>
        <v>3960</v>
      </c>
      <c r="E212" s="55">
        <f>D212/D211</f>
        <v>0.57250252999855433</v>
      </c>
      <c r="F212" s="16">
        <f>'Ref. ACS-5-YR'!AB1007</f>
        <v>1350393</v>
      </c>
      <c r="G212" s="55">
        <f>F212/F211</f>
        <v>0.57692115441222647</v>
      </c>
      <c r="H212" s="271"/>
    </row>
    <row r="213" spans="1:9" x14ac:dyDescent="0.3">
      <c r="A213" s="13" t="s">
        <v>1381</v>
      </c>
      <c r="B213" s="16">
        <f>'Ref. ACS-5-YR'!H1008</f>
        <v>414</v>
      </c>
      <c r="C213" s="55">
        <f>B213/B211</f>
        <v>0.31675592960979343</v>
      </c>
      <c r="D213" s="16">
        <f>'Ref. ACS-5-YR'!R1008</f>
        <v>2141</v>
      </c>
      <c r="E213" s="55">
        <f>D213/D211</f>
        <v>0.30952725169871331</v>
      </c>
      <c r="F213" s="16">
        <f>'Ref. ACS-5-YR'!AB1008</f>
        <v>688443</v>
      </c>
      <c r="G213" s="55">
        <f>F213/F211</f>
        <v>0.29411980831285145</v>
      </c>
      <c r="H213" s="271"/>
    </row>
    <row r="214" spans="1:9" x14ac:dyDescent="0.3">
      <c r="A214" s="13" t="s">
        <v>1382</v>
      </c>
      <c r="B214" s="16">
        <f>'Ref. ACS-5-YR'!H1009</f>
        <v>135</v>
      </c>
      <c r="C214" s="55">
        <f>B214/B211</f>
        <v>0.10328997704667177</v>
      </c>
      <c r="D214" s="16">
        <f>'Ref. ACS-5-YR'!R1009</f>
        <v>816</v>
      </c>
      <c r="E214" s="55">
        <f>D214/D211</f>
        <v>0.1179702183027324</v>
      </c>
      <c r="F214" s="16">
        <f>'Ref. ACS-5-YR'!AB1009</f>
        <v>301853</v>
      </c>
      <c r="G214" s="55">
        <f>F214/F211</f>
        <v>0.12895903727492206</v>
      </c>
      <c r="H214" s="271"/>
    </row>
    <row r="215" spans="1:9" x14ac:dyDescent="0.3">
      <c r="A215" s="13" t="s">
        <v>1383</v>
      </c>
      <c r="B215" s="16">
        <f>SUM(B216:B218)</f>
        <v>504</v>
      </c>
      <c r="C215" s="55">
        <f>B215/B210</f>
        <v>0.27829928216454997</v>
      </c>
      <c r="D215" s="16">
        <f>SUM(D216:D218)</f>
        <v>2258</v>
      </c>
      <c r="E215" s="55">
        <f>D215/D210</f>
        <v>0.24610354223433242</v>
      </c>
      <c r="F215" s="16">
        <f>SUM(F216:F218)</f>
        <v>858161</v>
      </c>
      <c r="G215" s="55">
        <f>F215/F210</f>
        <v>0.26827172265032745</v>
      </c>
      <c r="H215" s="271"/>
    </row>
    <row r="216" spans="1:9" x14ac:dyDescent="0.3">
      <c r="A216" s="13" t="s">
        <v>1380</v>
      </c>
      <c r="B216" s="16">
        <f>'Ref. ACS-5-YR'!H1017</f>
        <v>379</v>
      </c>
      <c r="C216" s="55">
        <f>B216/B215</f>
        <v>0.75198412698412698</v>
      </c>
      <c r="D216" s="16">
        <f>'Ref. ACS-5-YR'!R1017</f>
        <v>1470</v>
      </c>
      <c r="E216" s="55">
        <f>D216/D215</f>
        <v>0.65101860053144378</v>
      </c>
      <c r="F216" s="16">
        <f>'Ref. ACS-5-YR'!AB1017</f>
        <v>484266</v>
      </c>
      <c r="G216" s="55">
        <f>F216/F215</f>
        <v>0.56430669769425545</v>
      </c>
      <c r="H216" s="271"/>
    </row>
    <row r="217" spans="1:9" x14ac:dyDescent="0.3">
      <c r="A217" s="13" t="s">
        <v>1381</v>
      </c>
      <c r="B217" s="16">
        <f>'Ref. ACS-5-YR'!H1018</f>
        <v>112</v>
      </c>
      <c r="C217" s="55">
        <f>B217/B215</f>
        <v>0.22222222222222221</v>
      </c>
      <c r="D217" s="16">
        <f>'Ref. ACS-5-YR'!R1018</f>
        <v>644</v>
      </c>
      <c r="E217" s="55">
        <f>D217/D215</f>
        <v>0.28520814880425155</v>
      </c>
      <c r="F217" s="16">
        <f>'Ref. ACS-5-YR'!AB1018</f>
        <v>234067</v>
      </c>
      <c r="G217" s="55">
        <f>F217/F215</f>
        <v>0.27275418015966701</v>
      </c>
      <c r="H217" s="271"/>
    </row>
    <row r="218" spans="1:9" x14ac:dyDescent="0.3">
      <c r="A218" s="13" t="s">
        <v>1382</v>
      </c>
      <c r="B218" s="16">
        <f>'Ref. ACS-5-YR'!H1019</f>
        <v>13</v>
      </c>
      <c r="C218" s="55">
        <f>B218/B215</f>
        <v>2.5793650793650792E-2</v>
      </c>
      <c r="D218" s="16">
        <f>'Ref. ACS-5-YR'!R1019</f>
        <v>144</v>
      </c>
      <c r="E218" s="55">
        <f>D218/D215</f>
        <v>6.3773250664304698E-2</v>
      </c>
      <c r="F218" s="16">
        <f>'Ref. ACS-5-YR'!AB1019</f>
        <v>139828</v>
      </c>
      <c r="G218" s="55">
        <f>F218/F215</f>
        <v>0.16293912214607748</v>
      </c>
      <c r="H218" s="271"/>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Lemoore</v>
      </c>
      <c r="B226" s="63">
        <f>SUM('Ref. ACS-5-YR'!B1017:B1019)</f>
        <v>241</v>
      </c>
      <c r="C226" s="63">
        <f>SUM('Ref. ACS-5-YR'!B1007:B1009)</f>
        <v>665</v>
      </c>
      <c r="D226" s="63">
        <f>SUM('Ref. ACS-5-YR'!E1017:E1019)</f>
        <v>317</v>
      </c>
      <c r="E226" s="16">
        <f>SUM('Ref. ACS-5-YR'!E1007:E1009)</f>
        <v>930</v>
      </c>
      <c r="F226" s="16">
        <f>SUM('Ref. ACS-5-YR'!H1017:H1019)</f>
        <v>504</v>
      </c>
      <c r="G226" s="16">
        <f>SUM('Ref. ACS-5-YR'!H1007:H1009)</f>
        <v>1307</v>
      </c>
    </row>
    <row r="227" spans="1:9" x14ac:dyDescent="0.3">
      <c r="A227" s="13" t="str">
        <f>B3</f>
        <v>City of Lemoore</v>
      </c>
      <c r="B227" s="5">
        <f>B226/(B226+C226)</f>
        <v>0.26600441501103755</v>
      </c>
      <c r="C227" s="5">
        <f>C226/(B226+C226)</f>
        <v>0.73399558498896245</v>
      </c>
      <c r="D227" s="5">
        <f>D226/(D226+E226)</f>
        <v>0.25421010425020046</v>
      </c>
      <c r="E227" s="5">
        <f>E226/(D226+E226)</f>
        <v>0.74578989574979948</v>
      </c>
      <c r="F227" s="5">
        <f>F226/(F226+G226)</f>
        <v>0.27829928216454997</v>
      </c>
      <c r="G227" s="5">
        <f>G226/(F226+G226)</f>
        <v>0.72170071783544998</v>
      </c>
    </row>
    <row r="228" spans="1:9" x14ac:dyDescent="0.3">
      <c r="A228" s="13" t="str">
        <f>B4</f>
        <v>Kings County</v>
      </c>
      <c r="B228" s="63">
        <f>SUM('Ref. ACS-5-YR'!L1017:L1019)</f>
        <v>1654</v>
      </c>
      <c r="C228" s="63">
        <f>SUM('Ref. ACS-5-YR'!L1007:L1009)</f>
        <v>5193</v>
      </c>
      <c r="D228" s="63">
        <f>SUM('Ref. ACS-5-YR'!O1017:O1019)</f>
        <v>1815</v>
      </c>
      <c r="E228" s="16">
        <f>SUM('Ref. ACS-5-YR'!O1007:O1009)</f>
        <v>5586</v>
      </c>
      <c r="F228" s="16">
        <f>SUM('Ref. ACS-5-YR'!R1017:R1019)</f>
        <v>2258</v>
      </c>
      <c r="G228" s="16">
        <f>SUM('Ref. ACS-5-YR'!R1007:R1009)</f>
        <v>6917</v>
      </c>
    </row>
    <row r="229" spans="1:9" x14ac:dyDescent="0.3">
      <c r="A229" s="13"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Lemoore</v>
      </c>
      <c r="C243" s="60" t="str">
        <f>Housing!B3</f>
        <v>City of Lemoore</v>
      </c>
      <c r="D243" s="60" t="str">
        <f>Housing!B4</f>
        <v>Kings County</v>
      </c>
      <c r="E243" s="60" t="str">
        <f>Housing!B4</f>
        <v>Kings County</v>
      </c>
      <c r="F243" s="60" t="s">
        <v>171</v>
      </c>
      <c r="G243" s="60" t="s">
        <v>171</v>
      </c>
      <c r="H243" s="272"/>
      <c r="I243" s="42"/>
      <c r="J243" s="58"/>
    </row>
    <row r="244" spans="1:10" x14ac:dyDescent="0.3">
      <c r="A244" s="13" t="s">
        <v>1391</v>
      </c>
      <c r="B244" s="16">
        <f>'Ref. ACS-5-YR'!H1023</f>
        <v>8803</v>
      </c>
      <c r="C244" s="55"/>
      <c r="D244" s="16">
        <f>'Ref. ACS-5-YR'!R1023</f>
        <v>43604</v>
      </c>
      <c r="E244" s="55"/>
      <c r="F244" s="16">
        <f>'Ref. ACS-5-YR'!AB1023</f>
        <v>13103114</v>
      </c>
      <c r="G244" s="55"/>
      <c r="H244" s="271"/>
      <c r="I244" s="84"/>
      <c r="J244" s="54"/>
    </row>
    <row r="245" spans="1:10" x14ac:dyDescent="0.3">
      <c r="A245" s="7" t="s">
        <v>1392</v>
      </c>
      <c r="B245" s="118">
        <f t="shared" ref="B245:G245" si="3">SUM(B246:B248)</f>
        <v>1381</v>
      </c>
      <c r="C245" s="119">
        <f t="shared" si="3"/>
        <v>0.15687833693059183</v>
      </c>
      <c r="D245" s="118">
        <f t="shared" si="3"/>
        <v>8315</v>
      </c>
      <c r="E245" s="119">
        <f t="shared" si="3"/>
        <v>0.19069351435648105</v>
      </c>
      <c r="F245" s="118">
        <f t="shared" si="3"/>
        <v>1809518</v>
      </c>
      <c r="G245" s="119">
        <f t="shared" si="3"/>
        <v>0.13700000000000001</v>
      </c>
      <c r="H245" s="271"/>
      <c r="I245" s="84"/>
      <c r="J245" s="54"/>
    </row>
    <row r="246" spans="1:10" x14ac:dyDescent="0.3">
      <c r="A246" s="7" t="s">
        <v>1324</v>
      </c>
      <c r="B246" s="118">
        <f t="shared" ref="B246:G248" si="4">B254+B262</f>
        <v>983</v>
      </c>
      <c r="C246" s="119">
        <f t="shared" si="4"/>
        <v>0.11166647733727139</v>
      </c>
      <c r="D246" s="118">
        <f t="shared" si="4"/>
        <v>4968</v>
      </c>
      <c r="E246" s="119">
        <f t="shared" si="4"/>
        <v>0.11393450142188791</v>
      </c>
      <c r="F246" s="118">
        <f t="shared" si="4"/>
        <v>1025856</v>
      </c>
      <c r="G246" s="119">
        <f t="shared" si="4"/>
        <v>7.8E-2</v>
      </c>
      <c r="H246" s="271"/>
      <c r="I246" s="84"/>
      <c r="J246" s="54"/>
    </row>
    <row r="247" spans="1:10" x14ac:dyDescent="0.3">
      <c r="A247" s="7" t="s">
        <v>1325</v>
      </c>
      <c r="B247" s="118">
        <f t="shared" si="4"/>
        <v>330</v>
      </c>
      <c r="C247" s="119">
        <f t="shared" si="4"/>
        <v>3.7487220265818473E-2</v>
      </c>
      <c r="D247" s="118">
        <f t="shared" si="4"/>
        <v>2216</v>
      </c>
      <c r="E247" s="119">
        <f t="shared" si="4"/>
        <v>5.0821025593982203E-2</v>
      </c>
      <c r="F247" s="118">
        <f t="shared" si="4"/>
        <v>440129</v>
      </c>
      <c r="G247" s="119">
        <f t="shared" si="4"/>
        <v>3.3000000000000002E-2</v>
      </c>
      <c r="H247" s="271"/>
      <c r="I247" s="84"/>
      <c r="J247" s="54"/>
    </row>
    <row r="248" spans="1:10" x14ac:dyDescent="0.3">
      <c r="A248" s="7" t="s">
        <v>1393</v>
      </c>
      <c r="B248" s="118">
        <f t="shared" si="4"/>
        <v>68</v>
      </c>
      <c r="C248" s="119">
        <f t="shared" si="4"/>
        <v>7.7246393275019875E-3</v>
      </c>
      <c r="D248" s="118">
        <f t="shared" si="4"/>
        <v>1131</v>
      </c>
      <c r="E248" s="119">
        <f t="shared" si="4"/>
        <v>2.5937987340610952E-2</v>
      </c>
      <c r="F248" s="118">
        <f t="shared" si="4"/>
        <v>343533</v>
      </c>
      <c r="G248" s="119">
        <f t="shared" si="4"/>
        <v>2.5999999999999999E-2</v>
      </c>
      <c r="H248" s="271"/>
      <c r="I248" s="84"/>
      <c r="J248" s="54"/>
    </row>
    <row r="249" spans="1:10" x14ac:dyDescent="0.3">
      <c r="A249" s="13" t="s">
        <v>1394</v>
      </c>
      <c r="B249" s="16">
        <f>'Ref. ACS-5-YR'!H1024</f>
        <v>4622</v>
      </c>
      <c r="C249" s="55">
        <f>'Ref. ACS-5-YR'!I1024</f>
        <v>0.52504827899579687</v>
      </c>
      <c r="D249" s="16">
        <f>'Ref. ACS-5-YR'!R1024</f>
        <v>23368</v>
      </c>
      <c r="E249" s="55">
        <f>'Ref. ACS-5-YR'!S1024</f>
        <v>0.53591413631776896</v>
      </c>
      <c r="F249" s="16">
        <f>'Ref. ACS-5-YR'!AB1024</f>
        <v>7241318</v>
      </c>
      <c r="G249" s="55">
        <f>'Ref. ACS-5-YR'!AC1024</f>
        <v>0.55300000000000005</v>
      </c>
      <c r="H249" s="271"/>
      <c r="I249" s="84"/>
      <c r="J249" s="54"/>
    </row>
    <row r="250" spans="1:10" x14ac:dyDescent="0.3">
      <c r="A250" s="13" t="s">
        <v>1328</v>
      </c>
      <c r="B250" s="16">
        <f>'Ref. ACS-5-YR'!H1025</f>
        <v>730</v>
      </c>
      <c r="C250" s="55">
        <f>'Ref. ACS-5-YR'!I1025</f>
        <v>8.2926275133477223E-2</v>
      </c>
      <c r="D250" s="16">
        <f>'Ref. ACS-5-YR'!R1025</f>
        <v>3694</v>
      </c>
      <c r="E250" s="55">
        <f>'Ref. ACS-5-YR'!S1025</f>
        <v>8.4716998440510047E-2</v>
      </c>
      <c r="F250" s="16">
        <f>'Ref. ACS-5-YR'!AB1025</f>
        <v>1416913</v>
      </c>
      <c r="G250" s="55">
        <f>'Ref. ACS-5-YR'!AC1025</f>
        <v>0.108</v>
      </c>
      <c r="H250" s="271"/>
      <c r="I250" s="84"/>
      <c r="J250" s="54"/>
    </row>
    <row r="251" spans="1:10" x14ac:dyDescent="0.3">
      <c r="A251" s="13" t="s">
        <v>1321</v>
      </c>
      <c r="B251" s="16">
        <f>'Ref. ACS-5-YR'!H1026</f>
        <v>1225</v>
      </c>
      <c r="C251" s="55">
        <f>'Ref. ACS-5-YR'!I1026</f>
        <v>0.13915710553220492</v>
      </c>
      <c r="D251" s="16">
        <f>'Ref. ACS-5-YR'!R1026</f>
        <v>7071</v>
      </c>
      <c r="E251" s="55">
        <f>'Ref. ACS-5-YR'!S1026</f>
        <v>0.16216402164938998</v>
      </c>
      <c r="F251" s="16">
        <f>'Ref. ACS-5-YR'!AB1026</f>
        <v>2403865</v>
      </c>
      <c r="G251" s="55">
        <f>'Ref. ACS-5-YR'!AC1026</f>
        <v>0.183</v>
      </c>
      <c r="H251" s="271"/>
      <c r="I251" s="84"/>
      <c r="J251" s="54"/>
    </row>
    <row r="252" spans="1:10" x14ac:dyDescent="0.3">
      <c r="A252" s="13" t="s">
        <v>1322</v>
      </c>
      <c r="B252" s="16">
        <f>'Ref. ACS-5-YR'!H1027</f>
        <v>934</v>
      </c>
      <c r="C252" s="55">
        <f>'Ref. ACS-5-YR'!I1027</f>
        <v>0.10610019311598319</v>
      </c>
      <c r="D252" s="16">
        <f>'Ref. ACS-5-YR'!R1027</f>
        <v>4338</v>
      </c>
      <c r="E252" s="55">
        <f>'Ref. ACS-5-YR'!S1027</f>
        <v>9.9486285661865889E-2</v>
      </c>
      <c r="F252" s="16">
        <f>'Ref. ACS-5-YR'!AB1027</f>
        <v>1235833</v>
      </c>
      <c r="G252" s="55">
        <f>'Ref. ACS-5-YR'!AC1027</f>
        <v>9.4E-2</v>
      </c>
      <c r="H252" s="271"/>
      <c r="I252" s="84"/>
      <c r="J252" s="54"/>
    </row>
    <row r="253" spans="1:10" x14ac:dyDescent="0.3">
      <c r="A253" s="13" t="s">
        <v>1323</v>
      </c>
      <c r="B253" s="16">
        <f>'Ref. ACS-5-YR'!H1028</f>
        <v>984</v>
      </c>
      <c r="C253" s="55">
        <f>'Ref. ACS-5-YR'!I1028</f>
        <v>0.11178007497444054</v>
      </c>
      <c r="D253" s="16">
        <f>'Ref. ACS-5-YR'!R1028</f>
        <v>4161</v>
      </c>
      <c r="E253" s="55">
        <f>'Ref. ACS-5-YR'!S1028</f>
        <v>9.542702504357399E-2</v>
      </c>
      <c r="F253" s="16">
        <f>'Ref. ACS-5-YR'!AB1028</f>
        <v>1182987</v>
      </c>
      <c r="G253" s="55">
        <f>'Ref. ACS-5-YR'!AC1028</f>
        <v>0.09</v>
      </c>
      <c r="H253" s="271"/>
      <c r="I253" s="84"/>
      <c r="J253" s="54"/>
    </row>
    <row r="254" spans="1:10" x14ac:dyDescent="0.3">
      <c r="A254" s="13" t="s">
        <v>1324</v>
      </c>
      <c r="B254" s="16">
        <f>'Ref. ACS-5-YR'!H1029</f>
        <v>544</v>
      </c>
      <c r="C254" s="55">
        <f>'Ref. ACS-5-YR'!I1029</f>
        <v>6.1797114620015907E-2</v>
      </c>
      <c r="D254" s="16">
        <f>'Ref. ACS-5-YR'!R1029</f>
        <v>2443</v>
      </c>
      <c r="E254" s="55">
        <f>'Ref. ACS-5-YR'!S1029</f>
        <v>5.6026970002752044E-2</v>
      </c>
      <c r="F254" s="16">
        <f>'Ref. ACS-5-YR'!AB1029</f>
        <v>567528</v>
      </c>
      <c r="G254" s="55">
        <f>'Ref. ACS-5-YR'!AC1029</f>
        <v>4.2999999999999997E-2</v>
      </c>
      <c r="H254" s="271"/>
      <c r="I254" s="84"/>
      <c r="J254" s="54"/>
    </row>
    <row r="255" spans="1:10" x14ac:dyDescent="0.3">
      <c r="A255" s="13" t="s">
        <v>1325</v>
      </c>
      <c r="B255" s="16">
        <f>'Ref. ACS-5-YR'!H1030</f>
        <v>149</v>
      </c>
      <c r="C255" s="55">
        <f>'Ref. ACS-5-YR'!I1030</f>
        <v>1.6926047938202887E-2</v>
      </c>
      <c r="D255" s="16">
        <f>'Ref. ACS-5-YR'!R1030</f>
        <v>1113</v>
      </c>
      <c r="E255" s="55">
        <f>'Ref. ACS-5-YR'!S1030</f>
        <v>2.5525181176038896E-2</v>
      </c>
      <c r="F255" s="16">
        <f>'Ref. ACS-5-YR'!AB1030</f>
        <v>238866</v>
      </c>
      <c r="G255" s="55">
        <f>'Ref. ACS-5-YR'!AC1030</f>
        <v>1.7999999999999999E-2</v>
      </c>
      <c r="H255" s="271"/>
      <c r="I255" s="84"/>
      <c r="J255" s="54"/>
    </row>
    <row r="256" spans="1:10" x14ac:dyDescent="0.3">
      <c r="A256" s="13" t="s">
        <v>1393</v>
      </c>
      <c r="B256" s="16">
        <f>'Ref. ACS-5-YR'!H1031</f>
        <v>56</v>
      </c>
      <c r="C256" s="55">
        <f>'Ref. ACS-5-YR'!I1031</f>
        <v>6.361467681472225E-3</v>
      </c>
      <c r="D256" s="16">
        <f>'Ref. ACS-5-YR'!R1031</f>
        <v>548</v>
      </c>
      <c r="E256" s="55">
        <f>'Ref. ACS-5-YR'!S1031</f>
        <v>1.2567654343638199E-2</v>
      </c>
      <c r="F256" s="16">
        <f>'Ref. ACS-5-YR'!AB1031</f>
        <v>195326</v>
      </c>
      <c r="G256" s="55">
        <f>'Ref. ACS-5-YR'!AC1031</f>
        <v>1.4999999999999999E-2</v>
      </c>
      <c r="H256" s="271"/>
      <c r="I256" s="84"/>
      <c r="J256" s="54"/>
    </row>
    <row r="257" spans="1:10" x14ac:dyDescent="0.3">
      <c r="A257" s="13" t="s">
        <v>1386</v>
      </c>
      <c r="B257" s="16">
        <f>'Ref. ACS-5-YR'!H1032</f>
        <v>4181</v>
      </c>
      <c r="C257" s="55">
        <f>'Ref. ACS-5-YR'!I1032</f>
        <v>0.47495172100420313</v>
      </c>
      <c r="D257" s="16">
        <f>'Ref. ACS-5-YR'!R1032</f>
        <v>20236</v>
      </c>
      <c r="E257" s="55">
        <f>'Ref. ACS-5-YR'!S1032</f>
        <v>0.46408586368223098</v>
      </c>
      <c r="F257" s="16">
        <f>'Ref. ACS-5-YR'!AB1032</f>
        <v>5861796</v>
      </c>
      <c r="G257" s="55">
        <f>'Ref. ACS-5-YR'!AC1032</f>
        <v>0.44700000000000001</v>
      </c>
      <c r="H257" s="271"/>
      <c r="I257" s="84"/>
      <c r="J257" s="54"/>
    </row>
    <row r="258" spans="1:10" x14ac:dyDescent="0.3">
      <c r="A258" s="13" t="s">
        <v>1328</v>
      </c>
      <c r="B258" s="16">
        <f>'Ref. ACS-5-YR'!H1033</f>
        <v>1070</v>
      </c>
      <c r="C258" s="55">
        <f>'Ref. ACS-5-YR'!I1033</f>
        <v>0.12154947177098717</v>
      </c>
      <c r="D258" s="16">
        <f>'Ref. ACS-5-YR'!R1033</f>
        <v>3745</v>
      </c>
      <c r="E258" s="55">
        <f>'Ref. ACS-5-YR'!S1033</f>
        <v>8.5886615906797539E-2</v>
      </c>
      <c r="F258" s="16">
        <f>'Ref. ACS-5-YR'!AB1033</f>
        <v>1697906</v>
      </c>
      <c r="G258" s="55">
        <f>'Ref. ACS-5-YR'!AC1033</f>
        <v>0.13</v>
      </c>
      <c r="H258" s="271"/>
      <c r="I258" s="84"/>
      <c r="J258" s="54"/>
    </row>
    <row r="259" spans="1:10" x14ac:dyDescent="0.3">
      <c r="A259" s="13" t="s">
        <v>1321</v>
      </c>
      <c r="B259" s="16">
        <f>'Ref. ACS-5-YR'!H1034</f>
        <v>1000</v>
      </c>
      <c r="C259" s="55">
        <f>'Ref. ACS-5-YR'!I1034</f>
        <v>0.11359763716914688</v>
      </c>
      <c r="D259" s="16">
        <f>'Ref. ACS-5-YR'!R1034</f>
        <v>4521</v>
      </c>
      <c r="E259" s="55">
        <f>'Ref. ACS-5-YR'!S1034</f>
        <v>0.10368314833501513</v>
      </c>
      <c r="F259" s="16">
        <f>'Ref. ACS-5-YR'!AB1034</f>
        <v>1579529</v>
      </c>
      <c r="G259" s="55">
        <f>'Ref. ACS-5-YR'!AC1034</f>
        <v>0.121</v>
      </c>
      <c r="H259" s="271"/>
      <c r="I259" s="42"/>
      <c r="J259" s="54"/>
    </row>
    <row r="260" spans="1:10" x14ac:dyDescent="0.3">
      <c r="A260" s="13" t="s">
        <v>1322</v>
      </c>
      <c r="B260" s="16">
        <f>'Ref. ACS-5-YR'!H1035</f>
        <v>879</v>
      </c>
      <c r="C260" s="55">
        <f>'Ref. ACS-5-YR'!I1035</f>
        <v>9.9852323071680113E-2</v>
      </c>
      <c r="D260" s="16">
        <f>'Ref. ACS-5-YR'!R1035</f>
        <v>3902</v>
      </c>
      <c r="E260" s="55">
        <f>'Ref. ACS-5-YR'!S1035</f>
        <v>8.9487203008898272E-2</v>
      </c>
      <c r="F260" s="16">
        <f>'Ref. ACS-5-YR'!AB1035</f>
        <v>954485</v>
      </c>
      <c r="G260" s="55">
        <f>'Ref. ACS-5-YR'!AC1035</f>
        <v>7.2999999999999995E-2</v>
      </c>
      <c r="H260" s="271"/>
      <c r="I260" s="42"/>
      <c r="J260" s="54"/>
    </row>
    <row r="261" spans="1:10" x14ac:dyDescent="0.3">
      <c r="A261" s="13" t="s">
        <v>1323</v>
      </c>
      <c r="B261" s="16">
        <f>'Ref. ACS-5-YR'!H1036</f>
        <v>600</v>
      </c>
      <c r="C261" s="55">
        <f>'Ref. ACS-5-YR'!I1036</f>
        <v>6.8158582301488135E-2</v>
      </c>
      <c r="D261" s="16">
        <f>'Ref. ACS-5-YR'!R1036</f>
        <v>3857</v>
      </c>
      <c r="E261" s="55">
        <f>'Ref. ACS-5-YR'!S1036</f>
        <v>8.8455187597468121E-2</v>
      </c>
      <c r="F261" s="16">
        <f>'Ref. ACS-5-YR'!AB1036</f>
        <v>822078</v>
      </c>
      <c r="G261" s="55">
        <f>'Ref. ACS-5-YR'!AC1036</f>
        <v>6.3E-2</v>
      </c>
      <c r="H261" s="271"/>
      <c r="I261" s="42"/>
      <c r="J261" s="54"/>
    </row>
    <row r="262" spans="1:10" x14ac:dyDescent="0.3">
      <c r="A262" s="13" t="s">
        <v>1324</v>
      </c>
      <c r="B262" s="16">
        <f>'Ref. ACS-5-YR'!H1037</f>
        <v>439</v>
      </c>
      <c r="C262" s="55">
        <f>'Ref. ACS-5-YR'!I1037</f>
        <v>4.9869362717255478E-2</v>
      </c>
      <c r="D262" s="16">
        <f>'Ref. ACS-5-YR'!R1037</f>
        <v>2525</v>
      </c>
      <c r="E262" s="55">
        <f>'Ref. ACS-5-YR'!S1037</f>
        <v>5.7907531419135856E-2</v>
      </c>
      <c r="F262" s="16">
        <f>'Ref. ACS-5-YR'!AB1037</f>
        <v>458328</v>
      </c>
      <c r="G262" s="55">
        <f>'Ref. ACS-5-YR'!AC1037</f>
        <v>3.5000000000000003E-2</v>
      </c>
      <c r="H262" s="271"/>
      <c r="I262" s="42" t="str">
        <f>A265</f>
        <v>Source: U.S. Census Bureau, ACS 16-20 (5-year Estimates), Table B25009</v>
      </c>
      <c r="J262" s="54"/>
    </row>
    <row r="263" spans="1:10" x14ac:dyDescent="0.3">
      <c r="A263" s="13" t="s">
        <v>1325</v>
      </c>
      <c r="B263" s="16">
        <f>'Ref. ACS-5-YR'!H1038</f>
        <v>181</v>
      </c>
      <c r="C263" s="55">
        <f>'Ref. ACS-5-YR'!I1038</f>
        <v>2.0561172327615587E-2</v>
      </c>
      <c r="D263" s="16">
        <f>'Ref. ACS-5-YR'!R1038</f>
        <v>1103</v>
      </c>
      <c r="E263" s="55">
        <f>'Ref. ACS-5-YR'!S1038</f>
        <v>2.5295844417943306E-2</v>
      </c>
      <c r="F263" s="16">
        <f>'Ref. ACS-5-YR'!AB1038</f>
        <v>201263</v>
      </c>
      <c r="G263" s="55">
        <f>'Ref. ACS-5-YR'!AC1038</f>
        <v>1.4999999999999999E-2</v>
      </c>
      <c r="H263" s="271"/>
      <c r="I263" s="42"/>
      <c r="J263" s="54"/>
    </row>
    <row r="264" spans="1:10" x14ac:dyDescent="0.3">
      <c r="A264" s="13" t="s">
        <v>1393</v>
      </c>
      <c r="B264" s="16">
        <f>'Ref. ACS-5-YR'!H1039</f>
        <v>12</v>
      </c>
      <c r="C264" s="55">
        <f>'Ref. ACS-5-YR'!I1039</f>
        <v>1.3631716460297625E-3</v>
      </c>
      <c r="D264" s="16">
        <f>'Ref. ACS-5-YR'!R1039</f>
        <v>583</v>
      </c>
      <c r="E264" s="55">
        <f>'Ref. ACS-5-YR'!S1039</f>
        <v>1.3370332996972755E-2</v>
      </c>
      <c r="F264" s="16">
        <f>'Ref. ACS-5-YR'!AB1039</f>
        <v>148207</v>
      </c>
      <c r="G264" s="55">
        <f>'Ref. ACS-5-YR'!AC1039</f>
        <v>1.0999999999999999E-2</v>
      </c>
      <c r="H264" s="271"/>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7499</v>
      </c>
      <c r="C269" s="55"/>
      <c r="D269" s="16">
        <f>'Ref. ACS-5-YR'!E1023</f>
        <v>8523</v>
      </c>
      <c r="E269" s="55"/>
      <c r="F269" s="16">
        <f>'Ref. ACS-5-YR'!H1023</f>
        <v>8803</v>
      </c>
      <c r="G269" s="55"/>
      <c r="I269" s="42"/>
    </row>
    <row r="270" spans="1:10" x14ac:dyDescent="0.3">
      <c r="A270" s="7" t="s">
        <v>1328</v>
      </c>
      <c r="B270" s="118">
        <f t="shared" ref="B270:G276" si="5">B278+B286</f>
        <v>1329</v>
      </c>
      <c r="C270" s="119">
        <f t="shared" si="5"/>
        <v>0.17722362981730899</v>
      </c>
      <c r="D270" s="118">
        <f t="shared" si="5"/>
        <v>1737</v>
      </c>
      <c r="E270" s="119">
        <f t="shared" si="5"/>
        <v>0.20380147835269272</v>
      </c>
      <c r="F270" s="118">
        <f t="shared" si="5"/>
        <v>1800</v>
      </c>
      <c r="G270" s="119">
        <f t="shared" si="5"/>
        <v>0.20447574690446441</v>
      </c>
      <c r="I270" s="42"/>
    </row>
    <row r="271" spans="1:10" x14ac:dyDescent="0.3">
      <c r="A271" s="7" t="s">
        <v>1321</v>
      </c>
      <c r="B271" s="118">
        <f t="shared" si="5"/>
        <v>2018</v>
      </c>
      <c r="C271" s="119">
        <f t="shared" si="5"/>
        <v>0.26910254700626746</v>
      </c>
      <c r="D271" s="118">
        <f t="shared" si="5"/>
        <v>2877</v>
      </c>
      <c r="E271" s="119">
        <f t="shared" si="5"/>
        <v>0.33755719816965857</v>
      </c>
      <c r="F271" s="118">
        <f t="shared" si="5"/>
        <v>2225</v>
      </c>
      <c r="G271" s="119">
        <f t="shared" si="5"/>
        <v>0.25275474270135179</v>
      </c>
      <c r="I271" s="42"/>
    </row>
    <row r="272" spans="1:10" x14ac:dyDescent="0.3">
      <c r="A272" s="7" t="s">
        <v>1322</v>
      </c>
      <c r="B272" s="118">
        <f t="shared" si="5"/>
        <v>1268</v>
      </c>
      <c r="C272" s="119">
        <f t="shared" si="5"/>
        <v>0.16908921189491932</v>
      </c>
      <c r="D272" s="118">
        <f t="shared" si="5"/>
        <v>1499</v>
      </c>
      <c r="E272" s="119">
        <f t="shared" si="5"/>
        <v>0.17587703860143142</v>
      </c>
      <c r="F272" s="118">
        <f t="shared" si="5"/>
        <v>1813</v>
      </c>
      <c r="G272" s="119">
        <f t="shared" si="5"/>
        <v>0.2059525161876633</v>
      </c>
      <c r="I272" s="42"/>
    </row>
    <row r="273" spans="1:9" x14ac:dyDescent="0.3">
      <c r="A273" s="7" t="s">
        <v>1323</v>
      </c>
      <c r="B273" s="118">
        <f t="shared" si="5"/>
        <v>1350</v>
      </c>
      <c r="C273" s="119">
        <f t="shared" si="5"/>
        <v>0.18002400320042672</v>
      </c>
      <c r="D273" s="118">
        <f t="shared" si="5"/>
        <v>1169</v>
      </c>
      <c r="E273" s="119">
        <f t="shared" si="5"/>
        <v>0.1371582776017834</v>
      </c>
      <c r="F273" s="118">
        <f t="shared" si="5"/>
        <v>1584</v>
      </c>
      <c r="G273" s="119">
        <f t="shared" si="5"/>
        <v>0.17993865727592867</v>
      </c>
      <c r="I273" s="42"/>
    </row>
    <row r="274" spans="1:9" x14ac:dyDescent="0.3">
      <c r="A274" s="7" t="s">
        <v>1324</v>
      </c>
      <c r="B274" s="118">
        <f t="shared" si="5"/>
        <v>907</v>
      </c>
      <c r="C274" s="119">
        <f t="shared" si="5"/>
        <v>0.12094945992799039</v>
      </c>
      <c r="D274" s="118">
        <f t="shared" si="5"/>
        <v>588</v>
      </c>
      <c r="E274" s="119">
        <f t="shared" si="5"/>
        <v>6.8989792326645552E-2</v>
      </c>
      <c r="F274" s="118">
        <f t="shared" si="5"/>
        <v>983</v>
      </c>
      <c r="G274" s="119">
        <f t="shared" si="5"/>
        <v>0.11166647733727139</v>
      </c>
      <c r="I274" s="42"/>
    </row>
    <row r="275" spans="1:9" x14ac:dyDescent="0.3">
      <c r="A275" s="7" t="s">
        <v>1325</v>
      </c>
      <c r="B275" s="118">
        <f t="shared" si="5"/>
        <v>420</v>
      </c>
      <c r="C275" s="119">
        <f t="shared" si="5"/>
        <v>5.6007467662354982E-2</v>
      </c>
      <c r="D275" s="118">
        <f t="shared" si="5"/>
        <v>453</v>
      </c>
      <c r="E275" s="119">
        <f t="shared" si="5"/>
        <v>5.3150299190425909E-2</v>
      </c>
      <c r="F275" s="118">
        <f t="shared" si="5"/>
        <v>330</v>
      </c>
      <c r="G275" s="119">
        <f t="shared" si="5"/>
        <v>3.7487220265818473E-2</v>
      </c>
      <c r="I275" s="42"/>
    </row>
    <row r="276" spans="1:9" x14ac:dyDescent="0.3">
      <c r="A276" s="7" t="s">
        <v>1393</v>
      </c>
      <c r="B276" s="118">
        <f t="shared" si="5"/>
        <v>207</v>
      </c>
      <c r="C276" s="119">
        <f t="shared" si="5"/>
        <v>2.7603680490732096E-2</v>
      </c>
      <c r="D276" s="118">
        <f t="shared" si="5"/>
        <v>200</v>
      </c>
      <c r="E276" s="119">
        <f t="shared" si="5"/>
        <v>2.346591575736243E-2</v>
      </c>
      <c r="F276" s="118">
        <f t="shared" si="5"/>
        <v>68</v>
      </c>
      <c r="G276" s="119">
        <f t="shared" si="5"/>
        <v>7.7246393275019875E-3</v>
      </c>
      <c r="I276" s="42"/>
    </row>
    <row r="277" spans="1:9" x14ac:dyDescent="0.3">
      <c r="A277" s="13" t="s">
        <v>1394</v>
      </c>
      <c r="B277" s="16">
        <f>'Ref. ACS-5-YR'!B1024</f>
        <v>4429</v>
      </c>
      <c r="C277" s="55">
        <f>'Ref. ACS-5-YR'!C1024</f>
        <v>0.59061208161088141</v>
      </c>
      <c r="D277" s="16">
        <f>'Ref. ACS-5-YR'!E1024</f>
        <v>4425</v>
      </c>
      <c r="E277" s="55">
        <f>'Ref. ACS-5-YR'!F1024</f>
        <v>0.51918338613164383</v>
      </c>
      <c r="F277" s="16">
        <f>'Ref. ACS-5-YR'!H1024</f>
        <v>4622</v>
      </c>
      <c r="G277" s="55">
        <f>'Ref. ACS-5-YR'!I1024</f>
        <v>0.52504827899579687</v>
      </c>
      <c r="I277" s="42"/>
    </row>
    <row r="278" spans="1:9" x14ac:dyDescent="0.3">
      <c r="A278" s="13" t="s">
        <v>1328</v>
      </c>
      <c r="B278" s="16">
        <f>'Ref. ACS-5-YR'!B1025</f>
        <v>775</v>
      </c>
      <c r="C278" s="55">
        <f>'Ref. ACS-5-YR'!C1025</f>
        <v>0.10334711294839312</v>
      </c>
      <c r="D278" s="16">
        <f>'Ref. ACS-5-YR'!E1025</f>
        <v>776</v>
      </c>
      <c r="E278" s="55">
        <f>'Ref. ACS-5-YR'!F1025</f>
        <v>9.1047753138566237E-2</v>
      </c>
      <c r="F278" s="16">
        <f>'Ref. ACS-5-YR'!H1025</f>
        <v>730</v>
      </c>
      <c r="G278" s="55">
        <f>'Ref. ACS-5-YR'!I1025</f>
        <v>8.2926275133477223E-2</v>
      </c>
      <c r="I278" s="42"/>
    </row>
    <row r="279" spans="1:9" x14ac:dyDescent="0.3">
      <c r="A279" s="13" t="s">
        <v>1321</v>
      </c>
      <c r="B279" s="16">
        <f>'Ref. ACS-5-YR'!B1026</f>
        <v>1041</v>
      </c>
      <c r="C279" s="55">
        <f>'Ref. ACS-5-YR'!C1026</f>
        <v>0.13881850913455127</v>
      </c>
      <c r="D279" s="16">
        <f>'Ref. ACS-5-YR'!E1026</f>
        <v>1401</v>
      </c>
      <c r="E279" s="55">
        <f>'Ref. ACS-5-YR'!F1026</f>
        <v>0.16437873988032384</v>
      </c>
      <c r="F279" s="16">
        <f>'Ref. ACS-5-YR'!H1026</f>
        <v>1225</v>
      </c>
      <c r="G279" s="55">
        <f>'Ref. ACS-5-YR'!I1026</f>
        <v>0.13915710553220492</v>
      </c>
      <c r="I279" s="42"/>
    </row>
    <row r="280" spans="1:9" x14ac:dyDescent="0.3">
      <c r="A280" s="13" t="s">
        <v>1322</v>
      </c>
      <c r="B280" s="16">
        <f>'Ref. ACS-5-YR'!B1027</f>
        <v>789</v>
      </c>
      <c r="C280" s="55">
        <f>'Ref. ACS-5-YR'!C1027</f>
        <v>0.10521402853713828</v>
      </c>
      <c r="D280" s="16">
        <f>'Ref. ACS-5-YR'!E1027</f>
        <v>810</v>
      </c>
      <c r="E280" s="55">
        <f>'Ref. ACS-5-YR'!F1027</f>
        <v>9.5036958817317843E-2</v>
      </c>
      <c r="F280" s="16">
        <f>'Ref. ACS-5-YR'!H1027</f>
        <v>934</v>
      </c>
      <c r="G280" s="55">
        <f>'Ref. ACS-5-YR'!I1027</f>
        <v>0.10610019311598319</v>
      </c>
      <c r="I280" s="42"/>
    </row>
    <row r="281" spans="1:9" x14ac:dyDescent="0.3">
      <c r="A281" s="13" t="s">
        <v>1323</v>
      </c>
      <c r="B281" s="16">
        <f>'Ref. ACS-5-YR'!B1028</f>
        <v>784</v>
      </c>
      <c r="C281" s="55">
        <f>'Ref. ACS-5-YR'!C1028</f>
        <v>0.10454727296972929</v>
      </c>
      <c r="D281" s="16">
        <f>'Ref. ACS-5-YR'!E1028</f>
        <v>563</v>
      </c>
      <c r="E281" s="55">
        <f>'Ref. ACS-5-YR'!F1028</f>
        <v>6.6056552856975245E-2</v>
      </c>
      <c r="F281" s="16">
        <f>'Ref. ACS-5-YR'!H1028</f>
        <v>984</v>
      </c>
      <c r="G281" s="55">
        <f>'Ref. ACS-5-YR'!I1028</f>
        <v>0.11178007497444054</v>
      </c>
      <c r="I281" s="42"/>
    </row>
    <row r="282" spans="1:9" x14ac:dyDescent="0.3">
      <c r="A282" s="13" t="s">
        <v>1324</v>
      </c>
      <c r="B282" s="16">
        <f>'Ref. ACS-5-YR'!B1029</f>
        <v>600</v>
      </c>
      <c r="C282" s="55">
        <f>'Ref. ACS-5-YR'!C1029</f>
        <v>8.0010668089078543E-2</v>
      </c>
      <c r="D282" s="16">
        <f>'Ref. ACS-5-YR'!E1029</f>
        <v>446</v>
      </c>
      <c r="E282" s="55">
        <f>'Ref. ACS-5-YR'!F1029</f>
        <v>5.2328992138918222E-2</v>
      </c>
      <c r="F282" s="16">
        <f>'Ref. ACS-5-YR'!H1029</f>
        <v>544</v>
      </c>
      <c r="G282" s="55">
        <f>'Ref. ACS-5-YR'!I1029</f>
        <v>6.1797114620015907E-2</v>
      </c>
      <c r="I282" s="42"/>
    </row>
    <row r="283" spans="1:9" x14ac:dyDescent="0.3">
      <c r="A283" s="13" t="s">
        <v>1325</v>
      </c>
      <c r="B283" s="16">
        <f>'Ref. ACS-5-YR'!B1030</f>
        <v>269</v>
      </c>
      <c r="C283" s="55">
        <f>'Ref. ACS-5-YR'!C1030</f>
        <v>3.5871449526603545E-2</v>
      </c>
      <c r="D283" s="16">
        <f>'Ref. ACS-5-YR'!E1030</f>
        <v>310</v>
      </c>
      <c r="E283" s="55">
        <f>'Ref. ACS-5-YR'!F1030</f>
        <v>3.637216942391177E-2</v>
      </c>
      <c r="F283" s="16">
        <f>'Ref. ACS-5-YR'!H1030</f>
        <v>149</v>
      </c>
      <c r="G283" s="55">
        <f>'Ref. ACS-5-YR'!I1030</f>
        <v>1.6926047938202887E-2</v>
      </c>
      <c r="I283" s="42"/>
    </row>
    <row r="284" spans="1:9" x14ac:dyDescent="0.3">
      <c r="A284" s="13" t="s">
        <v>1393</v>
      </c>
      <c r="B284" s="16">
        <f>'Ref. ACS-5-YR'!B1031</f>
        <v>171</v>
      </c>
      <c r="C284" s="55">
        <f>'Ref. ACS-5-YR'!C1031</f>
        <v>2.2803040405387383E-2</v>
      </c>
      <c r="D284" s="16">
        <f>'Ref. ACS-5-YR'!E1031</f>
        <v>119</v>
      </c>
      <c r="E284" s="55">
        <f>'Ref. ACS-5-YR'!F1031</f>
        <v>1.3962219875630646E-2</v>
      </c>
      <c r="F284" s="16">
        <f>'Ref. ACS-5-YR'!H1031</f>
        <v>56</v>
      </c>
      <c r="G284" s="55">
        <f>'Ref. ACS-5-YR'!I1031</f>
        <v>6.361467681472225E-3</v>
      </c>
      <c r="I284" s="42"/>
    </row>
    <row r="285" spans="1:9" x14ac:dyDescent="0.3">
      <c r="A285" s="13" t="s">
        <v>1386</v>
      </c>
      <c r="B285" s="16">
        <f>'Ref. ACS-5-YR'!B1032</f>
        <v>3070</v>
      </c>
      <c r="C285" s="55">
        <f>'Ref. ACS-5-YR'!C1032</f>
        <v>0.40938791838911853</v>
      </c>
      <c r="D285" s="16">
        <f>'Ref. ACS-5-YR'!E1032</f>
        <v>4098</v>
      </c>
      <c r="E285" s="55">
        <f>'Ref. ACS-5-YR'!F1032</f>
        <v>0.48081661386835622</v>
      </c>
      <c r="F285" s="16">
        <f>'Ref. ACS-5-YR'!H1032</f>
        <v>4181</v>
      </c>
      <c r="G285" s="55">
        <f>'Ref. ACS-5-YR'!I1032</f>
        <v>0.47495172100420313</v>
      </c>
      <c r="I285" s="42"/>
    </row>
    <row r="286" spans="1:9" x14ac:dyDescent="0.3">
      <c r="A286" s="13" t="s">
        <v>1328</v>
      </c>
      <c r="B286" s="16">
        <f>'Ref. ACS-5-YR'!B1033</f>
        <v>554</v>
      </c>
      <c r="C286" s="55">
        <f>'Ref. ACS-5-YR'!C1033</f>
        <v>7.3876516868915859E-2</v>
      </c>
      <c r="D286" s="16">
        <f>'Ref. ACS-5-YR'!E1033</f>
        <v>961</v>
      </c>
      <c r="E286" s="55">
        <f>'Ref. ACS-5-YR'!F1033</f>
        <v>0.11275372521412648</v>
      </c>
      <c r="F286" s="16">
        <f>'Ref. ACS-5-YR'!H1033</f>
        <v>1070</v>
      </c>
      <c r="G286" s="55">
        <f>'Ref. ACS-5-YR'!I1033</f>
        <v>0.12154947177098717</v>
      </c>
      <c r="I286" s="42"/>
    </row>
    <row r="287" spans="1:9" x14ac:dyDescent="0.3">
      <c r="A287" s="13" t="s">
        <v>1321</v>
      </c>
      <c r="B287" s="16">
        <f>'Ref. ACS-5-YR'!B1034</f>
        <v>977</v>
      </c>
      <c r="C287" s="55">
        <f>'Ref. ACS-5-YR'!C1034</f>
        <v>0.13028403787171622</v>
      </c>
      <c r="D287" s="16">
        <f>'Ref. ACS-5-YR'!E1034</f>
        <v>1476</v>
      </c>
      <c r="E287" s="55">
        <f>'Ref. ACS-5-YR'!F1034</f>
        <v>0.17317845828933473</v>
      </c>
      <c r="F287" s="16">
        <f>'Ref. ACS-5-YR'!H1034</f>
        <v>1000</v>
      </c>
      <c r="G287" s="55">
        <f>'Ref. ACS-5-YR'!I1034</f>
        <v>0.11359763716914688</v>
      </c>
      <c r="I287" s="42"/>
    </row>
    <row r="288" spans="1:9" x14ac:dyDescent="0.3">
      <c r="A288" s="13" t="s">
        <v>1322</v>
      </c>
      <c r="B288" s="16">
        <f>'Ref. ACS-5-YR'!B1035</f>
        <v>479</v>
      </c>
      <c r="C288" s="55">
        <f>'Ref. ACS-5-YR'!C1035</f>
        <v>6.3875183357781043E-2</v>
      </c>
      <c r="D288" s="16">
        <f>'Ref. ACS-5-YR'!E1035</f>
        <v>689</v>
      </c>
      <c r="E288" s="55">
        <f>'Ref. ACS-5-YR'!F1035</f>
        <v>8.0840079784113575E-2</v>
      </c>
      <c r="F288" s="16">
        <f>'Ref. ACS-5-YR'!H1035</f>
        <v>879</v>
      </c>
      <c r="G288" s="55">
        <f>'Ref. ACS-5-YR'!I1035</f>
        <v>9.9852323071680113E-2</v>
      </c>
      <c r="I288" s="42"/>
    </row>
    <row r="289" spans="1:10" x14ac:dyDescent="0.3">
      <c r="A289" s="13" t="s">
        <v>1323</v>
      </c>
      <c r="B289" s="16">
        <f>'Ref. ACS-5-YR'!B1036</f>
        <v>566</v>
      </c>
      <c r="C289" s="55">
        <f>'Ref. ACS-5-YR'!C1036</f>
        <v>7.5476730230697425E-2</v>
      </c>
      <c r="D289" s="16">
        <f>'Ref. ACS-5-YR'!E1036</f>
        <v>606</v>
      </c>
      <c r="E289" s="55">
        <f>'Ref. ACS-5-YR'!F1036</f>
        <v>7.1101724744808165E-2</v>
      </c>
      <c r="F289" s="16">
        <f>'Ref. ACS-5-YR'!H1036</f>
        <v>600</v>
      </c>
      <c r="G289" s="55">
        <f>'Ref. ACS-5-YR'!I1036</f>
        <v>6.8158582301488135E-2</v>
      </c>
      <c r="I289" s="42"/>
    </row>
    <row r="290" spans="1:10" x14ac:dyDescent="0.3">
      <c r="A290" s="13" t="s">
        <v>1324</v>
      </c>
      <c r="B290" s="16">
        <f>'Ref. ACS-5-YR'!B1037</f>
        <v>307</v>
      </c>
      <c r="C290" s="55">
        <f>'Ref. ACS-5-YR'!C1037</f>
        <v>4.0938791838911852E-2</v>
      </c>
      <c r="D290" s="16">
        <f>'Ref. ACS-5-YR'!E1037</f>
        <v>142</v>
      </c>
      <c r="E290" s="55">
        <f>'Ref. ACS-5-YR'!F1037</f>
        <v>1.6660800187727327E-2</v>
      </c>
      <c r="F290" s="16">
        <f>'Ref. ACS-5-YR'!H1037</f>
        <v>439</v>
      </c>
      <c r="G290" s="55">
        <f>'Ref. ACS-5-YR'!I1037</f>
        <v>4.9869362717255478E-2</v>
      </c>
      <c r="I290" s="42"/>
    </row>
    <row r="291" spans="1:10" x14ac:dyDescent="0.3">
      <c r="A291" s="13" t="s">
        <v>1325</v>
      </c>
      <c r="B291" s="16">
        <f>'Ref. ACS-5-YR'!B1038</f>
        <v>151</v>
      </c>
      <c r="C291" s="55">
        <f>'Ref. ACS-5-YR'!C1038</f>
        <v>2.0136018135751433E-2</v>
      </c>
      <c r="D291" s="16">
        <f>'Ref. ACS-5-YR'!E1038</f>
        <v>143</v>
      </c>
      <c r="E291" s="55">
        <f>'Ref. ACS-5-YR'!F1038</f>
        <v>1.677812976651414E-2</v>
      </c>
      <c r="F291" s="16">
        <f>'Ref. ACS-5-YR'!H1038</f>
        <v>181</v>
      </c>
      <c r="G291" s="55">
        <f>'Ref. ACS-5-YR'!I1038</f>
        <v>2.0561172327615587E-2</v>
      </c>
      <c r="I291" s="42"/>
    </row>
    <row r="292" spans="1:10" x14ac:dyDescent="0.3">
      <c r="A292" s="13" t="s">
        <v>1393</v>
      </c>
      <c r="B292" s="16">
        <f>'Ref. ACS-5-YR'!B1039</f>
        <v>36</v>
      </c>
      <c r="C292" s="55">
        <f>'Ref. ACS-5-YR'!C1039</f>
        <v>4.8006400853447123E-3</v>
      </c>
      <c r="D292" s="16">
        <f>'Ref. ACS-5-YR'!E1039</f>
        <v>81</v>
      </c>
      <c r="E292" s="55">
        <f>'Ref. ACS-5-YR'!F1039</f>
        <v>9.5036958817317843E-3</v>
      </c>
      <c r="F292" s="16">
        <f>'Ref. ACS-5-YR'!H1039</f>
        <v>12</v>
      </c>
      <c r="G292" s="55">
        <f>'Ref. ACS-5-YR'!I1039</f>
        <v>1.3631716460297625E-3</v>
      </c>
      <c r="I292" s="42" t="str">
        <f>A293</f>
        <v>Source: U.S. Census Bureau, ACS 06-10, 11-15, 16-20 (5-year Estimates), Table B25009</v>
      </c>
    </row>
    <row r="293" spans="1:10" x14ac:dyDescent="0.3">
      <c r="A293" t="s">
        <v>1398</v>
      </c>
      <c r="I293" s="42"/>
    </row>
    <row r="295" spans="1:10" x14ac:dyDescent="0.3">
      <c r="A295" s="88" t="s">
        <v>1399</v>
      </c>
      <c r="I295" s="61" t="s">
        <v>2492</v>
      </c>
    </row>
    <row r="296" spans="1:10" ht="28.8" x14ac:dyDescent="0.3">
      <c r="A296" s="80"/>
      <c r="B296" s="60" t="str">
        <f>Housing!B3</f>
        <v>City of Lemoore</v>
      </c>
      <c r="C296" s="60" t="str">
        <f>Housing!B4</f>
        <v>Kings County</v>
      </c>
      <c r="D296" s="60" t="s">
        <v>171</v>
      </c>
      <c r="H296" s="272"/>
      <c r="I296" s="42"/>
      <c r="J296" s="58"/>
    </row>
    <row r="297" spans="1:10" x14ac:dyDescent="0.3">
      <c r="A297" s="13" t="s">
        <v>1399</v>
      </c>
      <c r="B297" s="10">
        <f>'Ref. ACS-5-YR'!H1209</f>
        <v>1365</v>
      </c>
      <c r="C297" s="10">
        <f>'Ref. ACS-5-YR'!R1209</f>
        <v>1200</v>
      </c>
      <c r="D297" s="10">
        <f>'Ref. ACS-5-YR'!AB1209</f>
        <v>1851</v>
      </c>
      <c r="H297" s="271"/>
      <c r="I297" s="42"/>
      <c r="J297" s="54"/>
    </row>
    <row r="298" spans="1:10" x14ac:dyDescent="0.3">
      <c r="A298" t="s">
        <v>1400</v>
      </c>
      <c r="I298" s="42"/>
    </row>
    <row r="299" spans="1:10" ht="26.4" customHeight="1" x14ac:dyDescent="0.3">
      <c r="A299" s="357" t="s">
        <v>2534</v>
      </c>
      <c r="B299" s="357"/>
      <c r="C299" s="357"/>
      <c r="D299" s="357"/>
      <c r="E299" s="357"/>
      <c r="F299" s="357"/>
      <c r="G299" s="357"/>
      <c r="I299" s="42"/>
    </row>
    <row r="300" spans="1:10" s="72" customFormat="1" ht="29.4" customHeight="1" x14ac:dyDescent="0.3">
      <c r="H300" s="275"/>
      <c r="I300" s="42"/>
    </row>
    <row r="301" spans="1:10" x14ac:dyDescent="0.3">
      <c r="I301" s="42"/>
    </row>
    <row r="302" spans="1:10" x14ac:dyDescent="0.3">
      <c r="I302" s="42"/>
    </row>
    <row r="303" spans="1:10" x14ac:dyDescent="0.3">
      <c r="A303" s="219" t="s">
        <v>1401</v>
      </c>
      <c r="I303" s="42"/>
    </row>
    <row r="304" spans="1:10" x14ac:dyDescent="0.3">
      <c r="A304" s="80"/>
      <c r="B304" s="51">
        <v>2010</v>
      </c>
      <c r="C304" s="51">
        <v>2015</v>
      </c>
      <c r="D304" s="51">
        <v>2020</v>
      </c>
      <c r="I304" s="42"/>
    </row>
    <row r="305" spans="1:10" x14ac:dyDescent="0.3">
      <c r="A305" s="13" t="s">
        <v>1399</v>
      </c>
      <c r="B305" s="10">
        <f>'Ref. ACS-5-YR Add.'!B52</f>
        <v>1522</v>
      </c>
      <c r="C305" s="10">
        <f>'Ref. ACS-5-YR Add.'!E52</f>
        <v>1389</v>
      </c>
      <c r="D305" s="10">
        <f>'Ref. ACS-5-YR Add.'!H52</f>
        <v>1365</v>
      </c>
      <c r="I305" s="42"/>
    </row>
    <row r="306" spans="1:10" x14ac:dyDescent="0.3">
      <c r="A306" s="13" t="s">
        <v>175</v>
      </c>
      <c r="B306" s="3"/>
      <c r="C306" s="4">
        <f>(C305-B305)/B305</f>
        <v>-8.7385019710906703E-2</v>
      </c>
      <c r="D306" s="4">
        <f>(D305-C305)/C305</f>
        <v>-1.7278617710583154E-2</v>
      </c>
      <c r="I306" s="42"/>
    </row>
    <row r="307" spans="1:10" x14ac:dyDescent="0.3">
      <c r="A307" t="s">
        <v>1402</v>
      </c>
      <c r="I307" s="42"/>
    </row>
    <row r="308" spans="1:10" ht="27" customHeight="1" x14ac:dyDescent="0.3">
      <c r="A308" s="357" t="s">
        <v>2534</v>
      </c>
      <c r="B308" s="357"/>
      <c r="C308" s="357"/>
      <c r="D308" s="357"/>
      <c r="E308" s="357"/>
      <c r="F308" s="357"/>
      <c r="G308" s="357"/>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Lemoore</v>
      </c>
      <c r="C315" s="60" t="s">
        <v>177</v>
      </c>
      <c r="D315" s="60" t="str">
        <f>Housing!B4</f>
        <v>Kings County</v>
      </c>
      <c r="E315" s="60" t="s">
        <v>1441</v>
      </c>
      <c r="F315" s="60" t="s">
        <v>171</v>
      </c>
      <c r="G315" s="60" t="s">
        <v>1442</v>
      </c>
      <c r="H315" s="272"/>
      <c r="I315" s="42"/>
      <c r="J315" s="58"/>
    </row>
    <row r="316" spans="1:10" x14ac:dyDescent="0.3">
      <c r="A316" s="13" t="s">
        <v>1405</v>
      </c>
      <c r="B316" s="5">
        <f>'Ref. ACS-5-YR'!H1241/100</f>
        <v>0.18600000000000003</v>
      </c>
      <c r="C316" s="55"/>
      <c r="D316" s="5">
        <f>'Ref. ACS-5-YR'!R1241/100</f>
        <v>0.185</v>
      </c>
      <c r="E316" s="55">
        <f>B316/D316</f>
        <v>1.0054054054054056</v>
      </c>
      <c r="F316" s="5">
        <f>'Ref. ACS-5-YR'!AB1241/100</f>
        <v>0.214</v>
      </c>
      <c r="G316" s="55">
        <f>B316/F316</f>
        <v>0.86915887850467299</v>
      </c>
      <c r="H316" s="271"/>
      <c r="I316" s="42"/>
      <c r="J316" s="54"/>
    </row>
    <row r="317" spans="1:10" x14ac:dyDescent="0.3">
      <c r="A317" t="s">
        <v>1406</v>
      </c>
      <c r="I317" s="42"/>
    </row>
    <row r="318" spans="1:10" s="72" customFormat="1" ht="29.4" customHeight="1" x14ac:dyDescent="0.3">
      <c r="A318" s="357" t="s">
        <v>2534</v>
      </c>
      <c r="B318" s="357"/>
      <c r="C318" s="357"/>
      <c r="D318" s="357"/>
      <c r="E318" s="357"/>
      <c r="F318" s="357"/>
      <c r="G318" s="357"/>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2480</v>
      </c>
    </row>
    <row r="327" spans="1:10" x14ac:dyDescent="0.3">
      <c r="A327" s="1" t="s">
        <v>1407</v>
      </c>
      <c r="I327" s="42"/>
    </row>
    <row r="328" spans="1:10" ht="28.8" x14ac:dyDescent="0.3">
      <c r="A328" s="80"/>
      <c r="B328" s="60" t="str">
        <f>Housing!B3</f>
        <v>City of Lemoore</v>
      </c>
      <c r="C328" s="60" t="s">
        <v>177</v>
      </c>
      <c r="D328" s="60" t="str">
        <f>Housing!B4</f>
        <v>Kings County</v>
      </c>
      <c r="E328" s="60" t="s">
        <v>177</v>
      </c>
      <c r="F328" s="60" t="s">
        <v>171</v>
      </c>
      <c r="G328" s="60" t="s">
        <v>177</v>
      </c>
      <c r="H328" s="272"/>
      <c r="I328" s="61" t="s">
        <v>1408</v>
      </c>
      <c r="J328" s="58"/>
    </row>
    <row r="329" spans="1:10" x14ac:dyDescent="0.3">
      <c r="A329" s="13" t="s">
        <v>172</v>
      </c>
      <c r="B329" s="16">
        <f>(SUM('Ref. ACS-5-YR'!H1222:H1225))+(SUM('Ref. ACS-5-YR'!H1233:H1236))</f>
        <v>1210</v>
      </c>
      <c r="C329" s="55">
        <f>SUM('Ref. ACS-5-YR'!I1222,'Ref. ACS-5-YR'!I1223,'Ref. ACS-5-YR'!I1224,'Ref. ACS-5-YR'!I1225,'Ref. ACS-5-YR'!I1233,'Ref. ACS-5-YR'!I1234,'Ref. ACS-5-YR'!I1235,'Ref. ACS-5-YR'!I1236)</f>
        <v>0.26179143228039808</v>
      </c>
      <c r="D329" s="16">
        <f>SUM('Ref. ACS-5-YR'!R1222,'Ref. ACS-5-YR'!R1223,'Ref. ACS-5-YR'!R1224,'Ref. ACS-5-YR'!R1225,'Ref. ACS-5-YR'!R1233,'Ref. ACS-5-YR'!R1234,'Ref. ACS-5-YR'!R1235,'Ref. ACS-5-YR'!R1236)</f>
        <v>5431</v>
      </c>
      <c r="E329" s="55">
        <f>SUM('Ref. ACS-5-YR'!S1222,'Ref. ACS-5-YR'!S1223,'Ref. ACS-5-YR'!S1224,'Ref. ACS-5-YR'!S1225,'Ref. ACS-5-YR'!S1233,'Ref. ACS-5-YR'!S1234,'Ref. ACS-5-YR'!S1235,'Ref. ACS-5-YR'!S1236)</f>
        <v>0.23241184525847311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1409</v>
      </c>
      <c r="I330" s="42"/>
    </row>
    <row r="331" spans="1:10" x14ac:dyDescent="0.3">
      <c r="A331" s="357" t="s">
        <v>2478</v>
      </c>
      <c r="B331" s="357"/>
      <c r="C331" s="357"/>
      <c r="D331" s="357"/>
      <c r="E331" s="357"/>
      <c r="F331" s="357"/>
      <c r="G331" s="357"/>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0"/>
      <c r="I334" s="42"/>
      <c r="J334" s="52"/>
    </row>
    <row r="335" spans="1:10" x14ac:dyDescent="0.3">
      <c r="A335" s="13" t="s">
        <v>1411</v>
      </c>
      <c r="B335" s="16">
        <f>SUM('Ref. DC-1980'!B95,'Ref. DC-1980'!B89,'Ref. DC-1980'!B83,'Ref. DC-1980'!B77,'Ref. DC-1980'!B71)</f>
        <v>258</v>
      </c>
      <c r="C335" s="16">
        <f>SUM('Ref. DC-1990'!B63,'Ref. DC-1990'!B70,'Ref. DC-1990'!B77,'Ref. DC-1990'!B84,'Ref. DC-1990'!B91)</f>
        <v>303</v>
      </c>
      <c r="D335" s="16">
        <f>SUM('Ref. DC-2000'!B75:B77,'Ref. DC-2000'!B86:B88)</f>
        <v>544</v>
      </c>
      <c r="E335" s="16">
        <f>SUM('Ref. ACS-5-YR'!B1223:B1225,'Ref. ACS-5-YR'!B1234:B1236)</f>
        <v>1225</v>
      </c>
      <c r="F335" s="16">
        <f>SUM('Ref. ACS-5-YR'!H1223:H1225,'Ref. ACS-5-YR'!H1234:H1236)</f>
        <v>802</v>
      </c>
      <c r="H335" s="268"/>
      <c r="I335" s="42"/>
      <c r="J335" s="2"/>
    </row>
    <row r="336" spans="1:10" x14ac:dyDescent="0.3">
      <c r="A336" s="13" t="s">
        <v>175</v>
      </c>
      <c r="B336" s="3"/>
      <c r="C336" s="4">
        <f>(C335-B335)/B335</f>
        <v>0.1744186046511628</v>
      </c>
      <c r="D336" s="4">
        <f>(D335-C335)/C335</f>
        <v>0.79537953795379535</v>
      </c>
      <c r="E336" s="4">
        <f>(E335-D335)/D335</f>
        <v>1.2518382352941178</v>
      </c>
      <c r="F336" s="4">
        <f>(F335-E335)/E335</f>
        <v>-0.34530612244897957</v>
      </c>
      <c r="H336" s="269"/>
      <c r="I336" s="42"/>
      <c r="J336" s="19"/>
    </row>
    <row r="337" spans="1:10" x14ac:dyDescent="0.3">
      <c r="A337" t="s">
        <v>1412</v>
      </c>
      <c r="I337" s="42"/>
    </row>
    <row r="338" spans="1:10" s="72" customFormat="1" x14ac:dyDescent="0.3">
      <c r="A338" s="357" t="s">
        <v>2478</v>
      </c>
      <c r="B338" s="357"/>
      <c r="C338" s="357"/>
      <c r="D338" s="357"/>
      <c r="E338" s="357"/>
      <c r="F338" s="357"/>
      <c r="G338" s="357"/>
      <c r="H338" s="275"/>
      <c r="I338" s="42"/>
    </row>
    <row r="339" spans="1:10" ht="14.4" customHeight="1" x14ac:dyDescent="0.3">
      <c r="A339" s="359"/>
      <c r="B339" s="359"/>
      <c r="C339" s="359"/>
      <c r="D339" s="359"/>
      <c r="E339" s="359"/>
      <c r="F339" s="359"/>
      <c r="G339" s="359"/>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2482</v>
      </c>
    </row>
    <row r="344" spans="1:10" x14ac:dyDescent="0.3">
      <c r="I344" s="42"/>
    </row>
    <row r="345" spans="1:10" x14ac:dyDescent="0.3">
      <c r="A345" s="88" t="s">
        <v>1413</v>
      </c>
      <c r="I345" s="61" t="s">
        <v>2493</v>
      </c>
    </row>
    <row r="346" spans="1:10" ht="28.8" x14ac:dyDescent="0.3">
      <c r="A346" s="80"/>
      <c r="B346" s="60" t="str">
        <f>Housing!B3</f>
        <v>City of Lemoore</v>
      </c>
      <c r="C346" s="60" t="s">
        <v>177</v>
      </c>
      <c r="D346" s="60" t="str">
        <f>Housing!B4</f>
        <v>Kings County</v>
      </c>
      <c r="E346" s="60" t="s">
        <v>1441</v>
      </c>
      <c r="F346" s="60" t="s">
        <v>171</v>
      </c>
      <c r="G346" s="60" t="s">
        <v>1442</v>
      </c>
      <c r="H346" s="272"/>
      <c r="I346" s="42"/>
      <c r="J346" s="58"/>
    </row>
    <row r="347" spans="1:10" x14ac:dyDescent="0.3">
      <c r="A347" s="13" t="s">
        <v>1413</v>
      </c>
      <c r="B347" s="16">
        <f>'Ref. ACS-5-YR'!H1183</f>
        <v>1097</v>
      </c>
      <c r="C347" s="55"/>
      <c r="D347" s="16">
        <f>'Ref. ACS-5-YR'!R1183</f>
        <v>1030</v>
      </c>
      <c r="E347" s="55">
        <f>B347/D347</f>
        <v>1.0650485436893204</v>
      </c>
      <c r="F347" s="16">
        <f>'Ref. ACS-5-YR'!AB1183</f>
        <v>1586</v>
      </c>
      <c r="G347" s="55">
        <f>B347/F347</f>
        <v>0.69167717528373263</v>
      </c>
      <c r="H347" s="271"/>
      <c r="I347" s="42"/>
      <c r="J347" s="54"/>
    </row>
    <row r="348" spans="1:10" x14ac:dyDescent="0.3">
      <c r="A348" t="s">
        <v>2450</v>
      </c>
      <c r="I348" s="42"/>
    </row>
    <row r="349" spans="1:10" ht="25.95" customHeight="1" x14ac:dyDescent="0.3">
      <c r="A349" s="357" t="s">
        <v>2534</v>
      </c>
      <c r="B349" s="357"/>
      <c r="C349" s="357"/>
      <c r="D349" s="357"/>
      <c r="E349" s="357"/>
      <c r="F349" s="357"/>
      <c r="G349" s="357"/>
      <c r="I349" s="42"/>
    </row>
    <row r="350" spans="1:10" s="72" customFormat="1" ht="29.4" customHeight="1" x14ac:dyDescent="0.3">
      <c r="H350" s="275"/>
      <c r="I350" s="42"/>
    </row>
    <row r="351" spans="1:10" x14ac:dyDescent="0.3">
      <c r="A351" s="153"/>
      <c r="I351" s="42"/>
    </row>
    <row r="352" spans="1:10" x14ac:dyDescent="0.3">
      <c r="A352" s="219" t="s">
        <v>1414</v>
      </c>
      <c r="I352" s="42"/>
    </row>
    <row r="353" spans="1:10" x14ac:dyDescent="0.3">
      <c r="A353" s="48"/>
      <c r="B353" s="89">
        <v>1980</v>
      </c>
      <c r="C353" s="89">
        <v>1990</v>
      </c>
      <c r="D353" s="89">
        <v>2000</v>
      </c>
      <c r="E353" s="89">
        <v>2010</v>
      </c>
      <c r="F353" s="89">
        <v>2020</v>
      </c>
      <c r="H353" s="278"/>
      <c r="I353" s="42"/>
      <c r="J353" s="25"/>
    </row>
    <row r="354" spans="1:10" x14ac:dyDescent="0.3">
      <c r="A354" s="13" t="s">
        <v>1413</v>
      </c>
      <c r="B354" s="10">
        <f>'Ref. DC-1980'!B99</f>
        <v>245</v>
      </c>
      <c r="C354" s="10">
        <f>'Ref. DC-1990'!B98</f>
        <v>428</v>
      </c>
      <c r="D354" s="10">
        <f>'Ref. DC-2000'!B48</f>
        <v>541</v>
      </c>
      <c r="E354" s="10">
        <f>'Ref. ACS-5-YR Add.'!B24</f>
        <v>883</v>
      </c>
      <c r="F354" s="10">
        <f>'Ref. ACS-5-YR Add.'!H24</f>
        <v>1097</v>
      </c>
      <c r="H354" s="279"/>
      <c r="I354" s="42"/>
      <c r="J354" s="24"/>
    </row>
    <row r="355" spans="1:10" x14ac:dyDescent="0.3">
      <c r="A355" s="13" t="s">
        <v>175</v>
      </c>
      <c r="B355" s="3"/>
      <c r="C355" s="4">
        <f>(C354-B354)/B354</f>
        <v>0.74693877551020404</v>
      </c>
      <c r="D355" s="4">
        <f>(D354-C354)/C354</f>
        <v>0.26401869158878505</v>
      </c>
      <c r="E355" s="4">
        <f>(E354-D354)/D354</f>
        <v>0.63216266173752311</v>
      </c>
      <c r="F355" s="4">
        <f>(F354-E354)/E354</f>
        <v>0.24235560588901472</v>
      </c>
      <c r="H355" s="269"/>
      <c r="I355" s="42"/>
      <c r="J355" s="19"/>
    </row>
    <row r="356" spans="1:10" x14ac:dyDescent="0.3">
      <c r="A356" s="47" t="s">
        <v>1415</v>
      </c>
      <c r="I356" s="42"/>
    </row>
    <row r="357" spans="1:10" ht="28.95" customHeight="1" x14ac:dyDescent="0.3">
      <c r="A357" s="357" t="s">
        <v>2534</v>
      </c>
      <c r="B357" s="357"/>
      <c r="C357" s="357"/>
      <c r="D357" s="357"/>
      <c r="E357" s="357"/>
      <c r="F357" s="357"/>
      <c r="G357" s="357"/>
      <c r="I357" s="42"/>
    </row>
    <row r="358" spans="1:10" s="72" customFormat="1" ht="14.4" customHeight="1" x14ac:dyDescent="0.3">
      <c r="A358" s="358" t="s">
        <v>2467</v>
      </c>
      <c r="B358" s="358"/>
      <c r="C358" s="358"/>
      <c r="D358" s="358"/>
      <c r="E358" s="358"/>
      <c r="F358" s="358"/>
      <c r="G358" s="358"/>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2481</v>
      </c>
    </row>
    <row r="365" spans="1:10" x14ac:dyDescent="0.3">
      <c r="A365" s="47"/>
      <c r="I365" s="29"/>
    </row>
    <row r="366" spans="1:10" x14ac:dyDescent="0.3">
      <c r="A366" s="1" t="s">
        <v>1416</v>
      </c>
      <c r="I366" s="61" t="s">
        <v>1417</v>
      </c>
    </row>
    <row r="367" spans="1:10" ht="28.8" x14ac:dyDescent="0.3">
      <c r="A367" s="80"/>
      <c r="B367" s="60" t="str">
        <f>Housing!B3</f>
        <v>City of Lemoore</v>
      </c>
      <c r="C367" s="60" t="s">
        <v>177</v>
      </c>
      <c r="D367" s="60" t="str">
        <f>Housing!B4</f>
        <v>Kings County</v>
      </c>
      <c r="E367" s="60" t="s">
        <v>1441</v>
      </c>
      <c r="F367" s="60" t="s">
        <v>171</v>
      </c>
      <c r="G367" s="60" t="s">
        <v>1442</v>
      </c>
      <c r="H367" s="272"/>
      <c r="I367" s="42"/>
      <c r="J367" s="58"/>
    </row>
    <row r="368" spans="1:10" x14ac:dyDescent="0.3">
      <c r="A368" s="13" t="s">
        <v>1405</v>
      </c>
      <c r="B368" s="5">
        <f>'Ref. ACS-5-YR'!H1201/100</f>
        <v>0.25900000000000001</v>
      </c>
      <c r="C368" s="55"/>
      <c r="D368" s="5">
        <f>'Ref. ACS-5-YR'!R1201/100</f>
        <v>0.27800000000000002</v>
      </c>
      <c r="E368" s="55">
        <f>B368/D368</f>
        <v>0.93165467625899279</v>
      </c>
      <c r="F368" s="5">
        <f>'Ref. ACS-5-YR'!AB1201/100</f>
        <v>0.32200000000000001</v>
      </c>
      <c r="G368" s="55">
        <f>B368/F368</f>
        <v>0.80434782608695654</v>
      </c>
      <c r="H368" s="271"/>
      <c r="I368" s="42"/>
      <c r="J368" s="54"/>
    </row>
    <row r="369" spans="1:10" x14ac:dyDescent="0.3">
      <c r="A369" t="s">
        <v>2451</v>
      </c>
      <c r="I369" s="42"/>
    </row>
    <row r="370" spans="1:10" ht="28.2" customHeight="1" x14ac:dyDescent="0.3">
      <c r="A370" s="357" t="s">
        <v>2534</v>
      </c>
      <c r="B370" s="357"/>
      <c r="C370" s="357"/>
      <c r="D370" s="357"/>
      <c r="E370" s="357"/>
      <c r="F370" s="357"/>
      <c r="G370" s="357"/>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2480</v>
      </c>
    </row>
    <row r="377" spans="1:10" x14ac:dyDescent="0.3">
      <c r="I377" s="42"/>
    </row>
    <row r="378" spans="1:10" x14ac:dyDescent="0.3">
      <c r="A378" s="1" t="s">
        <v>1418</v>
      </c>
      <c r="I378" s="61" t="s">
        <v>1419</v>
      </c>
    </row>
    <row r="379" spans="1:10" ht="28.8" x14ac:dyDescent="0.3">
      <c r="A379" s="80"/>
      <c r="B379" s="60" t="str">
        <f>Housing!B3</f>
        <v>City of Lemoore</v>
      </c>
      <c r="C379" s="60" t="s">
        <v>177</v>
      </c>
      <c r="D379" s="60" t="str">
        <f>Housing!B4</f>
        <v>Kings County</v>
      </c>
      <c r="E379" s="60" t="s">
        <v>177</v>
      </c>
      <c r="F379" s="60" t="s">
        <v>171</v>
      </c>
      <c r="G379" s="60" t="s">
        <v>177</v>
      </c>
      <c r="H379" s="272"/>
      <c r="I379" s="37"/>
      <c r="J379" s="58"/>
    </row>
    <row r="380" spans="1:10" x14ac:dyDescent="0.3">
      <c r="A380" s="13" t="s">
        <v>1411</v>
      </c>
      <c r="B380" s="16">
        <f>SUM('Ref. ACS-5-YR'!H1193,'Ref. ACS-5-YR'!H1194,'Ref. ACS-5-YR'!H1195,'Ref. ACS-5-YR'!H1196)</f>
        <v>1634</v>
      </c>
      <c r="C380" s="55">
        <f>SUM('Ref. ACS-5-YR'!I1193,'Ref. ACS-5-YR'!I1194,'Ref. ACS-5-YR'!I1195,'Ref. ACS-5-YR'!I1196)</f>
        <v>0.39081559435541735</v>
      </c>
      <c r="D380" s="16">
        <f>SUM('Ref. ACS-5-YR'!R1193,'Ref. ACS-5-YR'!R1194,'Ref. ACS-5-YR'!R1195,'Ref. ACS-5-YR'!R1196)</f>
        <v>8377</v>
      </c>
      <c r="E380" s="55">
        <f>SUM('Ref. ACS-5-YR'!S1193,'Ref. ACS-5-YR'!S1194,'Ref. ACS-5-YR'!S1195,'Ref. ACS-5-YR'!S1196)</f>
        <v>0.41396521051591223</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1420</v>
      </c>
      <c r="I381" s="42"/>
    </row>
    <row r="382" spans="1:10" s="72" customFormat="1" x14ac:dyDescent="0.3">
      <c r="A382" s="357" t="s">
        <v>2478</v>
      </c>
      <c r="B382" s="357"/>
      <c r="C382" s="357"/>
      <c r="D382" s="357"/>
      <c r="E382" s="357"/>
      <c r="F382" s="357"/>
      <c r="G382" s="357"/>
      <c r="H382" s="275"/>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0"/>
      <c r="I385" s="42"/>
      <c r="J385" s="52"/>
    </row>
    <row r="386" spans="1:10" x14ac:dyDescent="0.3">
      <c r="A386" s="13" t="s">
        <v>1411</v>
      </c>
      <c r="B386" s="16">
        <f>SUM('Ref. DC-1980'!B33,'Ref. DC-1980'!B39,'Ref. DC-1980'!B45,'Ref. DC-1980'!B51,'Ref. DC-1980'!B57)</f>
        <v>407</v>
      </c>
      <c r="C386" s="16">
        <f>SUM('Ref. DC-1990'!B25,'Ref. DC-1990'!B32,'Ref. DC-1990'!B39,'Ref. DC-1990'!B46,'Ref. DC-1990'!B53)</f>
        <v>699</v>
      </c>
      <c r="D386" s="16">
        <f>SUM('Ref. DC-2000'!B58:B60)</f>
        <v>848</v>
      </c>
      <c r="E386" s="16">
        <f>SUM('Ref. ACS-5-YR'!B1194:B1196)</f>
        <v>750</v>
      </c>
      <c r="F386" s="16">
        <f>SUM('Ref. ACS-5-YR'!H1194:H1196)</f>
        <v>1222</v>
      </c>
      <c r="H386" s="268"/>
      <c r="I386" s="42"/>
      <c r="J386" s="2"/>
    </row>
    <row r="387" spans="1:10" x14ac:dyDescent="0.3">
      <c r="A387" s="13" t="s">
        <v>175</v>
      </c>
      <c r="B387" s="3"/>
      <c r="C387" s="4">
        <f>(C386-B386)/B386</f>
        <v>0.71744471744471749</v>
      </c>
      <c r="D387" s="4">
        <f>(D386-C386)/C386</f>
        <v>0.21316165951359084</v>
      </c>
      <c r="E387" s="4">
        <f>(E386-D386)/D386</f>
        <v>-0.11556603773584906</v>
      </c>
      <c r="F387" s="4">
        <f>(F386-E386)/E386</f>
        <v>0.6293333333333333</v>
      </c>
      <c r="H387" s="269"/>
      <c r="I387" s="42"/>
      <c r="J387" s="19"/>
    </row>
    <row r="388" spans="1:10" x14ac:dyDescent="0.3">
      <c r="A388" t="s">
        <v>1422</v>
      </c>
      <c r="I388" s="42"/>
    </row>
    <row r="389" spans="1:10" s="72" customFormat="1" x14ac:dyDescent="0.3">
      <c r="A389" s="357" t="s">
        <v>2478</v>
      </c>
      <c r="B389" s="357"/>
      <c r="C389" s="357"/>
      <c r="D389" s="357"/>
      <c r="E389" s="357"/>
      <c r="F389" s="357"/>
      <c r="G389" s="357"/>
      <c r="H389" s="275"/>
      <c r="I389" s="42"/>
    </row>
    <row r="390" spans="1:10" x14ac:dyDescent="0.3">
      <c r="A390" s="359"/>
      <c r="B390" s="359"/>
      <c r="C390" s="359"/>
      <c r="D390" s="359"/>
      <c r="E390" s="359"/>
      <c r="F390" s="359"/>
      <c r="G390" s="359"/>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2482</v>
      </c>
    </row>
    <row r="399" spans="1:10" x14ac:dyDescent="0.3">
      <c r="A399" s="361"/>
      <c r="B399" s="361"/>
      <c r="C399" s="361"/>
      <c r="D399" s="361"/>
      <c r="E399" s="361"/>
      <c r="I399" s="42"/>
    </row>
    <row r="400" spans="1:10" x14ac:dyDescent="0.3">
      <c r="A400" s="88" t="s">
        <v>2465</v>
      </c>
      <c r="B400" s="1" t="s">
        <v>4602</v>
      </c>
      <c r="I400" s="42"/>
    </row>
    <row r="401" spans="1:9" x14ac:dyDescent="0.3">
      <c r="A401" s="88" t="s">
        <v>2466</v>
      </c>
      <c r="B401" s="1" t="s">
        <v>4604</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Visalia, Kings, Tulare Counties CoC - Homelessness by Type Over Time (2005-2020)</v>
      </c>
    </row>
    <row r="405" spans="1:9" x14ac:dyDescent="0.3">
      <c r="A405" s="13" t="s">
        <v>1427</v>
      </c>
      <c r="B405" s="6">
        <v>143</v>
      </c>
      <c r="C405" s="6">
        <v>125</v>
      </c>
      <c r="D405" s="6">
        <v>837</v>
      </c>
      <c r="E405" s="6">
        <f>SUM(B405:D405)</f>
        <v>1105</v>
      </c>
      <c r="I405" s="42"/>
    </row>
    <row r="406" spans="1:9" x14ac:dyDescent="0.3">
      <c r="A406" t="s">
        <v>1428</v>
      </c>
      <c r="I406" s="42"/>
    </row>
    <row r="407" spans="1:9" ht="27.6" customHeight="1" x14ac:dyDescent="0.3">
      <c r="A407" s="354" t="s">
        <v>2468</v>
      </c>
      <c r="B407" s="354"/>
      <c r="C407" s="354"/>
      <c r="D407" s="354"/>
      <c r="E407" s="354"/>
      <c r="F407" s="354"/>
      <c r="G407" s="354"/>
      <c r="I407" s="42"/>
    </row>
    <row r="408" spans="1:9" x14ac:dyDescent="0.3">
      <c r="A408" s="360"/>
      <c r="B408" s="360"/>
      <c r="C408" s="360"/>
      <c r="D408" s="360"/>
      <c r="E408" s="360"/>
      <c r="F408" s="360"/>
      <c r="G408" s="360"/>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3"/>
      <c r="I411" s="42"/>
    </row>
    <row r="412" spans="1:9" x14ac:dyDescent="0.3">
      <c r="A412" s="7" t="s">
        <v>172</v>
      </c>
      <c r="B412" s="16">
        <f t="shared" ref="B412:D412" si="6">B413+B414+B415</f>
        <v>3793</v>
      </c>
      <c r="C412" s="16">
        <f t="shared" si="6"/>
        <v>708</v>
      </c>
      <c r="D412" s="16">
        <f t="shared" si="6"/>
        <v>742</v>
      </c>
      <c r="E412" s="16">
        <f>E413+E414+E415</f>
        <v>1105</v>
      </c>
      <c r="F412" s="262"/>
      <c r="I412" s="42"/>
    </row>
    <row r="413" spans="1:9" x14ac:dyDescent="0.3">
      <c r="A413" s="13" t="s">
        <v>1424</v>
      </c>
      <c r="B413" s="16">
        <v>95</v>
      </c>
      <c r="C413" s="16">
        <v>110</v>
      </c>
      <c r="D413" s="16">
        <v>123</v>
      </c>
      <c r="E413" s="6">
        <f>B405</f>
        <v>143</v>
      </c>
      <c r="F413" s="262"/>
      <c r="I413" s="42"/>
    </row>
    <row r="414" spans="1:9" x14ac:dyDescent="0.3">
      <c r="A414" s="13" t="s">
        <v>1425</v>
      </c>
      <c r="B414" s="16">
        <v>138</v>
      </c>
      <c r="C414" s="16">
        <v>184</v>
      </c>
      <c r="D414" s="16">
        <v>206</v>
      </c>
      <c r="E414" s="6">
        <f>C405</f>
        <v>125</v>
      </c>
      <c r="F414" s="262"/>
      <c r="I414" s="42"/>
    </row>
    <row r="415" spans="1:9" x14ac:dyDescent="0.3">
      <c r="A415" s="13" t="s">
        <v>1426</v>
      </c>
      <c r="B415" s="16">
        <v>3560</v>
      </c>
      <c r="C415" s="16">
        <v>414</v>
      </c>
      <c r="D415" s="16">
        <v>413</v>
      </c>
      <c r="E415" s="6">
        <f>D405</f>
        <v>837</v>
      </c>
      <c r="F415" s="262"/>
      <c r="I415" s="42"/>
    </row>
    <row r="416" spans="1:9" x14ac:dyDescent="0.3">
      <c r="A416" t="s">
        <v>1430</v>
      </c>
      <c r="I416" s="42"/>
    </row>
    <row r="417" spans="1:9" ht="27.6" customHeight="1" x14ac:dyDescent="0.3">
      <c r="A417" s="354" t="s">
        <v>2468</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Visalia, Kings, Tulare Counties CoC - Homelessness by Type by Race (2020)</v>
      </c>
    </row>
    <row r="423" spans="1:9" x14ac:dyDescent="0.3">
      <c r="A423" s="13" t="s">
        <v>1432</v>
      </c>
      <c r="B423" s="6">
        <v>26</v>
      </c>
      <c r="C423" s="152">
        <v>12</v>
      </c>
      <c r="D423" s="152">
        <v>73</v>
      </c>
      <c r="E423" s="6">
        <f>SUM(B423:D423)</f>
        <v>111</v>
      </c>
      <c r="I423" s="42"/>
    </row>
    <row r="424" spans="1:9" x14ac:dyDescent="0.3">
      <c r="A424" s="13" t="s">
        <v>1433</v>
      </c>
      <c r="B424" s="6">
        <v>158</v>
      </c>
      <c r="C424" s="152">
        <v>133</v>
      </c>
      <c r="D424" s="152">
        <v>770</v>
      </c>
      <c r="E424" s="6">
        <f t="shared" ref="E424:E429" si="7">SUM(B424:D424)</f>
        <v>1061</v>
      </c>
      <c r="I424" s="42"/>
    </row>
    <row r="425" spans="1:9" x14ac:dyDescent="0.3">
      <c r="A425" s="13" t="s">
        <v>1434</v>
      </c>
      <c r="B425" s="6">
        <v>0</v>
      </c>
      <c r="C425" s="152">
        <v>3</v>
      </c>
      <c r="D425" s="152">
        <v>7</v>
      </c>
      <c r="E425" s="6">
        <f t="shared" si="7"/>
        <v>10</v>
      </c>
      <c r="I425" s="42"/>
    </row>
    <row r="426" spans="1:9" x14ac:dyDescent="0.3">
      <c r="A426" s="13" t="s">
        <v>1435</v>
      </c>
      <c r="B426" s="6">
        <v>16</v>
      </c>
      <c r="C426" s="152">
        <v>6</v>
      </c>
      <c r="D426" s="152">
        <v>58</v>
      </c>
      <c r="E426" s="6">
        <f t="shared" si="7"/>
        <v>80</v>
      </c>
      <c r="I426" s="42"/>
    </row>
    <row r="427" spans="1:9" x14ac:dyDescent="0.3">
      <c r="A427" s="13" t="s">
        <v>1436</v>
      </c>
      <c r="B427" s="6">
        <v>3</v>
      </c>
      <c r="C427" s="152">
        <v>0</v>
      </c>
      <c r="D427" s="152">
        <v>11</v>
      </c>
      <c r="E427" s="6">
        <f>SUM(B427:D427)</f>
        <v>14</v>
      </c>
      <c r="I427" s="42"/>
    </row>
    <row r="428" spans="1:9" x14ac:dyDescent="0.3">
      <c r="A428" s="13" t="s">
        <v>1437</v>
      </c>
      <c r="B428" s="6">
        <v>2</v>
      </c>
      <c r="C428" s="152">
        <v>1</v>
      </c>
      <c r="D428" s="152">
        <v>18</v>
      </c>
      <c r="E428" s="6">
        <f t="shared" si="7"/>
        <v>21</v>
      </c>
      <c r="I428" s="42"/>
    </row>
    <row r="429" spans="1:9" x14ac:dyDescent="0.3">
      <c r="A429" s="13" t="s">
        <v>1427</v>
      </c>
      <c r="B429" s="6">
        <f>SUM(B423:B428)</f>
        <v>205</v>
      </c>
      <c r="C429" s="6">
        <f t="shared" ref="C429:D429" si="8">SUM(C423:C428)</f>
        <v>155</v>
      </c>
      <c r="D429" s="6">
        <f t="shared" si="8"/>
        <v>937</v>
      </c>
      <c r="E429" s="6">
        <f t="shared" si="7"/>
        <v>1297</v>
      </c>
      <c r="I429" s="42"/>
    </row>
    <row r="430" spans="1:9" x14ac:dyDescent="0.3">
      <c r="A430" t="s">
        <v>1428</v>
      </c>
      <c r="B430" s="2"/>
      <c r="C430" s="2"/>
      <c r="D430" s="2"/>
      <c r="E430" s="2"/>
      <c r="I430" s="42"/>
    </row>
    <row r="431" spans="1:9" ht="27.6" customHeight="1" x14ac:dyDescent="0.3">
      <c r="A431" s="354" t="s">
        <v>2468</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1438</v>
      </c>
      <c r="I441" s="61" t="str">
        <f>_xlfn.CONCAT(B401," - ",A441)</f>
        <v>Visalia, Kings, Tulare Counties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104</v>
      </c>
      <c r="C443" s="152">
        <v>77</v>
      </c>
      <c r="D443" s="152">
        <v>402</v>
      </c>
      <c r="E443" s="152">
        <f>SUM(B443:D443)</f>
        <v>583</v>
      </c>
      <c r="I443" s="42"/>
    </row>
    <row r="444" spans="1:9" x14ac:dyDescent="0.3">
      <c r="A444" s="13" t="s">
        <v>1440</v>
      </c>
      <c r="B444" s="16">
        <v>101</v>
      </c>
      <c r="C444" s="152">
        <v>78</v>
      </c>
      <c r="D444" s="152">
        <v>535</v>
      </c>
      <c r="E444" s="152">
        <f>SUM(B444:D444)</f>
        <v>714</v>
      </c>
      <c r="I444" s="42"/>
    </row>
    <row r="445" spans="1:9" x14ac:dyDescent="0.3">
      <c r="A445" s="13" t="s">
        <v>1427</v>
      </c>
      <c r="B445" s="16">
        <f>SUM(B443:B444)</f>
        <v>205</v>
      </c>
      <c r="C445" s="16">
        <f t="shared" ref="C445:D445" si="9">SUM(C443:C444)</f>
        <v>155</v>
      </c>
      <c r="D445" s="16">
        <f t="shared" si="9"/>
        <v>937</v>
      </c>
      <c r="E445" s="152">
        <f>SUM(B445:D445)</f>
        <v>1297</v>
      </c>
      <c r="I445" s="42"/>
    </row>
    <row r="446" spans="1:9" x14ac:dyDescent="0.3">
      <c r="A446" t="s">
        <v>1428</v>
      </c>
      <c r="B446" s="2"/>
      <c r="C446" s="2"/>
      <c r="D446" s="2"/>
      <c r="E446" s="2"/>
      <c r="I446" s="42"/>
    </row>
    <row r="447" spans="1:9" ht="27.6" customHeight="1" x14ac:dyDescent="0.3">
      <c r="A447" s="354" t="s">
        <v>2468</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82</v>
      </c>
      <c r="B1" s="364"/>
      <c r="C1" s="364"/>
      <c r="D1" s="364"/>
      <c r="E1" s="364"/>
      <c r="F1" s="364"/>
      <c r="G1" s="364"/>
      <c r="H1" s="364"/>
      <c r="I1" s="364"/>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Lemoore</v>
      </c>
      <c r="C3" s="65"/>
      <c r="D3" s="65"/>
      <c r="E3" s="65"/>
      <c r="F3" s="65"/>
      <c r="G3" s="65"/>
      <c r="H3" s="273"/>
      <c r="I3" s="76"/>
      <c r="J3" s="350"/>
    </row>
    <row r="4" spans="1:10" x14ac:dyDescent="0.3">
      <c r="A4" s="77" t="s">
        <v>2</v>
      </c>
      <c r="B4" s="77" t="str">
        <f>Population!B4</f>
        <v>Kings County</v>
      </c>
      <c r="C4" s="65"/>
      <c r="D4" s="65"/>
      <c r="E4" s="65"/>
      <c r="F4" s="65"/>
      <c r="G4" s="65"/>
      <c r="H4" s="273"/>
      <c r="I4" s="76"/>
      <c r="J4" s="350"/>
    </row>
    <row r="5" spans="1:10" ht="24" customHeight="1" x14ac:dyDescent="0.3">
      <c r="A5" s="66"/>
      <c r="B5" s="66"/>
      <c r="C5" s="66"/>
      <c r="D5" s="66"/>
      <c r="E5" s="66"/>
      <c r="F5" s="66"/>
      <c r="G5" s="66"/>
      <c r="H5" s="274"/>
      <c r="I5" s="75"/>
    </row>
    <row r="6" spans="1:10" x14ac:dyDescent="0.3">
      <c r="A6" s="88" t="s">
        <v>2445</v>
      </c>
      <c r="I6" s="61" t="s">
        <v>2491</v>
      </c>
    </row>
    <row r="7" spans="1:10" ht="28.8" x14ac:dyDescent="0.3">
      <c r="A7" s="57" t="s">
        <v>170</v>
      </c>
      <c r="B7" s="60" t="str">
        <f>B3</f>
        <v>City of Lemoore</v>
      </c>
      <c r="C7" s="60" t="str">
        <f>B4</f>
        <v>Kings County</v>
      </c>
      <c r="D7" s="60" t="s">
        <v>1441</v>
      </c>
      <c r="E7" s="60" t="s">
        <v>171</v>
      </c>
      <c r="F7" s="60" t="s">
        <v>1442</v>
      </c>
    </row>
    <row r="8" spans="1:10" x14ac:dyDescent="0.3">
      <c r="A8" s="69" t="s">
        <v>2446</v>
      </c>
      <c r="B8" s="10">
        <f>'Ref. ACS-5-YR'!H808</f>
        <v>68658</v>
      </c>
      <c r="C8" s="10">
        <f>'Ref. ACS-5-YR'!R808</f>
        <v>61556</v>
      </c>
      <c r="D8" s="55">
        <f>B8/C8</f>
        <v>1.1153746182338033</v>
      </c>
      <c r="E8" s="10">
        <f>'Ref. ACS-5-YR'!AB808</f>
        <v>78672</v>
      </c>
      <c r="F8" s="55">
        <f>B8/E8</f>
        <v>0.87271201952410005</v>
      </c>
      <c r="I8" s="37"/>
    </row>
    <row r="9" spans="1:10" x14ac:dyDescent="0.3">
      <c r="A9" s="362" t="s">
        <v>1443</v>
      </c>
      <c r="B9" s="362"/>
      <c r="I9" s="37"/>
    </row>
    <row r="10" spans="1:10" ht="14.4" customHeight="1" x14ac:dyDescent="0.3">
      <c r="A10" s="359"/>
      <c r="B10" s="359"/>
      <c r="C10" s="359"/>
      <c r="D10" s="359"/>
      <c r="E10" s="359"/>
      <c r="F10" s="359"/>
      <c r="G10" s="359"/>
      <c r="I10" s="37"/>
    </row>
    <row r="11" spans="1:10" x14ac:dyDescent="0.3">
      <c r="I11" s="37"/>
    </row>
    <row r="12" spans="1:10" x14ac:dyDescent="0.3">
      <c r="A12" s="144"/>
      <c r="I12" s="37"/>
    </row>
    <row r="13" spans="1:10" x14ac:dyDescent="0.3">
      <c r="I13" s="37"/>
    </row>
    <row r="14" spans="1:10" x14ac:dyDescent="0.3">
      <c r="A14" s="218" t="s">
        <v>2433</v>
      </c>
      <c r="I14" s="37"/>
    </row>
    <row r="15" spans="1:10" ht="58.95" customHeight="1" x14ac:dyDescent="0.3">
      <c r="A15" s="57"/>
      <c r="B15" s="79">
        <v>2010</v>
      </c>
      <c r="C15" s="79">
        <v>2015</v>
      </c>
      <c r="D15" s="79">
        <v>2020</v>
      </c>
      <c r="E15" s="108" t="s">
        <v>2434</v>
      </c>
      <c r="I15" s="37"/>
    </row>
    <row r="16" spans="1:10" x14ac:dyDescent="0.3">
      <c r="A16" s="13" t="str">
        <f>B3</f>
        <v>City of Lemoore</v>
      </c>
      <c r="B16" s="70">
        <f>'Ref. ACS-5-YR Add.'!B58</f>
        <v>1172</v>
      </c>
      <c r="C16" s="70">
        <f>'Ref. ACS-5-YR Add.'!E58</f>
        <v>1006</v>
      </c>
      <c r="D16" s="105">
        <f>'Ref. ACS-5-YR Add.'!H58</f>
        <v>1245</v>
      </c>
      <c r="E16" s="109">
        <f>'Ref. ACS-5-YR Add.'!K58</f>
        <v>6.2286689419795219E-2</v>
      </c>
    </row>
    <row r="17" spans="1:9" x14ac:dyDescent="0.3">
      <c r="A17" s="100" t="str">
        <f>B4</f>
        <v>Kings County</v>
      </c>
      <c r="B17" s="101">
        <f>'Ref. ACS-5-YR Add.'!L58</f>
        <v>960</v>
      </c>
      <c r="C17" s="101">
        <f>'Ref. ACS-5-YR Add.'!O58</f>
        <v>978</v>
      </c>
      <c r="D17" s="106">
        <f>'Ref. ACS-5-YR Add.'!R58</f>
        <v>1094</v>
      </c>
      <c r="E17" s="109">
        <f>'Ref. ACS-5-YR Add.'!U58</f>
        <v>0.13958333333333334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7" t="s">
        <v>2534</v>
      </c>
      <c r="B20" s="357"/>
      <c r="C20" s="357"/>
      <c r="D20" s="357"/>
      <c r="E20" s="357"/>
      <c r="F20" s="357"/>
      <c r="G20" s="357"/>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0.253</v>
      </c>
      <c r="C24" s="113">
        <f>('Ref. ACS-5-YR'!E1201)/100</f>
        <v>0.308</v>
      </c>
      <c r="D24" s="113">
        <f>('Ref. ACS-5-YR'!H1201)/100</f>
        <v>0.25900000000000001</v>
      </c>
      <c r="I24" s="61" t="s">
        <v>2490</v>
      </c>
    </row>
    <row r="25" spans="1:9" x14ac:dyDescent="0.3">
      <c r="A25" s="111" t="s">
        <v>1446</v>
      </c>
      <c r="B25" s="113">
        <f>'Ref. ACS-5-YR'!B1241/100</f>
        <v>0.253</v>
      </c>
      <c r="C25" s="113">
        <f>'Ref. ACS-5-YR'!E1241/100</f>
        <v>0.221</v>
      </c>
      <c r="D25" s="113">
        <f>'Ref. ACS-5-YR'!H1241/100</f>
        <v>0.18600000000000003</v>
      </c>
    </row>
    <row r="26" spans="1:9" x14ac:dyDescent="0.3">
      <c r="A26" s="111" t="s">
        <v>1447</v>
      </c>
      <c r="B26" s="113">
        <f>'Ref. ACS-5-YR'!B1242/100</f>
        <v>0.27200000000000002</v>
      </c>
      <c r="C26" s="113">
        <f>'Ref. ACS-5-YR'!E1242/100</f>
        <v>0.25900000000000001</v>
      </c>
      <c r="D26" s="113">
        <f>'Ref. ACS-5-YR'!H1242/100</f>
        <v>0.22</v>
      </c>
    </row>
    <row r="27" spans="1:9" x14ac:dyDescent="0.3">
      <c r="A27" s="102" t="s">
        <v>1448</v>
      </c>
      <c r="B27" s="113">
        <f>'Ref. ACS-5-YR'!B1243/100</f>
        <v>0.1</v>
      </c>
      <c r="C27" s="113">
        <f>'Ref. ACS-5-YR'!E1243/100</f>
        <v>0.1</v>
      </c>
      <c r="D27" s="113">
        <f>'Ref. ACS-5-YR'!H1243/100</f>
        <v>0.09</v>
      </c>
      <c r="I27" s="37"/>
    </row>
    <row r="28" spans="1:9" x14ac:dyDescent="0.3">
      <c r="A28" t="s">
        <v>2535</v>
      </c>
      <c r="I28" s="37"/>
    </row>
    <row r="29" spans="1:9" x14ac:dyDescent="0.3">
      <c r="A29" s="357" t="s">
        <v>2534</v>
      </c>
      <c r="B29" s="357"/>
      <c r="C29" s="357"/>
      <c r="D29" s="357"/>
      <c r="E29" s="357"/>
      <c r="F29" s="357"/>
      <c r="G29" s="357"/>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2483</v>
      </c>
    </row>
    <row r="45" spans="1:9" x14ac:dyDescent="0.3">
      <c r="A45" s="88" t="s">
        <v>1449</v>
      </c>
      <c r="I45" s="61" t="s">
        <v>2489</v>
      </c>
    </row>
    <row r="46" spans="1:9" ht="28.2" customHeight="1" x14ac:dyDescent="0.3">
      <c r="A46" s="48"/>
      <c r="B46" s="79" t="str">
        <f>B3</f>
        <v>City of Lemoore</v>
      </c>
      <c r="C46" s="79" t="str">
        <f>B4</f>
        <v>Kings County</v>
      </c>
      <c r="D46" s="79" t="s">
        <v>171</v>
      </c>
      <c r="I46" s="37"/>
    </row>
    <row r="47" spans="1:9" x14ac:dyDescent="0.3">
      <c r="A47" s="13" t="s">
        <v>1450</v>
      </c>
      <c r="B47" s="71">
        <f>'Ref. ACS-5-YR'!H840</f>
        <v>77953</v>
      </c>
      <c r="C47" s="71">
        <f>'Ref. ACS-5-YR'!R840</f>
        <v>74918</v>
      </c>
      <c r="D47" s="71">
        <f>'Ref. ACS-5-YR'!AB840</f>
        <v>90496</v>
      </c>
      <c r="I47" s="37"/>
    </row>
    <row r="48" spans="1:9" ht="32.700000000000003" customHeight="1" x14ac:dyDescent="0.3">
      <c r="A48" s="13" t="s">
        <v>1451</v>
      </c>
      <c r="B48" s="71">
        <f>'Ref. ACS-5-YR'!H816</f>
        <v>61510</v>
      </c>
      <c r="C48" s="71">
        <f>'Ref. ACS-5-YR'!R816</f>
        <v>56076</v>
      </c>
      <c r="D48" s="71">
        <f>'Ref. ACS-5-YR'!AB816</f>
        <v>54976</v>
      </c>
      <c r="H48" s="270"/>
      <c r="I48" s="37"/>
    </row>
    <row r="49" spans="1:9" x14ac:dyDescent="0.3">
      <c r="A49" s="13" t="s">
        <v>1452</v>
      </c>
      <c r="B49" s="71">
        <f>'Ref. ACS-5-YR'!H820</f>
        <v>44507</v>
      </c>
      <c r="C49" s="71">
        <f>'Ref. ACS-5-YR'!R820</f>
        <v>44842</v>
      </c>
      <c r="D49" s="71">
        <f>'Ref. ACS-5-YR'!AB820</f>
        <v>60182</v>
      </c>
      <c r="H49" s="271"/>
      <c r="I49" s="37"/>
    </row>
    <row r="50" spans="1:9" x14ac:dyDescent="0.3">
      <c r="A50" s="13" t="s">
        <v>1453</v>
      </c>
      <c r="B50" s="71">
        <f>'Ref. ACS-5-YR'!H824</f>
        <v>74167</v>
      </c>
      <c r="C50" s="71">
        <f>'Ref. ACS-5-YR'!R824</f>
        <v>80530</v>
      </c>
      <c r="D50" s="71">
        <f>'Ref. ACS-5-YR'!AB824</f>
        <v>101380</v>
      </c>
      <c r="I50" s="37"/>
    </row>
    <row r="51" spans="1:9" x14ac:dyDescent="0.3">
      <c r="A51" s="13" t="s">
        <v>1454</v>
      </c>
      <c r="B51" s="71" t="str">
        <f>'Ref. ACS-5-YR'!H828</f>
        <v xml:space="preserve"> </v>
      </c>
      <c r="C51" s="71">
        <f>'Ref. ACS-5-YR'!R828</f>
        <v>98864</v>
      </c>
      <c r="D51" s="71">
        <f>'Ref. ACS-5-YR'!AB828</f>
        <v>81682</v>
      </c>
      <c r="I51" s="37"/>
    </row>
    <row r="52" spans="1:9" x14ac:dyDescent="0.3">
      <c r="A52" s="13" t="s">
        <v>1455</v>
      </c>
      <c r="B52" s="71">
        <f>'Ref. ACS-5-YR'!H832</f>
        <v>53281</v>
      </c>
      <c r="C52" s="71">
        <f>'Ref. ACS-5-YR'!R832</f>
        <v>47592</v>
      </c>
      <c r="D52" s="71">
        <f>'Ref. ACS-5-YR'!AB832</f>
        <v>59287</v>
      </c>
    </row>
    <row r="53" spans="1:9" x14ac:dyDescent="0.3">
      <c r="A53" s="13" t="s">
        <v>1456</v>
      </c>
      <c r="B53" s="71" t="str">
        <f>'Ref. ACS-5-YR'!H836</f>
        <v xml:space="preserve"> </v>
      </c>
      <c r="C53" s="71">
        <f>'Ref. ACS-5-YR'!R836</f>
        <v>72188</v>
      </c>
      <c r="D53" s="71">
        <f>'Ref. ACS-5-YR'!AB836</f>
        <v>76733</v>
      </c>
      <c r="I53" s="37"/>
    </row>
    <row r="54" spans="1:9" x14ac:dyDescent="0.3">
      <c r="A54" s="13" t="s">
        <v>1457</v>
      </c>
      <c r="B54" s="71">
        <f>'Ref. ACS-5-YR'!H844</f>
        <v>56311</v>
      </c>
      <c r="C54" s="71">
        <f>'Ref. ACS-5-YR'!R844</f>
        <v>49373</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Lemoore</v>
      </c>
      <c r="C59" s="60" t="s">
        <v>177</v>
      </c>
      <c r="D59" s="60" t="str">
        <f>B4</f>
        <v>Kings County</v>
      </c>
      <c r="E59" s="60" t="s">
        <v>177</v>
      </c>
      <c r="F59" s="60" t="s">
        <v>171</v>
      </c>
      <c r="G59" s="60" t="s">
        <v>177</v>
      </c>
      <c r="I59" s="37"/>
    </row>
    <row r="60" spans="1:9" x14ac:dyDescent="0.3">
      <c r="A60" s="13" t="s">
        <v>1459</v>
      </c>
      <c r="B60" s="16">
        <f>'Ref. ACS-5-YR'!H745</f>
        <v>681</v>
      </c>
      <c r="C60" s="55">
        <f>'Ref. ACS-5-YR'!I745</f>
        <v>0.10332271279016841</v>
      </c>
      <c r="D60" s="16">
        <f>'Ref. ACS-5-YR'!R745</f>
        <v>4464</v>
      </c>
      <c r="E60" s="55">
        <f>'Ref. ACS-5-YR'!S745</f>
        <v>0.13069828722002635</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4607</v>
      </c>
      <c r="B67" s="16">
        <f>'Ref. ACS-5-YR'!B745</f>
        <v>614</v>
      </c>
      <c r="C67" s="16">
        <f>'Ref. ACS-5-YR'!E745</f>
        <v>728</v>
      </c>
      <c r="D67" s="16">
        <f>'Ref. ACS-5-YR'!H745</f>
        <v>681</v>
      </c>
      <c r="H67" s="270"/>
      <c r="I67" s="37"/>
    </row>
    <row r="68" spans="1:9" x14ac:dyDescent="0.3">
      <c r="A68" s="13" t="s">
        <v>1292</v>
      </c>
      <c r="B68" s="16">
        <f>'Ref. ACS-5-YR'!B744</f>
        <v>5713</v>
      </c>
      <c r="C68" s="16">
        <f>'Ref. ACS-5-YR'!E744</f>
        <v>6077</v>
      </c>
      <c r="D68" s="16">
        <f>'Ref. ACS-5-YR'!H744</f>
        <v>6591</v>
      </c>
      <c r="E68" s="116"/>
      <c r="F68" s="116"/>
      <c r="G68" s="116"/>
      <c r="H68" s="271"/>
      <c r="I68" s="37"/>
    </row>
    <row r="69" spans="1:9" x14ac:dyDescent="0.3">
      <c r="A69" s="13" t="s">
        <v>1463</v>
      </c>
      <c r="B69" s="117">
        <f>B67/B68</f>
        <v>0.10747418169088045</v>
      </c>
      <c r="C69" s="117">
        <f t="shared" ref="C69" si="0">C67/C68</f>
        <v>0.11979595194997532</v>
      </c>
      <c r="D69" s="117">
        <f>D67/D68</f>
        <v>0.10332271279016841</v>
      </c>
      <c r="H69" s="271"/>
      <c r="I69" s="37"/>
    </row>
    <row r="70" spans="1:9" x14ac:dyDescent="0.3">
      <c r="A70" s="13" t="s">
        <v>4608</v>
      </c>
      <c r="B70" s="117"/>
      <c r="C70" s="117">
        <f>(C69-B69)/B69</f>
        <v>0.11464865389284848</v>
      </c>
      <c r="D70" s="117">
        <f>(D69-C69)/C69</f>
        <v>-0.1375108164480035</v>
      </c>
      <c r="H70" s="271"/>
      <c r="I70" s="37"/>
    </row>
    <row r="71" spans="1:9" x14ac:dyDescent="0.3">
      <c r="A71" t="s">
        <v>1460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1464</v>
      </c>
      <c r="I77" s="61" t="s">
        <v>2488</v>
      </c>
    </row>
    <row r="78" spans="1:9" ht="24" customHeight="1" x14ac:dyDescent="0.3">
      <c r="A78" s="57" t="s">
        <v>170</v>
      </c>
      <c r="B78" s="60" t="str">
        <f>B3</f>
        <v>City of Lemoore</v>
      </c>
      <c r="C78" s="60" t="s">
        <v>177</v>
      </c>
      <c r="D78" s="60" t="str">
        <f>B4</f>
        <v>Kings County</v>
      </c>
      <c r="E78" s="60" t="s">
        <v>177</v>
      </c>
      <c r="F78" s="60" t="s">
        <v>171</v>
      </c>
      <c r="G78" s="60" t="s">
        <v>177</v>
      </c>
    </row>
    <row r="79" spans="1:9" x14ac:dyDescent="0.3">
      <c r="A79" s="13" t="s">
        <v>178</v>
      </c>
      <c r="B79" s="16">
        <f>'Ref. ACS-5-YR'!H305</f>
        <v>681</v>
      </c>
      <c r="C79" s="55"/>
      <c r="D79" s="16">
        <f>'Ref. ACS-5-YR'!R305</f>
        <v>4464</v>
      </c>
      <c r="E79" s="55"/>
      <c r="F79" s="16">
        <f>'Ref. ACS-5-YR'!AB305</f>
        <v>806599</v>
      </c>
      <c r="G79" s="55"/>
    </row>
    <row r="80" spans="1:9" x14ac:dyDescent="0.3">
      <c r="A80" s="13" t="s">
        <v>1450</v>
      </c>
      <c r="B80" s="16">
        <f>'Ref. ACS-5-YR'!H657</f>
        <v>178</v>
      </c>
      <c r="C80" s="55">
        <f>'Ref. ACS-5-YR'!I657</f>
        <v>6.6867017280240415E-2</v>
      </c>
      <c r="D80" s="16">
        <f>'Ref. ACS-5-YR'!R657</f>
        <v>604</v>
      </c>
      <c r="E80" s="55">
        <f>'Ref. ACS-5-YR'!S657</f>
        <v>4.712491222594991E-2</v>
      </c>
      <c r="F80" s="16">
        <f>'Ref. ACS-5-YR'!AB657</f>
        <v>184715</v>
      </c>
      <c r="G80" s="55">
        <f>'Ref. ACS-5-YR'!AC657</f>
        <v>4.9000000000000002E-2</v>
      </c>
      <c r="I80" s="37"/>
    </row>
    <row r="81" spans="1:9" x14ac:dyDescent="0.3">
      <c r="A81" s="13" t="s">
        <v>1465</v>
      </c>
      <c r="B81" s="16">
        <f>'Ref. ACS-5-YR'!H393</f>
        <v>38</v>
      </c>
      <c r="C81" s="55">
        <f>'Ref. ACS-5-YR'!I393</f>
        <v>7.1698113207547168E-2</v>
      </c>
      <c r="D81" s="16">
        <f>'Ref. ACS-5-YR'!R393</f>
        <v>374</v>
      </c>
      <c r="E81" s="55">
        <f>'Ref. ACS-5-YR'!S393</f>
        <v>0.20304017372421282</v>
      </c>
      <c r="F81" s="16">
        <f>'Ref. ACS-5-YR'!AB393</f>
        <v>71144</v>
      </c>
      <c r="G81" s="55">
        <f>'Ref. ACS-5-YR'!AC393</f>
        <v>0.15</v>
      </c>
      <c r="H81" s="270"/>
      <c r="I81" s="37"/>
    </row>
    <row r="82" spans="1:9" x14ac:dyDescent="0.3">
      <c r="A82" s="13" t="s">
        <v>1466</v>
      </c>
      <c r="B82" s="16">
        <f>'Ref. ACS-5-YR'!H437</f>
        <v>0</v>
      </c>
      <c r="C82" s="55">
        <f>'Ref. ACS-5-YR'!I437</f>
        <v>0</v>
      </c>
      <c r="D82" s="16">
        <f>'Ref. ACS-5-YR'!R437</f>
        <v>107</v>
      </c>
      <c r="E82" s="55">
        <f>'Ref. ACS-5-YR'!S437</f>
        <v>0.26952141057934509</v>
      </c>
      <c r="F82" s="16">
        <f>'Ref. ACS-5-YR'!AB437</f>
        <v>9939</v>
      </c>
      <c r="G82" s="55">
        <f>'Ref. ACS-5-YR'!AC437</f>
        <v>0.14299999999999999</v>
      </c>
      <c r="H82" s="271"/>
    </row>
    <row r="83" spans="1:9" x14ac:dyDescent="0.3">
      <c r="A83" s="13" t="s">
        <v>1467</v>
      </c>
      <c r="B83" s="16">
        <f>'Ref. ACS-5-YR'!H481</f>
        <v>59</v>
      </c>
      <c r="C83" s="55">
        <f>'Ref. ACS-5-YR'!J481</f>
        <v>31.515152</v>
      </c>
      <c r="D83" s="16">
        <f>'Ref. ACS-5-YR'!R481</f>
        <v>119</v>
      </c>
      <c r="E83" s="55">
        <f>'Ref. ACS-5-YR'!S481</f>
        <v>9.9249374478732277E-2</v>
      </c>
      <c r="F83" s="16">
        <f>'Ref. ACS-5-YR'!AB481</f>
        <v>96657</v>
      </c>
      <c r="G83" s="55">
        <f>'Ref. ACS-5-YR'!AC481</f>
        <v>7.0000000000000007E-2</v>
      </c>
      <c r="H83" s="271"/>
      <c r="I83" s="37"/>
    </row>
    <row r="84" spans="1:9" x14ac:dyDescent="0.3">
      <c r="A84" s="13" t="s">
        <v>1468</v>
      </c>
      <c r="B84" s="16">
        <f>'Ref. ACS-5-YR'!H525</f>
        <v>0</v>
      </c>
      <c r="C84" s="55">
        <f>'Ref. ACS-5-YR'!J525</f>
        <v>15.151515</v>
      </c>
      <c r="D84" s="16">
        <f>'Ref. ACS-5-YR'!R525</f>
        <v>0</v>
      </c>
      <c r="E84" s="55">
        <f>'Ref. ACS-5-YR'!S525</f>
        <v>0</v>
      </c>
      <c r="F84" s="16">
        <f>'Ref. ACS-5-YR'!AB525</f>
        <v>2702</v>
      </c>
      <c r="G84" s="55">
        <f>'Ref. ACS-5-YR'!AC525</f>
        <v>8.6999999999999994E-2</v>
      </c>
      <c r="H84" s="271"/>
      <c r="I84" s="37"/>
    </row>
    <row r="85" spans="1:9" x14ac:dyDescent="0.3">
      <c r="A85" s="13" t="s">
        <v>1469</v>
      </c>
      <c r="B85" s="16">
        <f>'Ref. ACS-5-YR'!H569</f>
        <v>104</v>
      </c>
      <c r="C85" s="55">
        <f>'Ref. ACS-5-YR'!I569</f>
        <v>0.10644831115660185</v>
      </c>
      <c r="D85" s="16">
        <f>'Ref. ACS-5-YR'!R569</f>
        <v>865</v>
      </c>
      <c r="E85" s="55">
        <f>'Ref. ACS-5-YR'!S569</f>
        <v>0.17527862208713271</v>
      </c>
      <c r="F85" s="16">
        <f>'Ref. ACS-5-YR'!AB569</f>
        <v>172587</v>
      </c>
      <c r="G85" s="55">
        <f>'Ref. ACS-5-YR'!AC569</f>
        <v>0.151</v>
      </c>
      <c r="I85" s="37"/>
    </row>
    <row r="86" spans="1:9" x14ac:dyDescent="0.3">
      <c r="A86" s="13" t="s">
        <v>1470</v>
      </c>
      <c r="B86" s="16">
        <f>'Ref. ACS-5-YR'!H613</f>
        <v>73</v>
      </c>
      <c r="C86" s="55">
        <f>'Ref. ACS-5-YR'!I613</f>
        <v>0.21597633136094674</v>
      </c>
      <c r="D86" s="16">
        <f>'Ref. ACS-5-YR'!R613</f>
        <v>175</v>
      </c>
      <c r="E86" s="55">
        <f>'Ref. ACS-5-YR'!S613</f>
        <v>8.3492366412213734E-2</v>
      </c>
      <c r="F86" s="16">
        <f>'Ref. ACS-5-YR'!AB613</f>
        <v>49254</v>
      </c>
      <c r="G86" s="55">
        <f>'Ref. ACS-5-YR'!AC613</f>
        <v>9.5000000000000001E-2</v>
      </c>
      <c r="I86" s="37"/>
    </row>
    <row r="87" spans="1:9" x14ac:dyDescent="0.3">
      <c r="A87" s="13" t="s">
        <v>1457</v>
      </c>
      <c r="B87" s="16">
        <f>'Ref. ACS-5-YR'!H701</f>
        <v>406</v>
      </c>
      <c r="C87" s="55">
        <f>'Ref. ACS-5-YR'!I701</f>
        <v>0.14494823277400928</v>
      </c>
      <c r="D87" s="16">
        <f>'Ref. ACS-5-YR'!R701</f>
        <v>3293</v>
      </c>
      <c r="E87" s="55">
        <f>'Ref. ACS-5-YR'!S701</f>
        <v>0.18827901658090337</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2484</v>
      </c>
    </row>
    <row r="96" spans="1:9" x14ac:dyDescent="0.3">
      <c r="I96"/>
    </row>
    <row r="97" spans="1:9" x14ac:dyDescent="0.3">
      <c r="A97" s="1"/>
      <c r="H97" s="271"/>
      <c r="I97"/>
    </row>
    <row r="98" spans="1:9" x14ac:dyDescent="0.3">
      <c r="A98" s="224" t="s">
        <v>1472</v>
      </c>
      <c r="H98" s="271"/>
      <c r="I98" s="61" t="str">
        <f>_xlfn.CONCAT(B3," Worker Population for Workplace Geography Over Time (2010 to 2020)")</f>
        <v>City of Lemoore Worker Population for Workplace Geography Over Time (2010 to 2020)</v>
      </c>
    </row>
    <row r="99" spans="1:9" x14ac:dyDescent="0.3">
      <c r="A99" s="57" t="s">
        <v>170</v>
      </c>
      <c r="B99" s="60">
        <v>2010</v>
      </c>
      <c r="C99" s="60">
        <v>2015</v>
      </c>
      <c r="D99" s="60">
        <v>2020</v>
      </c>
      <c r="H99" s="271"/>
      <c r="I99"/>
    </row>
    <row r="100" spans="1:9" x14ac:dyDescent="0.3">
      <c r="A100" s="13" t="str">
        <f>B3</f>
        <v>City of Lemoore</v>
      </c>
      <c r="B100" s="16">
        <f>'Ref. ACS-5-YR Add.'!B28</f>
        <v>7050</v>
      </c>
      <c r="C100" s="16">
        <f>'Ref. ACS-5-YR Add.'!E28</f>
        <v>7017</v>
      </c>
      <c r="D100" s="16">
        <f>'Ref. ACS-5-YR Add.'!H28</f>
        <v>6836</v>
      </c>
      <c r="H100" s="271"/>
      <c r="I100"/>
    </row>
    <row r="101" spans="1:9" x14ac:dyDescent="0.3">
      <c r="A101" s="13" t="str">
        <f>_xlfn.CONCAT(A100," Percent Change")</f>
        <v>City of Lemoore Percent Change</v>
      </c>
      <c r="B101" s="16"/>
      <c r="C101" s="5">
        <f>(C100-B100)/B100</f>
        <v>-4.6808510638297876E-3</v>
      </c>
      <c r="D101" s="5">
        <f>(D100-C100)/C100</f>
        <v>-2.5794499073678211E-2</v>
      </c>
      <c r="H101" s="271"/>
      <c r="I101"/>
    </row>
    <row r="102" spans="1:9" x14ac:dyDescent="0.3">
      <c r="A102" s="13" t="str">
        <f>B4</f>
        <v>Kings County</v>
      </c>
      <c r="B102" s="16">
        <f>'Ref. ACS-5-YR Add.'!L28</f>
        <v>54734</v>
      </c>
      <c r="C102" s="16">
        <f>'Ref. ACS-5-YR Add.'!O28</f>
        <v>54129</v>
      </c>
      <c r="D102" s="16">
        <f>'Ref. ACS-5-YR Add.'!R28</f>
        <v>56712</v>
      </c>
      <c r="H102" s="271"/>
      <c r="I102"/>
    </row>
    <row r="103" spans="1:9" x14ac:dyDescent="0.3">
      <c r="A103" s="13" t="str">
        <f>_xlfn.CONCAT(A102," Percent Change")</f>
        <v>Kings County Percent Change</v>
      </c>
      <c r="B103" s="16"/>
      <c r="C103" s="5">
        <f>(C102-B102)/B102</f>
        <v>-1.1053458544962912E-2</v>
      </c>
      <c r="D103" s="5">
        <f>(D102-C102)/C102</f>
        <v>4.7719337139056697E-2</v>
      </c>
      <c r="H103" s="271"/>
      <c r="I103"/>
    </row>
    <row r="104" spans="1:9" x14ac:dyDescent="0.3">
      <c r="A104" s="13" t="s">
        <v>171</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Kings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1474</v>
      </c>
      <c r="H128" s="271"/>
      <c r="I128" s="61" t="s">
        <v>1475</v>
      </c>
    </row>
    <row r="129" spans="1:9" ht="28.8" x14ac:dyDescent="0.3">
      <c r="A129" s="57" t="s">
        <v>170</v>
      </c>
      <c r="B129" s="60" t="str">
        <f>B3</f>
        <v>City of Lemoore</v>
      </c>
      <c r="C129" s="60" t="str">
        <f>B4</f>
        <v>Kings County</v>
      </c>
      <c r="D129" s="60" t="s">
        <v>1441</v>
      </c>
      <c r="E129" s="60" t="s">
        <v>171</v>
      </c>
      <c r="F129" s="60" t="s">
        <v>1442</v>
      </c>
      <c r="H129" s="271"/>
      <c r="I129" s="37"/>
    </row>
    <row r="130" spans="1:9" x14ac:dyDescent="0.3">
      <c r="A130" s="69" t="s">
        <v>1474</v>
      </c>
      <c r="B130" s="63">
        <f>'Ref. ACS-5-YR'!H920</f>
        <v>0.39190000000000003</v>
      </c>
      <c r="C130" s="63">
        <f>'Ref. ACS-5-YR'!R920</f>
        <v>0.41370000000000001</v>
      </c>
      <c r="D130" s="55">
        <f>B130/C130</f>
        <v>0.94730481024897273</v>
      </c>
      <c r="E130" s="63">
        <f>'Ref. ACS-5-YR'!AB920</f>
        <v>0.49</v>
      </c>
      <c r="F130" s="55">
        <f>B130/E130</f>
        <v>0.79979591836734698</v>
      </c>
      <c r="H130" s="271"/>
      <c r="I130" s="37"/>
    </row>
    <row r="131" spans="1:9" x14ac:dyDescent="0.3">
      <c r="A131" s="362" t="s">
        <v>1476</v>
      </c>
      <c r="B131" s="362"/>
      <c r="H131" s="271"/>
      <c r="I131" s="37"/>
    </row>
    <row r="132" spans="1:9" x14ac:dyDescent="0.3">
      <c r="H132" s="271"/>
      <c r="I132" s="37"/>
    </row>
    <row r="133" spans="1:9" x14ac:dyDescent="0.3">
      <c r="A133" s="1" t="s">
        <v>1477</v>
      </c>
      <c r="H133" s="271"/>
      <c r="I133" s="37"/>
    </row>
    <row r="134" spans="1:9" x14ac:dyDescent="0.3">
      <c r="A134" s="48"/>
      <c r="B134" s="79">
        <v>2010</v>
      </c>
      <c r="C134" s="79">
        <v>2015</v>
      </c>
      <c r="D134" s="79">
        <v>2020</v>
      </c>
      <c r="H134" s="271"/>
      <c r="I134" s="37"/>
    </row>
    <row r="135" spans="1:9" x14ac:dyDescent="0.3">
      <c r="A135" s="69" t="s">
        <v>1474</v>
      </c>
      <c r="B135" s="11">
        <f>'Ref. ACS-5-YR'!B920</f>
        <v>0.372</v>
      </c>
      <c r="C135" s="11">
        <f>'Ref. ACS-5-YR'!E920</f>
        <v>0.42049999999999998</v>
      </c>
      <c r="D135" s="73">
        <f>'Ref. ACS-5-YR'!H920</f>
        <v>0.39190000000000003</v>
      </c>
      <c r="H135" s="271"/>
      <c r="I135" s="37"/>
    </row>
    <row r="136" spans="1:9" x14ac:dyDescent="0.3">
      <c r="A136" s="69" t="s">
        <v>175</v>
      </c>
      <c r="B136" s="11"/>
      <c r="C136" s="5">
        <f>(C135-B135)/B135</f>
        <v>0.13037634408602147</v>
      </c>
      <c r="D136" s="5">
        <f>(D135-C135)/C135</f>
        <v>-6.8014268727705024E-2</v>
      </c>
      <c r="H136" s="271"/>
      <c r="I136" s="37"/>
    </row>
    <row r="137" spans="1:9" x14ac:dyDescent="0.3">
      <c r="A137" t="s">
        <v>1478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1479</v>
      </c>
      <c r="C142" t="s">
        <v>177</v>
      </c>
      <c r="E142" t="s">
        <v>177</v>
      </c>
      <c r="G142" t="s">
        <v>177</v>
      </c>
      <c r="I142" s="61" t="s">
        <v>1480</v>
      </c>
    </row>
    <row r="143" spans="1:9" ht="28.95" customHeight="1" x14ac:dyDescent="0.3">
      <c r="A143" s="48" t="s">
        <v>170</v>
      </c>
      <c r="B143" s="51" t="str">
        <f>B3</f>
        <v>City of Lemoore</v>
      </c>
      <c r="C143" s="51" t="str">
        <f>B3</f>
        <v>City of Lemoore</v>
      </c>
      <c r="D143" s="51" t="str">
        <f>B4</f>
        <v>Kings County</v>
      </c>
      <c r="E143" s="51" t="str">
        <f>B4</f>
        <v>Kings County</v>
      </c>
      <c r="F143" s="51" t="s">
        <v>171</v>
      </c>
      <c r="G143" s="51" t="s">
        <v>171</v>
      </c>
      <c r="I143" s="37"/>
    </row>
    <row r="144" spans="1:9" x14ac:dyDescent="0.3">
      <c r="A144" s="13" t="s">
        <v>178</v>
      </c>
      <c r="B144" s="16">
        <f>'Ref. ACS-5-YR'!H106</f>
        <v>11854</v>
      </c>
      <c r="C144" s="55"/>
      <c r="D144" s="16">
        <f>'Ref. ACS-5-YR'!R106</f>
        <v>56560</v>
      </c>
      <c r="E144" s="55"/>
      <c r="F144" s="16">
        <f>'Ref. ACS-5-YR'!AB106</f>
        <v>18239892</v>
      </c>
      <c r="G144" s="55"/>
      <c r="I144" s="37"/>
    </row>
    <row r="145" spans="1:9" x14ac:dyDescent="0.3">
      <c r="A145" s="13" t="s">
        <v>1481</v>
      </c>
      <c r="B145" s="16">
        <f>'Ref. ACS-5-YR'!H107</f>
        <v>11015</v>
      </c>
      <c r="C145" s="55">
        <f>'Ref. ACS-5-YR'!I107</f>
        <v>0.92922220347562001</v>
      </c>
      <c r="D145" s="16">
        <f>'Ref. ACS-5-YR'!R107</f>
        <v>51525</v>
      </c>
      <c r="E145" s="55">
        <f>'Ref. ACS-5-YR'!S107</f>
        <v>0.91097949080622342</v>
      </c>
      <c r="F145" s="16">
        <f>'Ref. ACS-5-YR'!AB107</f>
        <v>14963132</v>
      </c>
      <c r="G145" s="55">
        <f>'Ref. ACS-5-YR'!AC107</f>
        <v>0.82</v>
      </c>
      <c r="H145" s="267"/>
      <c r="I145" s="37"/>
    </row>
    <row r="146" spans="1:9" x14ac:dyDescent="0.3">
      <c r="A146" s="7" t="s">
        <v>1482</v>
      </c>
      <c r="B146" s="16">
        <f>'Ref. ACS-5-YR'!H108</f>
        <v>9534</v>
      </c>
      <c r="C146" s="55">
        <f>'Ref. ACS-5-YR'!I108</f>
        <v>0.80428547325797195</v>
      </c>
      <c r="D146" s="16">
        <f>'Ref. ACS-5-YR'!R108</f>
        <v>43803</v>
      </c>
      <c r="E146" s="55">
        <f>'Ref. ACS-5-YR'!S108</f>
        <v>0.77445190947666198</v>
      </c>
      <c r="F146" s="16">
        <f>'Ref. ACS-5-YR'!AB108</f>
        <v>13146038</v>
      </c>
      <c r="G146" s="55">
        <f>'Ref. ACS-5-YR'!AC108</f>
        <v>0.72099999999999997</v>
      </c>
      <c r="H146" s="271"/>
      <c r="I146" s="37"/>
    </row>
    <row r="147" spans="1:9" x14ac:dyDescent="0.3">
      <c r="A147" s="7" t="s">
        <v>1483</v>
      </c>
      <c r="B147" s="16">
        <f>'Ref. ACS-5-YR'!H109</f>
        <v>1481</v>
      </c>
      <c r="C147" s="55">
        <f>'Ref. ACS-5-YR'!I109</f>
        <v>0.12493673021764805</v>
      </c>
      <c r="D147" s="16">
        <f>'Ref. ACS-5-YR'!R109</f>
        <v>7722</v>
      </c>
      <c r="E147" s="55">
        <f>'Ref. ACS-5-YR'!S109</f>
        <v>0.13652758132956153</v>
      </c>
      <c r="F147" s="16">
        <f>'Ref. ACS-5-YR'!AB109</f>
        <v>1817094</v>
      </c>
      <c r="G147" s="55">
        <f>'Ref. ACS-5-YR'!AC109</f>
        <v>0.1</v>
      </c>
      <c r="H147" s="271"/>
      <c r="I147" s="37"/>
    </row>
    <row r="148" spans="1:9" x14ac:dyDescent="0.3">
      <c r="A148" s="13" t="s">
        <v>1484</v>
      </c>
      <c r="B148" s="16">
        <f>'Ref. ACS-5-YR'!H110</f>
        <v>826</v>
      </c>
      <c r="C148" s="55">
        <f>'Ref. ACS-5-YR'!I110</f>
        <v>6.9681120296946175E-2</v>
      </c>
      <c r="D148" s="16">
        <f>'Ref. ACS-5-YR'!R110</f>
        <v>4116</v>
      </c>
      <c r="E148" s="55">
        <f>'Ref. ACS-5-YR'!S110</f>
        <v>7.2772277227722768E-2</v>
      </c>
      <c r="F148" s="16">
        <f>'Ref. ACS-5-YR'!AB110</f>
        <v>1325863</v>
      </c>
      <c r="G148" s="55">
        <f>'Ref. ACS-5-YR'!AC110</f>
        <v>7.2999999999999995E-2</v>
      </c>
      <c r="H148" s="271"/>
      <c r="I148" s="37"/>
    </row>
    <row r="149" spans="1:9" x14ac:dyDescent="0.3">
      <c r="A149" s="13" t="s">
        <v>1485</v>
      </c>
      <c r="B149" s="16">
        <f>'Ref. ACS-5-YR'!H111</f>
        <v>336</v>
      </c>
      <c r="C149" s="55">
        <f>'Ref. ACS-5-YR'!I111</f>
        <v>2.8344862493673021E-2</v>
      </c>
      <c r="D149" s="16">
        <f>'Ref. ACS-5-YR'!R111</f>
        <v>1378</v>
      </c>
      <c r="E149" s="55">
        <f>'Ref. ACS-5-YR'!S111</f>
        <v>2.4363507779349362E-2</v>
      </c>
      <c r="F149" s="16">
        <f>'Ref. ACS-5-YR'!AB111</f>
        <v>284797</v>
      </c>
      <c r="G149" s="55">
        <f>'Ref. ACS-5-YR'!AC111</f>
        <v>1.6E-2</v>
      </c>
      <c r="H149" s="271"/>
      <c r="I149" s="37"/>
    </row>
    <row r="150" spans="1:9" x14ac:dyDescent="0.3">
      <c r="A150" s="13" t="s">
        <v>1486</v>
      </c>
      <c r="B150" s="16">
        <f>'Ref. ACS-5-YR'!H112</f>
        <v>17</v>
      </c>
      <c r="C150" s="55">
        <f>'Ref. ACS-5-YR'!I112</f>
        <v>1.4341150666441708E-3</v>
      </c>
      <c r="D150" s="16">
        <f>'Ref. ACS-5-YR'!R112</f>
        <v>713</v>
      </c>
      <c r="E150" s="55">
        <f>'Ref. ACS-5-YR'!S112</f>
        <v>1.2606082036775107E-2</v>
      </c>
      <c r="F150" s="16">
        <f>'Ref. ACS-5-YR'!AB112</f>
        <v>111224</v>
      </c>
      <c r="G150" s="55">
        <f>'Ref. ACS-5-YR'!AC112</f>
        <v>6.0000000000000001E-3</v>
      </c>
      <c r="H150" s="271"/>
      <c r="I150" s="37"/>
    </row>
    <row r="151" spans="1:9" x14ac:dyDescent="0.3">
      <c r="A151" s="13" t="s">
        <v>1487</v>
      </c>
      <c r="B151" s="16">
        <f>'Ref. ACS-5-YR'!H113</f>
        <v>18</v>
      </c>
      <c r="C151" s="55">
        <f>'Ref. ACS-5-YR'!I113</f>
        <v>1.518474776446769E-3</v>
      </c>
      <c r="D151" s="16">
        <f>'Ref. ACS-5-YR'!R113</f>
        <v>394</v>
      </c>
      <c r="E151" s="55">
        <f>'Ref. ACS-5-YR'!S113</f>
        <v>6.9660537482319658E-3</v>
      </c>
      <c r="F151" s="16">
        <f>'Ref. ACS-5-YR'!AB113</f>
        <v>60986</v>
      </c>
      <c r="G151" s="55">
        <f>'Ref. ACS-5-YR'!AC113</f>
        <v>3.0000000000000001E-3</v>
      </c>
      <c r="H151" s="271"/>
      <c r="I151" s="37"/>
    </row>
    <row r="152" spans="1:9" x14ac:dyDescent="0.3">
      <c r="A152" s="13" t="s">
        <v>1488</v>
      </c>
      <c r="B152" s="16">
        <f>'Ref. ACS-5-YR'!H114</f>
        <v>284</v>
      </c>
      <c r="C152" s="55">
        <f>'Ref. ACS-5-YR'!I114</f>
        <v>2.3958157583937913E-2</v>
      </c>
      <c r="D152" s="16">
        <f>'Ref. ACS-5-YR'!R114</f>
        <v>1121</v>
      </c>
      <c r="E152" s="55">
        <f>'Ref. ACS-5-YR'!S114</f>
        <v>1.9819660537482318E-2</v>
      </c>
      <c r="F152" s="16">
        <f>'Ref. ACS-5-YR'!AB114</f>
        <v>34224</v>
      </c>
      <c r="G152" s="55">
        <f>'Ref. ACS-5-YR'!AC114</f>
        <v>2E-3</v>
      </c>
      <c r="H152" s="271"/>
      <c r="I152" s="37"/>
    </row>
    <row r="153" spans="1:9" x14ac:dyDescent="0.3">
      <c r="A153" s="7" t="s">
        <v>1489</v>
      </c>
      <c r="B153" s="16">
        <f>'Ref. ACS-5-YR'!H115</f>
        <v>30</v>
      </c>
      <c r="C153" s="55">
        <f>'Ref. ACS-5-YR'!I115</f>
        <v>2.5307912940779483E-3</v>
      </c>
      <c r="D153" s="16">
        <f>'Ref. ACS-5-YR'!R115</f>
        <v>149</v>
      </c>
      <c r="E153" s="55">
        <f>'Ref. ACS-5-YR'!S115</f>
        <v>2.6343705799151342E-3</v>
      </c>
      <c r="F153" s="16">
        <f>'Ref. ACS-5-YR'!AB115</f>
        <v>843498</v>
      </c>
      <c r="G153" s="55">
        <f>'Ref. ACS-5-YR'!AC115</f>
        <v>4.5999999999999999E-2</v>
      </c>
      <c r="H153" s="271"/>
      <c r="I153" s="37"/>
    </row>
    <row r="154" spans="1:9" x14ac:dyDescent="0.3">
      <c r="A154" s="13" t="s">
        <v>1490</v>
      </c>
      <c r="B154" s="16">
        <f>'Ref. ACS-5-YR'!H116</f>
        <v>30</v>
      </c>
      <c r="C154" s="55">
        <f>'Ref. ACS-5-YR'!I116</f>
        <v>2.5307912940779483E-3</v>
      </c>
      <c r="D154" s="16">
        <f>'Ref. ACS-5-YR'!R116</f>
        <v>149</v>
      </c>
      <c r="E154" s="55">
        <f>'Ref. ACS-5-YR'!S116</f>
        <v>2.6343705799151342E-3</v>
      </c>
      <c r="F154" s="16">
        <f>'Ref. ACS-5-YR'!AB116</f>
        <v>525023</v>
      </c>
      <c r="G154" s="55">
        <f>'Ref. ACS-5-YR'!AC116</f>
        <v>2.9000000000000001E-2</v>
      </c>
      <c r="H154" s="271"/>
      <c r="I154" s="37"/>
    </row>
    <row r="155" spans="1:9" x14ac:dyDescent="0.3">
      <c r="A155" s="13" t="s">
        <v>1491</v>
      </c>
      <c r="B155" s="16">
        <f>'Ref. ACS-5-YR'!H117</f>
        <v>0</v>
      </c>
      <c r="C155" s="55">
        <f>'Ref. ACS-5-YR'!I117</f>
        <v>0</v>
      </c>
      <c r="D155" s="16">
        <f>'Ref. ACS-5-YR'!R117</f>
        <v>0</v>
      </c>
      <c r="E155" s="55">
        <f>'Ref. ACS-5-YR'!S117</f>
        <v>0</v>
      </c>
      <c r="F155" s="16">
        <f>'Ref. ACS-5-YR'!AB117</f>
        <v>198976</v>
      </c>
      <c r="G155" s="55">
        <f>'Ref. ACS-5-YR'!AC117</f>
        <v>1.0999999999999999E-2</v>
      </c>
      <c r="H155" s="271"/>
      <c r="I155" s="37"/>
    </row>
    <row r="156" spans="1:9" x14ac:dyDescent="0.3">
      <c r="A156" s="13" t="s">
        <v>1492</v>
      </c>
      <c r="B156" s="16">
        <f>'Ref. ACS-5-YR'!H118</f>
        <v>0</v>
      </c>
      <c r="C156" s="55">
        <f>'Ref. ACS-5-YR'!I118</f>
        <v>0</v>
      </c>
      <c r="D156" s="16">
        <f>'Ref. ACS-5-YR'!R118</f>
        <v>0</v>
      </c>
      <c r="E156" s="55">
        <f>'Ref. ACS-5-YR'!S118</f>
        <v>0</v>
      </c>
      <c r="F156" s="16">
        <f>'Ref. ACS-5-YR'!AB118</f>
        <v>77897</v>
      </c>
      <c r="G156" s="55">
        <f>'Ref. ACS-5-YR'!AC118</f>
        <v>4.0000000000000001E-3</v>
      </c>
      <c r="H156" s="271"/>
      <c r="I156" s="37"/>
    </row>
    <row r="157" spans="1:9" x14ac:dyDescent="0.3">
      <c r="A157" s="13" t="s">
        <v>1493</v>
      </c>
      <c r="B157" s="16">
        <f>'Ref. ACS-5-YR'!H119</f>
        <v>0</v>
      </c>
      <c r="C157" s="55">
        <f>'Ref. ACS-5-YR'!I119</f>
        <v>0</v>
      </c>
      <c r="D157" s="16">
        <f>'Ref. ACS-5-YR'!R119</f>
        <v>0</v>
      </c>
      <c r="E157" s="55">
        <f>'Ref. ACS-5-YR'!S119</f>
        <v>0</v>
      </c>
      <c r="F157" s="16">
        <f>'Ref. ACS-5-YR'!AB119</f>
        <v>29447</v>
      </c>
      <c r="G157" s="55">
        <f>'Ref. ACS-5-YR'!AC119</f>
        <v>2E-3</v>
      </c>
      <c r="H157" s="271"/>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1495</v>
      </c>
      <c r="B159" s="16">
        <f>'Ref. ACS-5-YR'!H121</f>
        <v>0</v>
      </c>
      <c r="C159" s="55">
        <f>'Ref. ACS-5-YR'!I121</f>
        <v>0</v>
      </c>
      <c r="D159" s="16">
        <f>'Ref. ACS-5-YR'!R121</f>
        <v>1</v>
      </c>
      <c r="E159" s="55">
        <f>'Ref. ACS-5-YR'!S121</f>
        <v>1.768033946251768E-5</v>
      </c>
      <c r="F159" s="16">
        <f>'Ref. ACS-5-YR'!AB121</f>
        <v>36638</v>
      </c>
      <c r="G159" s="55">
        <f>'Ref. ACS-5-YR'!AC121</f>
        <v>2E-3</v>
      </c>
      <c r="I159" s="37"/>
    </row>
    <row r="160" spans="1:9" x14ac:dyDescent="0.3">
      <c r="A160" s="13" t="s">
        <v>1496</v>
      </c>
      <c r="B160" s="16">
        <f>'Ref. ACS-5-YR'!H122</f>
        <v>15</v>
      </c>
      <c r="C160" s="55">
        <f>'Ref. ACS-5-YR'!I122</f>
        <v>1.2653956470389742E-3</v>
      </c>
      <c r="D160" s="16">
        <f>'Ref. ACS-5-YR'!R122</f>
        <v>214</v>
      </c>
      <c r="E160" s="55">
        <f>'Ref. ACS-5-YR'!S122</f>
        <v>3.7835926449787836E-3</v>
      </c>
      <c r="F160" s="16">
        <f>'Ref. ACS-5-YR'!AB122</f>
        <v>52947</v>
      </c>
      <c r="G160" s="55">
        <f>'Ref. ACS-5-YR'!AC122</f>
        <v>3.0000000000000001E-3</v>
      </c>
      <c r="I160" s="37"/>
    </row>
    <row r="161" spans="1:9" x14ac:dyDescent="0.3">
      <c r="A161" s="13" t="s">
        <v>1497</v>
      </c>
      <c r="B161" s="16">
        <f>'Ref. ACS-5-YR'!H123</f>
        <v>53</v>
      </c>
      <c r="C161" s="55">
        <f>'Ref. ACS-5-YR'!I123</f>
        <v>4.4710646195377087E-3</v>
      </c>
      <c r="D161" s="16">
        <f>'Ref. ACS-5-YR'!R123</f>
        <v>290</v>
      </c>
      <c r="E161" s="55">
        <f>'Ref. ACS-5-YR'!S123</f>
        <v>5.1272984441301274E-3</v>
      </c>
      <c r="F161" s="16">
        <f>'Ref. ACS-5-YR'!AB123</f>
        <v>153669</v>
      </c>
      <c r="G161" s="55">
        <f>'Ref. ACS-5-YR'!AC123</f>
        <v>8.0000000000000002E-3</v>
      </c>
      <c r="I161" s="37"/>
    </row>
    <row r="162" spans="1:9" x14ac:dyDescent="0.3">
      <c r="A162" s="13" t="s">
        <v>1498</v>
      </c>
      <c r="B162" s="16">
        <f>'Ref. ACS-5-YR'!H124</f>
        <v>224</v>
      </c>
      <c r="C162" s="55">
        <f>'Ref. ACS-5-YR'!I124</f>
        <v>1.8896574995782015E-2</v>
      </c>
      <c r="D162" s="16">
        <f>'Ref. ACS-5-YR'!R124</f>
        <v>1000</v>
      </c>
      <c r="E162" s="55">
        <f>'Ref. ACS-5-YR'!S124</f>
        <v>1.768033946251768E-2</v>
      </c>
      <c r="F162" s="16">
        <f>'Ref. ACS-5-YR'!AB124</f>
        <v>461980</v>
      </c>
      <c r="G162" s="55">
        <f>'Ref. ACS-5-YR'!AC124</f>
        <v>2.5000000000000001E-2</v>
      </c>
      <c r="I162"/>
    </row>
    <row r="163" spans="1:9" x14ac:dyDescent="0.3">
      <c r="A163" s="7" t="s">
        <v>1499</v>
      </c>
      <c r="B163" s="16">
        <f>B161+B162</f>
        <v>277</v>
      </c>
      <c r="C163" s="55">
        <f t="shared" ref="C163:G163" si="1">C161+C162</f>
        <v>2.3367639615319725E-2</v>
      </c>
      <c r="D163" s="16">
        <f t="shared" si="1"/>
        <v>1290</v>
      </c>
      <c r="E163" s="55">
        <f t="shared" si="1"/>
        <v>2.2807637906647808E-2</v>
      </c>
      <c r="F163" s="16">
        <f t="shared" si="1"/>
        <v>615649</v>
      </c>
      <c r="G163" s="55">
        <f t="shared" si="1"/>
        <v>3.3000000000000002E-2</v>
      </c>
      <c r="I163"/>
    </row>
    <row r="164" spans="1:9" x14ac:dyDescent="0.3">
      <c r="A164" s="13" t="s">
        <v>1500</v>
      </c>
      <c r="B164" s="16">
        <f>'Ref. ACS-5-YR'!H125</f>
        <v>61</v>
      </c>
      <c r="C164" s="55">
        <f>'Ref. ACS-5-YR'!I125</f>
        <v>5.1459422979584953E-3</v>
      </c>
      <c r="D164" s="16">
        <f>'Ref. ACS-5-YR'!R125</f>
        <v>469</v>
      </c>
      <c r="E164" s="55">
        <f>'Ref. ACS-5-YR'!S125</f>
        <v>8.2920792079207925E-3</v>
      </c>
      <c r="F164" s="16">
        <f>'Ref. ACS-5-YR'!AB125</f>
        <v>198331</v>
      </c>
      <c r="G164" s="55">
        <f>'Ref. ACS-5-YR'!AC125</f>
        <v>1.0999999999999999E-2</v>
      </c>
      <c r="I164"/>
    </row>
    <row r="165" spans="1:9" x14ac:dyDescent="0.3">
      <c r="A165" s="7" t="s">
        <v>1501</v>
      </c>
      <c r="B165" s="16">
        <f>B164+B160+B159</f>
        <v>76</v>
      </c>
      <c r="C165" s="55">
        <f t="shared" ref="C165:G165" si="2">C164+C160+C159</f>
        <v>6.4113379449974696E-3</v>
      </c>
      <c r="D165" s="16">
        <f t="shared" si="2"/>
        <v>684</v>
      </c>
      <c r="E165" s="55">
        <f t="shared" si="2"/>
        <v>1.2093352192362095E-2</v>
      </c>
      <c r="F165" s="16">
        <f t="shared" si="2"/>
        <v>287916</v>
      </c>
      <c r="G165" s="55">
        <f t="shared" si="2"/>
        <v>1.6E-2</v>
      </c>
      <c r="I165"/>
    </row>
    <row r="166" spans="1:9" x14ac:dyDescent="0.3">
      <c r="A166" s="7" t="s">
        <v>1502</v>
      </c>
      <c r="B166" s="16">
        <f>'Ref. ACS-5-YR'!H126</f>
        <v>456</v>
      </c>
      <c r="C166" s="55">
        <f>'Ref. ACS-5-YR'!I126</f>
        <v>3.8468027669984813E-2</v>
      </c>
      <c r="D166" s="16">
        <f>'Ref. ACS-5-YR'!R126</f>
        <v>2912</v>
      </c>
      <c r="E166" s="55">
        <f>'Ref. ACS-5-YR'!S126</f>
        <v>5.1485148514851482E-2</v>
      </c>
      <c r="F166" s="16">
        <f>'Ref. ACS-5-YR'!AB126</f>
        <v>1529697</v>
      </c>
      <c r="G166" s="55">
        <f>'Ref. ACS-5-YR'!AC126</f>
        <v>8.4000000000000005E-2</v>
      </c>
      <c r="I166"/>
    </row>
    <row r="167" spans="1:9" x14ac:dyDescent="0.3">
      <c r="A167" s="362" t="s">
        <v>1503</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2487</v>
      </c>
    </row>
    <row r="170" spans="1:9" ht="28.2" customHeight="1" x14ac:dyDescent="0.3">
      <c r="A170" s="48" t="s">
        <v>170</v>
      </c>
      <c r="B170" s="51" t="str">
        <f>B3</f>
        <v>City of Lemoore</v>
      </c>
      <c r="C170" s="51" t="str">
        <f>B3</f>
        <v>City of Lemoore</v>
      </c>
      <c r="D170" s="51" t="str">
        <f>B4</f>
        <v>Kings County</v>
      </c>
      <c r="E170" s="51" t="str">
        <f>B4</f>
        <v>Kings County</v>
      </c>
      <c r="F170" s="51" t="s">
        <v>171</v>
      </c>
      <c r="G170" s="51" t="s">
        <v>171</v>
      </c>
      <c r="I170" s="37"/>
    </row>
    <row r="171" spans="1:9" x14ac:dyDescent="0.3">
      <c r="A171" s="13" t="s">
        <v>178</v>
      </c>
      <c r="B171" s="16">
        <f>'Ref. ACS-5-YR'!H130</f>
        <v>11398</v>
      </c>
      <c r="C171" s="55"/>
      <c r="D171" s="16">
        <f>'Ref. ACS-5-YR'!R130</f>
        <v>53648</v>
      </c>
      <c r="E171" s="55"/>
      <c r="F171" s="16">
        <f>'Ref. ACS-5-YR'!AB130</f>
        <v>16710195</v>
      </c>
      <c r="G171" s="55"/>
      <c r="I171" s="37"/>
    </row>
    <row r="172" spans="1:9" x14ac:dyDescent="0.3">
      <c r="A172" s="7" t="s">
        <v>1505</v>
      </c>
      <c r="B172" s="118">
        <f>SUM(B173:B175)</f>
        <v>4191</v>
      </c>
      <c r="C172" s="119">
        <f t="shared" ref="C172:G172" si="3">SUM(C173:C175)</f>
        <v>0.36769608703281276</v>
      </c>
      <c r="D172" s="118">
        <f t="shared" si="3"/>
        <v>19737</v>
      </c>
      <c r="E172" s="119">
        <f t="shared" si="3"/>
        <v>0.36789815090963318</v>
      </c>
      <c r="F172" s="118">
        <f t="shared" si="3"/>
        <v>3557264</v>
      </c>
      <c r="G172" s="119">
        <f t="shared" si="3"/>
        <v>0.21299999999999999</v>
      </c>
      <c r="I172" s="37"/>
    </row>
    <row r="173" spans="1:9" x14ac:dyDescent="0.3">
      <c r="A173" s="13" t="s">
        <v>1506</v>
      </c>
      <c r="B173" s="16">
        <f>'Ref. ACS-5-YR'!H131</f>
        <v>545</v>
      </c>
      <c r="C173" s="55">
        <f>'Ref. ACS-5-YR'!I131</f>
        <v>4.781540621161607E-2</v>
      </c>
      <c r="D173" s="16">
        <f>'Ref. ACS-5-YR'!R131</f>
        <v>2359</v>
      </c>
      <c r="E173" s="55">
        <f>'Ref. ACS-5-YR'!S131</f>
        <v>4.3971816283924846E-2</v>
      </c>
      <c r="F173" s="16">
        <f>'Ref. ACS-5-YR'!AB131</f>
        <v>303289</v>
      </c>
      <c r="G173" s="55">
        <f>'Ref. ACS-5-YR'!AC131</f>
        <v>1.7999999999999999E-2</v>
      </c>
      <c r="I173" s="37"/>
    </row>
    <row r="174" spans="1:9" x14ac:dyDescent="0.3">
      <c r="A174" s="13" t="s">
        <v>1507</v>
      </c>
      <c r="B174" s="16">
        <f>'Ref. ACS-5-YR'!H132</f>
        <v>2037</v>
      </c>
      <c r="C174" s="55">
        <f>'Ref. ACS-5-YR'!I132</f>
        <v>0.17871556413405862</v>
      </c>
      <c r="D174" s="16">
        <f>'Ref. ACS-5-YR'!R132</f>
        <v>8992</v>
      </c>
      <c r="E174" s="55">
        <f>'Ref. ACS-5-YR'!S132</f>
        <v>0.16761109454220102</v>
      </c>
      <c r="F174" s="16">
        <f>'Ref. ACS-5-YR'!AB132</f>
        <v>1229502</v>
      </c>
      <c r="G174" s="55">
        <f>'Ref. ACS-5-YR'!AC132</f>
        <v>7.3999999999999996E-2</v>
      </c>
      <c r="I174" s="37"/>
    </row>
    <row r="175" spans="1:9" x14ac:dyDescent="0.3">
      <c r="A175" s="13" t="s">
        <v>1508</v>
      </c>
      <c r="B175" s="16">
        <f>'Ref. ACS-5-YR'!H133</f>
        <v>1609</v>
      </c>
      <c r="C175" s="55">
        <f>'Ref. ACS-5-YR'!I133</f>
        <v>0.1411651166871381</v>
      </c>
      <c r="D175" s="16">
        <f>'Ref. ACS-5-YR'!R133</f>
        <v>8386</v>
      </c>
      <c r="E175" s="55">
        <f>'Ref. ACS-5-YR'!S133</f>
        <v>0.15631524008350731</v>
      </c>
      <c r="F175" s="16">
        <f>'Ref. ACS-5-YR'!AB133</f>
        <v>2024473</v>
      </c>
      <c r="G175" s="55">
        <f>'Ref. ACS-5-YR'!AC133</f>
        <v>0.121</v>
      </c>
      <c r="I175" s="37"/>
    </row>
    <row r="176" spans="1:9" x14ac:dyDescent="0.3">
      <c r="A176" s="7" t="s">
        <v>1509</v>
      </c>
      <c r="B176" s="118">
        <f>SUM(B177:B179)</f>
        <v>4218</v>
      </c>
      <c r="C176" s="119">
        <f t="shared" ref="C176:G176" si="4">SUM(C177:C179)</f>
        <v>0.37006492367081945</v>
      </c>
      <c r="D176" s="118">
        <f t="shared" si="4"/>
        <v>17149</v>
      </c>
      <c r="E176" s="119">
        <f t="shared" si="4"/>
        <v>0.31965776916194455</v>
      </c>
      <c r="F176" s="118">
        <f t="shared" si="4"/>
        <v>5816131</v>
      </c>
      <c r="G176" s="119">
        <f t="shared" si="4"/>
        <v>0.34800000000000003</v>
      </c>
      <c r="I176" s="37"/>
    </row>
    <row r="177" spans="1:9" x14ac:dyDescent="0.3">
      <c r="A177" s="13" t="s">
        <v>1510</v>
      </c>
      <c r="B177" s="16">
        <f>'Ref. ACS-5-YR'!H134</f>
        <v>2429</v>
      </c>
      <c r="C177" s="55">
        <f>'Ref. ACS-5-YR'!I134</f>
        <v>0.21310756273030357</v>
      </c>
      <c r="D177" s="16">
        <f>'Ref. ACS-5-YR'!R134</f>
        <v>7868</v>
      </c>
      <c r="E177" s="55">
        <f>'Ref. ACS-5-YR'!S134</f>
        <v>0.14665970772442588</v>
      </c>
      <c r="F177" s="16">
        <f>'Ref. ACS-5-YR'!AB134</f>
        <v>2448694</v>
      </c>
      <c r="G177" s="55">
        <f>'Ref. ACS-5-YR'!AC134</f>
        <v>0.14699999999999999</v>
      </c>
      <c r="I177" s="37"/>
    </row>
    <row r="178" spans="1:9" x14ac:dyDescent="0.3">
      <c r="A178" s="13" t="s">
        <v>1511</v>
      </c>
      <c r="B178" s="16">
        <f>'Ref. ACS-5-YR'!H135</f>
        <v>1411</v>
      </c>
      <c r="C178" s="55">
        <f>'Ref. ACS-5-YR'!I135</f>
        <v>0.12379364800842253</v>
      </c>
      <c r="D178" s="16">
        <f>'Ref. ACS-5-YR'!R135</f>
        <v>6061</v>
      </c>
      <c r="E178" s="55">
        <f>'Ref. ACS-5-YR'!S135</f>
        <v>0.1129771846107963</v>
      </c>
      <c r="F178" s="16">
        <f>'Ref. ACS-5-YR'!AB135</f>
        <v>2347020</v>
      </c>
      <c r="G178" s="55">
        <f>'Ref. ACS-5-YR'!AC135</f>
        <v>0.14000000000000001</v>
      </c>
      <c r="I178" s="37"/>
    </row>
    <row r="179" spans="1:9" x14ac:dyDescent="0.3">
      <c r="A179" s="13" t="s">
        <v>1512</v>
      </c>
      <c r="B179" s="16">
        <f>'Ref. ACS-5-YR'!H136</f>
        <v>378</v>
      </c>
      <c r="C179" s="55">
        <f>'Ref. ACS-5-YR'!I136</f>
        <v>3.3163712932093352E-2</v>
      </c>
      <c r="D179" s="16">
        <f>'Ref. ACS-5-YR'!R136</f>
        <v>3220</v>
      </c>
      <c r="E179" s="55">
        <f>'Ref. ACS-5-YR'!S136</f>
        <v>6.0020876826722337E-2</v>
      </c>
      <c r="F179" s="16">
        <f>'Ref. ACS-5-YR'!AB136</f>
        <v>1020417</v>
      </c>
      <c r="G179" s="55">
        <f>'Ref. ACS-5-YR'!AC136</f>
        <v>6.0999999999999999E-2</v>
      </c>
      <c r="I179" s="37"/>
    </row>
    <row r="180" spans="1:9" x14ac:dyDescent="0.3">
      <c r="A180" s="7" t="s">
        <v>1513</v>
      </c>
      <c r="B180" s="118">
        <f>SUM(B181:B184)</f>
        <v>2650</v>
      </c>
      <c r="C180" s="119">
        <f t="shared" ref="C180:G180" si="5">SUM(C181:C184)</f>
        <v>0.23249692928583959</v>
      </c>
      <c r="D180" s="118">
        <f t="shared" si="5"/>
        <v>13476</v>
      </c>
      <c r="E180" s="119">
        <f t="shared" si="5"/>
        <v>0.25119296152699078</v>
      </c>
      <c r="F180" s="118">
        <f t="shared" si="5"/>
        <v>5218958</v>
      </c>
      <c r="G180" s="119">
        <f t="shared" si="5"/>
        <v>0.31199999999999994</v>
      </c>
      <c r="I180" s="37"/>
    </row>
    <row r="181" spans="1:9" x14ac:dyDescent="0.3">
      <c r="A181" s="13" t="s">
        <v>1514</v>
      </c>
      <c r="B181" s="16">
        <f>'Ref. ACS-5-YR'!H137</f>
        <v>997</v>
      </c>
      <c r="C181" s="55">
        <f>'Ref. ACS-5-YR'!I137</f>
        <v>8.7471486225653622E-2</v>
      </c>
      <c r="D181" s="16">
        <f>'Ref. ACS-5-YR'!R137</f>
        <v>6124</v>
      </c>
      <c r="E181" s="55">
        <f>'Ref. ACS-5-YR'!S137</f>
        <v>0.11415150611392783</v>
      </c>
      <c r="F181" s="16">
        <f>'Ref. ACS-5-YR'!AB137</f>
        <v>2508520</v>
      </c>
      <c r="G181" s="55">
        <f>'Ref. ACS-5-YR'!AC137</f>
        <v>0.15</v>
      </c>
      <c r="I181" s="37"/>
    </row>
    <row r="182" spans="1:9" x14ac:dyDescent="0.3">
      <c r="A182" s="13" t="s">
        <v>1515</v>
      </c>
      <c r="B182" s="16">
        <f>'Ref. ACS-5-YR'!H138</f>
        <v>322</v>
      </c>
      <c r="C182" s="55">
        <f>'Ref. ACS-5-YR'!I138</f>
        <v>2.8250570275486928E-2</v>
      </c>
      <c r="D182" s="16">
        <f>'Ref. ACS-5-YR'!R138</f>
        <v>1752</v>
      </c>
      <c r="E182" s="55">
        <f>'Ref. ACS-5-YR'!S138</f>
        <v>3.2657321801371902E-2</v>
      </c>
      <c r="F182" s="16">
        <f>'Ref. ACS-5-YR'!AB138</f>
        <v>471835</v>
      </c>
      <c r="G182" s="55">
        <f>'Ref. ACS-5-YR'!AC138</f>
        <v>2.8000000000000001E-2</v>
      </c>
    </row>
    <row r="183" spans="1:9" x14ac:dyDescent="0.3">
      <c r="A183" s="13" t="s">
        <v>1516</v>
      </c>
      <c r="B183" s="16">
        <f>'Ref. ACS-5-YR'!H139</f>
        <v>467</v>
      </c>
      <c r="C183" s="55">
        <f>'Ref. ACS-5-YR'!I139</f>
        <v>4.0972100368485698E-2</v>
      </c>
      <c r="D183" s="16">
        <f>'Ref. ACS-5-YR'!R139</f>
        <v>1730</v>
      </c>
      <c r="E183" s="55">
        <f>'Ref. ACS-5-YR'!S139</f>
        <v>3.2247241276468837E-2</v>
      </c>
      <c r="F183" s="16">
        <f>'Ref. ACS-5-YR'!AB139</f>
        <v>728996</v>
      </c>
      <c r="G183" s="55">
        <f>'Ref. ACS-5-YR'!AC139</f>
        <v>4.3999999999999997E-2</v>
      </c>
      <c r="I183" s="37"/>
    </row>
    <row r="184" spans="1:9" x14ac:dyDescent="0.3">
      <c r="A184" s="13" t="s">
        <v>1517</v>
      </c>
      <c r="B184" s="16">
        <f>'Ref. ACS-5-YR'!H140</f>
        <v>864</v>
      </c>
      <c r="C184" s="55">
        <f>'Ref. ACS-5-YR'!I140</f>
        <v>7.5802772416213374E-2</v>
      </c>
      <c r="D184" s="16">
        <f>'Ref. ACS-5-YR'!R140</f>
        <v>3870</v>
      </c>
      <c r="E184" s="55">
        <f>'Ref. ACS-5-YR'!S140</f>
        <v>7.2136892335222191E-2</v>
      </c>
      <c r="F184" s="16">
        <f>'Ref. ACS-5-YR'!AB140</f>
        <v>1509607</v>
      </c>
      <c r="G184" s="55">
        <f>'Ref. ACS-5-YR'!AC140</f>
        <v>0.09</v>
      </c>
      <c r="I184" s="37"/>
    </row>
    <row r="185" spans="1:9" x14ac:dyDescent="0.3">
      <c r="A185" s="7" t="s">
        <v>1518</v>
      </c>
      <c r="B185" s="118">
        <f>B186+B187</f>
        <v>339</v>
      </c>
      <c r="C185" s="119">
        <f t="shared" ref="C185:G185" si="6">C186+C187</f>
        <v>2.9742060010528162E-2</v>
      </c>
      <c r="D185" s="118">
        <f t="shared" si="6"/>
        <v>3286</v>
      </c>
      <c r="E185" s="119">
        <f t="shared" si="6"/>
        <v>6.1251118401431562E-2</v>
      </c>
      <c r="F185" s="118">
        <f t="shared" si="6"/>
        <v>2117842</v>
      </c>
      <c r="G185" s="119">
        <f t="shared" si="6"/>
        <v>0.127</v>
      </c>
      <c r="I185" s="37" t="str">
        <f>A188</f>
        <v>Source: U.S. Census Bureau, ACS16-20 (5-year Estimates), Table B08303.</v>
      </c>
    </row>
    <row r="186" spans="1:9" x14ac:dyDescent="0.3">
      <c r="A186" s="13" t="s">
        <v>1519</v>
      </c>
      <c r="B186" s="16">
        <f>'Ref. ACS-5-YR'!H141</f>
        <v>165</v>
      </c>
      <c r="C186" s="55">
        <f>'Ref. ACS-5-YR'!I141</f>
        <v>1.4476223898929637E-2</v>
      </c>
      <c r="D186" s="16">
        <f>'Ref. ACS-5-YR'!R141</f>
        <v>2001</v>
      </c>
      <c r="E186" s="55">
        <f>'Ref. ACS-5-YR'!S141</f>
        <v>3.7298687742320313E-2</v>
      </c>
      <c r="F186" s="16">
        <f>'Ref. ACS-5-YR'!AB141</f>
        <v>1404642</v>
      </c>
      <c r="G186" s="55">
        <f>'Ref. ACS-5-YR'!AC141</f>
        <v>8.4000000000000005E-2</v>
      </c>
      <c r="I186" s="84" t="s">
        <v>2485</v>
      </c>
    </row>
    <row r="187" spans="1:9" x14ac:dyDescent="0.3">
      <c r="A187" s="13" t="s">
        <v>1520</v>
      </c>
      <c r="B187" s="16">
        <f>'Ref. ACS-5-YR'!H142</f>
        <v>174</v>
      </c>
      <c r="C187" s="55">
        <f>'Ref. ACS-5-YR'!I142</f>
        <v>1.5265836111598525E-2</v>
      </c>
      <c r="D187" s="16">
        <f>'Ref. ACS-5-YR'!R142</f>
        <v>1285</v>
      </c>
      <c r="E187" s="55">
        <f>'Ref. ACS-5-YR'!S142</f>
        <v>2.3952430659111245E-2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2486</v>
      </c>
    </row>
    <row r="191" spans="1:9" x14ac:dyDescent="0.3">
      <c r="A191" s="56"/>
      <c r="B191" s="228">
        <v>2010</v>
      </c>
      <c r="C191" s="79">
        <v>2010</v>
      </c>
      <c r="D191" s="228">
        <v>2015</v>
      </c>
      <c r="E191" s="79">
        <v>2015</v>
      </c>
      <c r="F191" s="228">
        <v>2020</v>
      </c>
      <c r="G191" s="79">
        <v>2020</v>
      </c>
      <c r="I191"/>
    </row>
    <row r="192" spans="1:9" x14ac:dyDescent="0.3">
      <c r="A192" s="13" t="s">
        <v>172</v>
      </c>
      <c r="B192" s="16">
        <f>'Ref. ACS-5-YR'!B130</f>
        <v>10508</v>
      </c>
      <c r="C192" s="55"/>
      <c r="D192" s="16">
        <f>'Ref. ACS-5-YR'!E130</f>
        <v>11322</v>
      </c>
      <c r="E192" s="55"/>
      <c r="F192" s="16">
        <f>'Ref. ACS-5-YR'!H130</f>
        <v>11398</v>
      </c>
      <c r="G192" s="55"/>
      <c r="I192"/>
    </row>
    <row r="193" spans="1:9" x14ac:dyDescent="0.3">
      <c r="A193" s="7" t="s">
        <v>1505</v>
      </c>
      <c r="B193" s="118">
        <f>SUM(B194:B196)</f>
        <v>2833</v>
      </c>
      <c r="C193" s="119">
        <f t="shared" ref="C193:G193" si="7">SUM(C194:C196)</f>
        <v>0.26960411115340693</v>
      </c>
      <c r="D193" s="118">
        <f t="shared" si="7"/>
        <v>3957</v>
      </c>
      <c r="E193" s="119">
        <f t="shared" si="7"/>
        <v>0.34949655537890834</v>
      </c>
      <c r="F193" s="118">
        <f t="shared" si="7"/>
        <v>4191</v>
      </c>
      <c r="G193" s="119">
        <f t="shared" si="7"/>
        <v>0.36769608703281276</v>
      </c>
      <c r="I193"/>
    </row>
    <row r="194" spans="1:9" x14ac:dyDescent="0.3">
      <c r="A194" s="13" t="s">
        <v>1523</v>
      </c>
      <c r="B194" s="16">
        <f>'Ref. ACS-5-YR'!B131</f>
        <v>407</v>
      </c>
      <c r="C194" s="55">
        <f>'Ref. ACS-5-YR'!C131</f>
        <v>3.873239436619718E-2</v>
      </c>
      <c r="D194" s="16">
        <f>'Ref. ACS-5-YR'!E131</f>
        <v>626</v>
      </c>
      <c r="E194" s="55">
        <f>'Ref. ACS-5-YR'!F131</f>
        <v>5.5290584702349412E-2</v>
      </c>
      <c r="F194" s="16">
        <f>'Ref. ACS-5-YR'!H131</f>
        <v>545</v>
      </c>
      <c r="G194" s="55">
        <f>'Ref. ACS-5-YR'!I131</f>
        <v>4.781540621161607E-2</v>
      </c>
      <c r="I194"/>
    </row>
    <row r="195" spans="1:9" x14ac:dyDescent="0.3">
      <c r="A195" s="13" t="s">
        <v>1524</v>
      </c>
      <c r="B195" s="16">
        <f>'Ref. ACS-5-YR'!B132</f>
        <v>1009</v>
      </c>
      <c r="C195" s="55">
        <f>'Ref. ACS-5-YR'!C132</f>
        <v>9.6022078416444612E-2</v>
      </c>
      <c r="D195" s="16">
        <f>'Ref. ACS-5-YR'!E132</f>
        <v>1159</v>
      </c>
      <c r="E195" s="55">
        <f>'Ref. ACS-5-YR'!F132</f>
        <v>0.10236707295530825</v>
      </c>
      <c r="F195" s="16">
        <f>'Ref. ACS-5-YR'!H132</f>
        <v>2037</v>
      </c>
      <c r="G195" s="55">
        <f>'Ref. ACS-5-YR'!I132</f>
        <v>0.17871556413405862</v>
      </c>
      <c r="I195"/>
    </row>
    <row r="196" spans="1:9" x14ac:dyDescent="0.3">
      <c r="A196" s="13" t="s">
        <v>1525</v>
      </c>
      <c r="B196" s="16">
        <f>'Ref. ACS-5-YR'!B133</f>
        <v>1417</v>
      </c>
      <c r="C196" s="55">
        <f>'Ref. ACS-5-YR'!C133</f>
        <v>0.13484963837076513</v>
      </c>
      <c r="D196" s="16">
        <f>'Ref. ACS-5-YR'!E133</f>
        <v>2172</v>
      </c>
      <c r="E196" s="55">
        <f>'Ref. ACS-5-YR'!F133</f>
        <v>0.19183889772125065</v>
      </c>
      <c r="F196" s="16">
        <f>'Ref. ACS-5-YR'!H133</f>
        <v>1609</v>
      </c>
      <c r="G196" s="55">
        <f>'Ref. ACS-5-YR'!I133</f>
        <v>0.1411651166871381</v>
      </c>
    </row>
    <row r="197" spans="1:9" x14ac:dyDescent="0.3">
      <c r="A197" s="7" t="s">
        <v>1509</v>
      </c>
      <c r="B197" s="118">
        <f>SUM(B198:B200)</f>
        <v>4636</v>
      </c>
      <c r="C197" s="119">
        <f t="shared" ref="C197:G197" si="8">SUM(C198:C200)</f>
        <v>0.4411876665397792</v>
      </c>
      <c r="D197" s="118">
        <f t="shared" si="8"/>
        <v>4463</v>
      </c>
      <c r="E197" s="119">
        <f t="shared" si="8"/>
        <v>0.3941883059530118</v>
      </c>
      <c r="F197" s="118">
        <f t="shared" si="8"/>
        <v>4218</v>
      </c>
      <c r="G197" s="119">
        <f t="shared" si="8"/>
        <v>0.37006492367081945</v>
      </c>
    </row>
    <row r="198" spans="1:9" x14ac:dyDescent="0.3">
      <c r="A198" s="13" t="s">
        <v>1526</v>
      </c>
      <c r="B198" s="16">
        <f>'Ref. ACS-5-YR'!B134</f>
        <v>2622</v>
      </c>
      <c r="C198" s="55">
        <f>'Ref. ACS-5-YR'!C134</f>
        <v>0.24952417205938332</v>
      </c>
      <c r="D198" s="16">
        <f>'Ref. ACS-5-YR'!E134</f>
        <v>2617</v>
      </c>
      <c r="E198" s="55">
        <f>'Ref. ACS-5-YR'!F134</f>
        <v>0.23114290761349585</v>
      </c>
      <c r="F198" s="16">
        <f>'Ref. ACS-5-YR'!H134</f>
        <v>2429</v>
      </c>
      <c r="G198" s="55">
        <f>'Ref. ACS-5-YR'!I134</f>
        <v>0.21310756273030357</v>
      </c>
      <c r="I198" s="37"/>
    </row>
    <row r="199" spans="1:9" x14ac:dyDescent="0.3">
      <c r="A199" s="13" t="s">
        <v>1527</v>
      </c>
      <c r="B199" s="16">
        <f>'Ref. ACS-5-YR'!B135</f>
        <v>1661</v>
      </c>
      <c r="C199" s="55">
        <f>'Ref. ACS-5-YR'!C135</f>
        <v>0.15807004187285878</v>
      </c>
      <c r="D199" s="16">
        <f>'Ref. ACS-5-YR'!E135</f>
        <v>1342</v>
      </c>
      <c r="E199" s="55">
        <f>'Ref. ACS-5-YR'!F135</f>
        <v>0.11853029500088323</v>
      </c>
      <c r="F199" s="16">
        <f>'Ref. ACS-5-YR'!H135</f>
        <v>1411</v>
      </c>
      <c r="G199" s="55">
        <f>'Ref. ACS-5-YR'!I135</f>
        <v>0.12379364800842253</v>
      </c>
      <c r="I199" s="37"/>
    </row>
    <row r="200" spans="1:9" x14ac:dyDescent="0.3">
      <c r="A200" s="13" t="s">
        <v>1528</v>
      </c>
      <c r="B200" s="16">
        <f>'Ref. ACS-5-YR'!B136</f>
        <v>353</v>
      </c>
      <c r="C200" s="55">
        <f>'Ref. ACS-5-YR'!C136</f>
        <v>3.3593452607537114E-2</v>
      </c>
      <c r="D200" s="16">
        <f>'Ref. ACS-5-YR'!E136</f>
        <v>504</v>
      </c>
      <c r="E200" s="55">
        <f>'Ref. ACS-5-YR'!F136</f>
        <v>4.4515103338632747E-2</v>
      </c>
      <c r="F200" s="16">
        <f>'Ref. ACS-5-YR'!H136</f>
        <v>378</v>
      </c>
      <c r="G200" s="55">
        <f>'Ref. ACS-5-YR'!I136</f>
        <v>3.3163712932093352E-2</v>
      </c>
      <c r="I200" s="37"/>
    </row>
    <row r="201" spans="1:9" x14ac:dyDescent="0.3">
      <c r="A201" s="7" t="s">
        <v>1513</v>
      </c>
      <c r="B201" s="118">
        <f>SUM(B202:B205)</f>
        <v>2588</v>
      </c>
      <c r="C201" s="119">
        <f t="shared" ref="C201:G201" si="9">SUM(C202:C205)</f>
        <v>0.24628854206318995</v>
      </c>
      <c r="D201" s="118">
        <f t="shared" si="9"/>
        <v>2629</v>
      </c>
      <c r="E201" s="119">
        <f t="shared" si="9"/>
        <v>0.23220279102632044</v>
      </c>
      <c r="F201" s="118">
        <f t="shared" si="9"/>
        <v>2650</v>
      </c>
      <c r="G201" s="119">
        <f t="shared" si="9"/>
        <v>0.23249692928583959</v>
      </c>
      <c r="I201" s="37"/>
    </row>
    <row r="202" spans="1:9" x14ac:dyDescent="0.3">
      <c r="A202" s="13" t="s">
        <v>1529</v>
      </c>
      <c r="B202" s="16">
        <f>'Ref. ACS-5-YR'!B137</f>
        <v>737</v>
      </c>
      <c r="C202" s="55">
        <f>'Ref. ACS-5-YR'!C137</f>
        <v>7.0137038446897601E-2</v>
      </c>
      <c r="D202" s="16">
        <f>'Ref. ACS-5-YR'!E137</f>
        <v>1076</v>
      </c>
      <c r="E202" s="55">
        <f>'Ref. ACS-5-YR'!F137</f>
        <v>9.5036212683271504E-2</v>
      </c>
      <c r="F202" s="16">
        <f>'Ref. ACS-5-YR'!H137</f>
        <v>997</v>
      </c>
      <c r="G202" s="55">
        <f>'Ref. ACS-5-YR'!I137</f>
        <v>8.7471486225653622E-2</v>
      </c>
      <c r="I202" s="37"/>
    </row>
    <row r="203" spans="1:9" x14ac:dyDescent="0.3">
      <c r="A203" s="13" t="s">
        <v>1530</v>
      </c>
      <c r="B203" s="16">
        <f>'Ref. ACS-5-YR'!B138</f>
        <v>353</v>
      </c>
      <c r="C203" s="55">
        <f>'Ref. ACS-5-YR'!C138</f>
        <v>3.3593452607537114E-2</v>
      </c>
      <c r="D203" s="16">
        <f>'Ref. ACS-5-YR'!E138</f>
        <v>323</v>
      </c>
      <c r="E203" s="55">
        <f>'Ref. ACS-5-YR'!F138</f>
        <v>2.8528528528528527E-2</v>
      </c>
      <c r="F203" s="16">
        <f>'Ref. ACS-5-YR'!H138</f>
        <v>322</v>
      </c>
      <c r="G203" s="55">
        <f>'Ref. ACS-5-YR'!I138</f>
        <v>2.8250570275486928E-2</v>
      </c>
      <c r="I203" s="37"/>
    </row>
    <row r="204" spans="1:9" x14ac:dyDescent="0.3">
      <c r="A204" s="13" t="s">
        <v>1531</v>
      </c>
      <c r="B204" s="16">
        <f>'Ref. ACS-5-YR'!B139</f>
        <v>729</v>
      </c>
      <c r="C204" s="55">
        <f>'Ref. ACS-5-YR'!C139</f>
        <v>6.9375713741910927E-2</v>
      </c>
      <c r="D204" s="16">
        <f>'Ref. ACS-5-YR'!E139</f>
        <v>662</v>
      </c>
      <c r="E204" s="55">
        <f>'Ref. ACS-5-YR'!F139</f>
        <v>5.8470234940823179E-2</v>
      </c>
      <c r="F204" s="16">
        <f>'Ref. ACS-5-YR'!H139</f>
        <v>467</v>
      </c>
      <c r="G204" s="55">
        <f>'Ref. ACS-5-YR'!I139</f>
        <v>4.0972100368485698E-2</v>
      </c>
      <c r="I204" s="37"/>
    </row>
    <row r="205" spans="1:9" x14ac:dyDescent="0.3">
      <c r="A205" s="13" t="s">
        <v>1532</v>
      </c>
      <c r="B205" s="16">
        <f>'Ref. ACS-5-YR'!B140</f>
        <v>769</v>
      </c>
      <c r="C205" s="55">
        <f>'Ref. ACS-5-YR'!C140</f>
        <v>7.3182337266844311E-2</v>
      </c>
      <c r="D205" s="16">
        <f>'Ref. ACS-5-YR'!E140</f>
        <v>568</v>
      </c>
      <c r="E205" s="55">
        <f>'Ref. ACS-5-YR'!F140</f>
        <v>5.0167814873697224E-2</v>
      </c>
      <c r="F205" s="16">
        <f>'Ref. ACS-5-YR'!H140</f>
        <v>864</v>
      </c>
      <c r="G205" s="55">
        <f>'Ref. ACS-5-YR'!I140</f>
        <v>7.5802772416213374E-2</v>
      </c>
      <c r="I205" s="37"/>
    </row>
    <row r="206" spans="1:9" x14ac:dyDescent="0.3">
      <c r="A206" s="7" t="s">
        <v>1518</v>
      </c>
      <c r="B206" s="118">
        <f>SUM(B207:B208)</f>
        <v>451</v>
      </c>
      <c r="C206" s="119">
        <f t="shared" ref="C206:G206" si="10">SUM(C207:C208)</f>
        <v>4.2919680243623907E-2</v>
      </c>
      <c r="D206" s="118">
        <f t="shared" si="10"/>
        <v>273</v>
      </c>
      <c r="E206" s="119">
        <f t="shared" si="10"/>
        <v>2.4112347641759405E-2</v>
      </c>
      <c r="F206" s="118">
        <f t="shared" si="10"/>
        <v>339</v>
      </c>
      <c r="G206" s="119">
        <f t="shared" si="10"/>
        <v>2.9742060010528162E-2</v>
      </c>
      <c r="I206" s="37"/>
    </row>
    <row r="207" spans="1:9" x14ac:dyDescent="0.3">
      <c r="A207" s="13" t="s">
        <v>1533</v>
      </c>
      <c r="B207" s="16">
        <f>'Ref. ACS-5-YR'!B141</f>
        <v>326</v>
      </c>
      <c r="C207" s="55">
        <f>'Ref. ACS-5-YR'!C141</f>
        <v>3.1023981728207081E-2</v>
      </c>
      <c r="D207" s="16">
        <f>'Ref. ACS-5-YR'!E141</f>
        <v>172</v>
      </c>
      <c r="E207" s="55">
        <f>'Ref. ACS-5-YR'!F141</f>
        <v>1.519166225048578E-2</v>
      </c>
      <c r="F207" s="16">
        <f>'Ref. ACS-5-YR'!H141</f>
        <v>165</v>
      </c>
      <c r="G207" s="55">
        <f>'Ref. ACS-5-YR'!I141</f>
        <v>1.4476223898929637E-2</v>
      </c>
      <c r="I207" s="37"/>
    </row>
    <row r="208" spans="1:9" x14ac:dyDescent="0.3">
      <c r="A208" s="13" t="s">
        <v>1534</v>
      </c>
      <c r="B208" s="16">
        <f>'Ref. ACS-5-YR'!B142</f>
        <v>125</v>
      </c>
      <c r="C208" s="55">
        <f>'Ref. ACS-5-YR'!C142</f>
        <v>1.1895698515416825E-2</v>
      </c>
      <c r="D208" s="16">
        <f>'Ref. ACS-5-YR'!E142</f>
        <v>101</v>
      </c>
      <c r="E208" s="55">
        <f>'Ref. ACS-5-YR'!F142</f>
        <v>8.9206853912736257E-3</v>
      </c>
      <c r="F208" s="16">
        <f>'Ref. ACS-5-YR'!H142</f>
        <v>174</v>
      </c>
      <c r="G208" s="55">
        <f>'Ref. ACS-5-YR'!I142</f>
        <v>1.5265836111598525E-2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8" t="s">
        <v>1536</v>
      </c>
      <c r="B1" s="364"/>
      <c r="C1" s="364"/>
      <c r="D1" s="364"/>
      <c r="E1" s="364"/>
      <c r="F1" s="364"/>
      <c r="G1" s="364"/>
      <c r="H1" s="364"/>
      <c r="I1" s="364"/>
      <c r="J1" s="364"/>
      <c r="K1" s="364"/>
      <c r="L1" s="364"/>
      <c r="M1" s="364"/>
      <c r="N1" s="350" t="s">
        <v>167</v>
      </c>
    </row>
    <row r="2" spans="1:14" x14ac:dyDescent="0.3">
      <c r="A2" s="351" t="s">
        <v>5</v>
      </c>
      <c r="B2" s="352"/>
      <c r="C2" s="352"/>
      <c r="D2" s="352"/>
      <c r="E2" s="352"/>
      <c r="F2" s="352"/>
      <c r="G2" s="352"/>
      <c r="H2" s="352"/>
      <c r="I2" s="352"/>
      <c r="J2" s="352"/>
      <c r="K2" s="352"/>
      <c r="L2" s="353"/>
      <c r="M2" s="286" t="s">
        <v>6</v>
      </c>
      <c r="N2" s="350"/>
    </row>
    <row r="3" spans="1:14" x14ac:dyDescent="0.3">
      <c r="A3" s="77" t="s">
        <v>0</v>
      </c>
      <c r="B3" s="77" t="str">
        <f>Population!B3</f>
        <v>City of Lemoore</v>
      </c>
      <c r="C3" s="65"/>
      <c r="D3" s="65"/>
      <c r="E3" s="65"/>
      <c r="F3" s="65"/>
      <c r="G3" s="65"/>
      <c r="H3" s="65"/>
      <c r="I3" s="65"/>
      <c r="J3" s="65"/>
      <c r="K3" s="65"/>
      <c r="L3" s="273"/>
      <c r="M3" s="76"/>
      <c r="N3" s="350"/>
    </row>
    <row r="4" spans="1:14" x14ac:dyDescent="0.3">
      <c r="A4" s="77" t="s">
        <v>2</v>
      </c>
      <c r="B4" s="77" t="str">
        <f>Population!B4</f>
        <v>Kings County</v>
      </c>
      <c r="C4" s="65"/>
      <c r="D4" s="65"/>
      <c r="E4" s="65"/>
      <c r="F4" s="65"/>
      <c r="G4" s="65"/>
      <c r="H4" s="65"/>
      <c r="I4" s="65"/>
      <c r="J4" s="65"/>
      <c r="K4" s="65"/>
      <c r="L4" s="273"/>
      <c r="M4" s="76"/>
      <c r="N4" s="350"/>
    </row>
    <row r="5" spans="1:14" x14ac:dyDescent="0.3">
      <c r="A5" s="66"/>
      <c r="B5" s="66"/>
      <c r="C5" s="66"/>
      <c r="D5" s="66"/>
      <c r="E5" s="66"/>
      <c r="F5" s="66"/>
      <c r="G5" s="66"/>
      <c r="H5" s="66"/>
      <c r="I5" s="66"/>
      <c r="J5" s="66"/>
      <c r="K5" s="66"/>
      <c r="L5" s="274"/>
      <c r="M5" s="75"/>
    </row>
    <row r="6" spans="1:14" x14ac:dyDescent="0.3">
      <c r="A6" s="1" t="s">
        <v>1537</v>
      </c>
      <c r="M6" s="61" t="s">
        <v>1538</v>
      </c>
    </row>
    <row r="7" spans="1:14" ht="40.200000000000003" customHeight="1" x14ac:dyDescent="0.3">
      <c r="A7" s="48" t="s">
        <v>170</v>
      </c>
      <c r="B7" s="60" t="str">
        <f>B3</f>
        <v>City of Lemoore</v>
      </c>
      <c r="C7" s="60" t="s">
        <v>177</v>
      </c>
      <c r="D7" s="60" t="str">
        <f>B4</f>
        <v>Kings County</v>
      </c>
      <c r="E7" s="60" t="s">
        <v>1441</v>
      </c>
      <c r="F7" s="60" t="s">
        <v>171</v>
      </c>
      <c r="G7" s="60" t="s">
        <v>2449</v>
      </c>
      <c r="H7" s="58"/>
      <c r="I7" s="58"/>
      <c r="J7" s="58"/>
      <c r="K7" s="58"/>
      <c r="L7" s="272"/>
    </row>
    <row r="8" spans="1:14" x14ac:dyDescent="0.3">
      <c r="A8" s="7" t="s">
        <v>1539</v>
      </c>
      <c r="B8" s="16">
        <f>'Ref. ACS-5-YR'!H924</f>
        <v>9262</v>
      </c>
      <c r="C8" s="55"/>
      <c r="D8" s="16">
        <f>'Ref. ACS-5-YR'!R924</f>
        <v>46267</v>
      </c>
      <c r="E8" s="55">
        <f>B8/D8</f>
        <v>0.20018587762336007</v>
      </c>
      <c r="F8" s="16">
        <f>'Ref. ACS-5-YR'!AB924</f>
        <v>14210945</v>
      </c>
      <c r="G8" s="55">
        <f>D8/F8</f>
        <v>3.2557300024734456E-3</v>
      </c>
      <c r="H8" s="54"/>
      <c r="I8" s="54"/>
      <c r="J8" s="54"/>
      <c r="K8" s="54"/>
      <c r="L8" s="271"/>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2"/>
    </row>
    <row r="13" spans="1:14" x14ac:dyDescent="0.3">
      <c r="A13" s="81" t="s">
        <v>1539</v>
      </c>
      <c r="B13" s="16">
        <f>'Ref. DC-1980'!B13</f>
        <v>3045</v>
      </c>
      <c r="C13" s="16">
        <f>'Ref. DC-1990'!B11</f>
        <v>4887</v>
      </c>
      <c r="D13" s="16">
        <f>'Ref. DC-2000'!B40</f>
        <v>6823</v>
      </c>
      <c r="E13" s="16">
        <f>'Ref. DC-2010'!B48</f>
        <v>8632</v>
      </c>
      <c r="F13" s="16">
        <f>'Ref. ACS-5-YR'!H924</f>
        <v>9262</v>
      </c>
      <c r="H13" s="2"/>
      <c r="I13" s="2"/>
      <c r="J13" s="2"/>
      <c r="K13" s="2"/>
      <c r="L13" s="268"/>
    </row>
    <row r="14" spans="1:14" x14ac:dyDescent="0.3">
      <c r="A14" s="13" t="s">
        <v>175</v>
      </c>
      <c r="B14" s="3"/>
      <c r="C14" s="4">
        <f>(C13-B13)/B13</f>
        <v>0.60492610837438421</v>
      </c>
      <c r="D14" s="4">
        <f>(D13-C13)/C13</f>
        <v>0.39615305913648458</v>
      </c>
      <c r="E14" s="4">
        <f>(E13-D13)/D13</f>
        <v>0.26513263960134836</v>
      </c>
      <c r="F14" s="4">
        <f>(F13-E13)/E13</f>
        <v>7.2984244670991655E-2</v>
      </c>
      <c r="H14" s="19"/>
      <c r="I14" s="19"/>
      <c r="J14" s="19"/>
      <c r="K14" s="19"/>
      <c r="L14" s="269"/>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2497</v>
      </c>
    </row>
    <row r="22" spans="1:13" x14ac:dyDescent="0.3">
      <c r="A22" s="1" t="s">
        <v>1543</v>
      </c>
      <c r="M22" s="61" t="s">
        <v>1544</v>
      </c>
    </row>
    <row r="23" spans="1:13" ht="28.95" customHeight="1" x14ac:dyDescent="0.3">
      <c r="A23" s="48" t="s">
        <v>170</v>
      </c>
      <c r="B23" s="60" t="str">
        <f>B3</f>
        <v>City of Lemoore</v>
      </c>
      <c r="C23" s="60" t="s">
        <v>177</v>
      </c>
      <c r="D23" s="60" t="str">
        <f>B4</f>
        <v>Kings County</v>
      </c>
      <c r="E23" s="60" t="s">
        <v>177</v>
      </c>
      <c r="F23" s="60" t="s">
        <v>171</v>
      </c>
      <c r="G23" s="60" t="s">
        <v>177</v>
      </c>
      <c r="H23" s="82"/>
      <c r="I23" s="58"/>
      <c r="J23" s="58"/>
      <c r="K23" s="58"/>
      <c r="L23" s="272"/>
    </row>
    <row r="24" spans="1:13" x14ac:dyDescent="0.3">
      <c r="A24" s="7" t="s">
        <v>172</v>
      </c>
      <c r="B24" s="16">
        <f>'Ref. ACS-5-YR'!H1095</f>
        <v>9262</v>
      </c>
      <c r="C24" s="55"/>
      <c r="D24" s="16">
        <f>'Ref. ACS-5-YR'!R1095</f>
        <v>46267</v>
      </c>
      <c r="E24" s="55"/>
      <c r="F24" s="16">
        <f>'Ref. ACS-5-YR'!AB1095</f>
        <v>14210945</v>
      </c>
      <c r="G24" s="55"/>
      <c r="H24" s="54"/>
      <c r="I24" s="54"/>
      <c r="J24" s="54"/>
      <c r="K24" s="54"/>
      <c r="L24" s="271"/>
    </row>
    <row r="25" spans="1:13" x14ac:dyDescent="0.3">
      <c r="A25" s="13" t="s">
        <v>1545</v>
      </c>
      <c r="B25" s="16">
        <f>'Ref. ACS-5-YR'!H1096</f>
        <v>6488</v>
      </c>
      <c r="C25" s="55">
        <f>'Ref. ACS-5-YR'!I1096</f>
        <v>0.70049665299071473</v>
      </c>
      <c r="D25" s="16">
        <f>'Ref. ACS-5-YR'!R1096</f>
        <v>33531</v>
      </c>
      <c r="E25" s="55">
        <f>'Ref. ACS-5-YR'!S1096</f>
        <v>0.7247282080100288</v>
      </c>
      <c r="F25" s="16">
        <f>'Ref. ACS-5-YR'!AB1096</f>
        <v>8206621</v>
      </c>
      <c r="G25" s="55">
        <f>'Ref. ACS-5-YR'!AC1096</f>
        <v>0.57699999999999996</v>
      </c>
      <c r="H25" s="54"/>
      <c r="I25" s="54"/>
      <c r="J25" s="54"/>
      <c r="K25" s="54"/>
      <c r="L25" s="271"/>
    </row>
    <row r="26" spans="1:13" x14ac:dyDescent="0.3">
      <c r="A26" s="13" t="s">
        <v>1546</v>
      </c>
      <c r="B26" s="16">
        <f>'Ref. ACS-5-YR'!H1097</f>
        <v>127</v>
      </c>
      <c r="C26" s="55">
        <f>'Ref. ACS-5-YR'!I1097</f>
        <v>1.3711941265385446E-2</v>
      </c>
      <c r="D26" s="16">
        <f>'Ref. ACS-5-YR'!R1097</f>
        <v>2169</v>
      </c>
      <c r="E26" s="55">
        <f>'Ref. ACS-5-YR'!S1097</f>
        <v>4.688006570557849E-2</v>
      </c>
      <c r="F26" s="16">
        <f>'Ref. ACS-5-YR'!AB1097</f>
        <v>1009488</v>
      </c>
      <c r="G26" s="55">
        <f>'Ref. ACS-5-YR'!AC1097</f>
        <v>7.0999999999999994E-2</v>
      </c>
      <c r="H26" s="54"/>
      <c r="I26" s="54"/>
      <c r="J26" s="54"/>
      <c r="K26" s="54"/>
      <c r="L26" s="271"/>
    </row>
    <row r="27" spans="1:13" x14ac:dyDescent="0.3">
      <c r="A27" s="13" t="s">
        <v>1547</v>
      </c>
      <c r="B27" s="16">
        <f>'Ref. ACS-5-YR'!H1098</f>
        <v>129</v>
      </c>
      <c r="C27" s="55">
        <f>'Ref. ACS-5-YR'!I1098</f>
        <v>1.3927877348304902E-2</v>
      </c>
      <c r="D27" s="16">
        <f>'Ref. ACS-5-YR'!R1098</f>
        <v>1262</v>
      </c>
      <c r="E27" s="55">
        <f>'Ref. ACS-5-YR'!S1098</f>
        <v>2.7276460544232391E-2</v>
      </c>
      <c r="F27" s="16">
        <f>'Ref. ACS-5-YR'!AB1098</f>
        <v>339846</v>
      </c>
      <c r="G27" s="55">
        <f>'Ref. ACS-5-YR'!AC1098</f>
        <v>2.4E-2</v>
      </c>
      <c r="H27" s="54"/>
      <c r="I27" s="54"/>
      <c r="J27" s="54"/>
      <c r="K27" s="54"/>
      <c r="L27" s="271"/>
    </row>
    <row r="28" spans="1:13" x14ac:dyDescent="0.3">
      <c r="A28" s="13" t="s">
        <v>1548</v>
      </c>
      <c r="B28" s="16">
        <f>'Ref. ACS-5-YR'!H1099</f>
        <v>920</v>
      </c>
      <c r="C28" s="55">
        <f>'Ref. ACS-5-YR'!I1099</f>
        <v>9.9330598142949686E-2</v>
      </c>
      <c r="D28" s="16">
        <f>'Ref. ACS-5-YR'!R1099</f>
        <v>2636</v>
      </c>
      <c r="E28" s="55">
        <f>'Ref. ACS-5-YR'!S1099</f>
        <v>5.6973652927572567E-2</v>
      </c>
      <c r="F28" s="16">
        <f>'Ref. ACS-5-YR'!AB1099</f>
        <v>773994</v>
      </c>
      <c r="G28" s="55">
        <f>'Ref. ACS-5-YR'!AC1099</f>
        <v>5.3999999999999999E-2</v>
      </c>
      <c r="H28" s="54"/>
      <c r="I28" s="54"/>
      <c r="J28" s="54"/>
      <c r="K28" s="54"/>
      <c r="L28" s="271"/>
    </row>
    <row r="29" spans="1:13" x14ac:dyDescent="0.3">
      <c r="A29" s="13" t="s">
        <v>1549</v>
      </c>
      <c r="B29" s="16">
        <f>'Ref. ACS-5-YR'!H1100</f>
        <v>591</v>
      </c>
      <c r="C29" s="55">
        <f>'Ref. ACS-5-YR'!I1100</f>
        <v>6.3809112502699203E-2</v>
      </c>
      <c r="D29" s="16">
        <f>'Ref. ACS-5-YR'!R1100</f>
        <v>1655</v>
      </c>
      <c r="E29" s="55">
        <f>'Ref. ACS-5-YR'!S1100</f>
        <v>3.5770635658244537E-2</v>
      </c>
      <c r="F29" s="16">
        <f>'Ref. ACS-5-YR'!AB1100</f>
        <v>840296</v>
      </c>
      <c r="G29" s="55">
        <f>'Ref. ACS-5-YR'!AC1100</f>
        <v>5.8999999999999997E-2</v>
      </c>
      <c r="H29" s="54"/>
      <c r="I29" s="54"/>
      <c r="J29" s="54"/>
      <c r="K29" s="54"/>
      <c r="L29" s="271"/>
    </row>
    <row r="30" spans="1:13" x14ac:dyDescent="0.3">
      <c r="A30" s="13" t="s">
        <v>1550</v>
      </c>
      <c r="B30" s="16">
        <f>'Ref. ACS-5-YR'!H1101</f>
        <v>336</v>
      </c>
      <c r="C30" s="55">
        <f>'Ref. ACS-5-YR'!I1101</f>
        <v>3.6277261930468582E-2</v>
      </c>
      <c r="D30" s="16">
        <f>'Ref. ACS-5-YR'!R1101</f>
        <v>933</v>
      </c>
      <c r="E30" s="55">
        <f>'Ref. ACS-5-YR'!S1101</f>
        <v>2.0165560766853264E-2</v>
      </c>
      <c r="F30" s="16">
        <f>'Ref. ACS-5-YR'!AB1101</f>
        <v>721132</v>
      </c>
      <c r="G30" s="55">
        <f>'Ref. ACS-5-YR'!AC1101</f>
        <v>5.0999999999999997E-2</v>
      </c>
      <c r="H30" s="54"/>
      <c r="I30" s="54"/>
      <c r="J30" s="54"/>
      <c r="K30" s="54"/>
      <c r="L30" s="271"/>
    </row>
    <row r="31" spans="1:13" x14ac:dyDescent="0.3">
      <c r="A31" s="13" t="s">
        <v>1551</v>
      </c>
      <c r="B31" s="16">
        <f>'Ref. ACS-5-YR'!H1102</f>
        <v>54</v>
      </c>
      <c r="C31" s="55">
        <f>'Ref. ACS-5-YR'!I1102</f>
        <v>5.8302742388253075E-3</v>
      </c>
      <c r="D31" s="16">
        <f>'Ref. ACS-5-YR'!R1102</f>
        <v>786</v>
      </c>
      <c r="E31" s="55">
        <f>'Ref. ACS-5-YR'!S1102</f>
        <v>1.6988350228024293E-2</v>
      </c>
      <c r="F31" s="16">
        <f>'Ref. ACS-5-YR'!AB1102</f>
        <v>705450</v>
      </c>
      <c r="G31" s="55">
        <f>'Ref. ACS-5-YR'!AC1102</f>
        <v>0.05</v>
      </c>
      <c r="H31" s="54"/>
      <c r="I31" s="54"/>
      <c r="J31" s="54"/>
      <c r="K31" s="54"/>
      <c r="L31" s="271"/>
    </row>
    <row r="32" spans="1:13" x14ac:dyDescent="0.3">
      <c r="A32" s="13" t="s">
        <v>1552</v>
      </c>
      <c r="B32" s="16">
        <f>'Ref. ACS-5-YR'!H1103</f>
        <v>427</v>
      </c>
      <c r="C32" s="55">
        <f>'Ref. ACS-5-YR'!I1103</f>
        <v>4.6102353703303824E-2</v>
      </c>
      <c r="D32" s="16">
        <f>'Ref. ACS-5-YR'!R1103</f>
        <v>1430</v>
      </c>
      <c r="E32" s="55">
        <f>'Ref. ACS-5-YR'!S1103</f>
        <v>3.0907558302894073E-2</v>
      </c>
      <c r="F32" s="16">
        <f>'Ref. ACS-5-YR'!AB1103</f>
        <v>1083247</v>
      </c>
      <c r="G32" s="55">
        <f>'Ref. ACS-5-YR'!AC1103</f>
        <v>7.5999999999999998E-2</v>
      </c>
      <c r="H32" s="54"/>
      <c r="I32" s="54"/>
      <c r="J32" s="54"/>
      <c r="K32" s="54"/>
      <c r="L32" s="271"/>
    </row>
    <row r="33" spans="1:12" x14ac:dyDescent="0.3">
      <c r="A33" s="13" t="s">
        <v>1553</v>
      </c>
      <c r="B33" s="16">
        <f>'Ref. ACS-5-YR'!H1104</f>
        <v>179</v>
      </c>
      <c r="C33" s="55">
        <f>'Ref. ACS-5-YR'!I1104</f>
        <v>1.9326279421291299E-2</v>
      </c>
      <c r="D33" s="16">
        <f>'Ref. ACS-5-YR'!R1104</f>
        <v>1795</v>
      </c>
      <c r="E33" s="55">
        <f>'Ref. ACS-5-YR'!S1104</f>
        <v>3.8796550457129271E-2</v>
      </c>
      <c r="F33" s="16">
        <f>'Ref. ACS-5-YR'!AB1104</f>
        <v>515666</v>
      </c>
      <c r="G33" s="55">
        <f>'Ref. ACS-5-YR'!AC1104</f>
        <v>3.5999999999999997E-2</v>
      </c>
      <c r="H33" s="54"/>
      <c r="I33" s="54"/>
      <c r="J33" s="54"/>
      <c r="K33" s="54"/>
      <c r="L33" s="271"/>
    </row>
    <row r="34" spans="1:12" x14ac:dyDescent="0.3">
      <c r="A34" s="13" t="s">
        <v>1554</v>
      </c>
      <c r="B34" s="16">
        <f>'Ref. ACS-5-YR'!H1105</f>
        <v>11</v>
      </c>
      <c r="C34" s="55">
        <f>'Ref. ACS-5-YR'!I1105</f>
        <v>1.1876484560570072E-3</v>
      </c>
      <c r="D34" s="16">
        <f>'Ref. ACS-5-YR'!R1105</f>
        <v>70</v>
      </c>
      <c r="E34" s="55">
        <f>'Ref. ACS-5-YR'!S1105</f>
        <v>1.5129573994423671E-3</v>
      </c>
      <c r="F34" s="16">
        <f>'Ref. ACS-5-YR'!AB1105</f>
        <v>15205</v>
      </c>
      <c r="G34" s="55">
        <f>'Ref. ACS-5-YR'!AC1105</f>
        <v>1E-3</v>
      </c>
      <c r="H34" s="54"/>
      <c r="I34" s="54"/>
      <c r="J34" s="54"/>
      <c r="K34" s="54"/>
      <c r="L34" s="271"/>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3"/>
    </row>
    <row r="49" spans="1:13" x14ac:dyDescent="0.3">
      <c r="A49" s="7" t="s">
        <v>172</v>
      </c>
      <c r="B49" s="16">
        <f>'Ref. ACS-5-YR'!B1095</f>
        <v>7921</v>
      </c>
      <c r="C49" s="55"/>
      <c r="D49" s="16">
        <f>'Ref. ACS-5-YR'!E1095</f>
        <v>9003</v>
      </c>
      <c r="E49" s="55"/>
      <c r="F49" s="16">
        <f>'Ref. ACS-5-YR'!H1095</f>
        <v>9262</v>
      </c>
      <c r="G49" s="55"/>
      <c r="H49" s="54"/>
      <c r="I49" s="54"/>
      <c r="J49" s="54"/>
      <c r="K49" s="54"/>
      <c r="L49" s="271"/>
    </row>
    <row r="50" spans="1:13" x14ac:dyDescent="0.3">
      <c r="A50" s="13" t="s">
        <v>1545</v>
      </c>
      <c r="B50" s="16">
        <f>'Ref. ACS-5-YR'!B1096</f>
        <v>5593</v>
      </c>
      <c r="C50" s="55">
        <f>'Ref. ACS-5-YR'!C1096</f>
        <v>0.70609771493498297</v>
      </c>
      <c r="D50" s="16">
        <f>'Ref. ACS-5-YR'!E1096</f>
        <v>6025</v>
      </c>
      <c r="E50" s="55">
        <f>'Ref. ACS-5-YR'!F1096</f>
        <v>0.66922137065422638</v>
      </c>
      <c r="F50" s="16">
        <f>'Ref. ACS-5-YR'!H1096</f>
        <v>6488</v>
      </c>
      <c r="G50" s="55">
        <f>'Ref. ACS-5-YR'!I1096</f>
        <v>0.70049665299071473</v>
      </c>
      <c r="H50" s="54"/>
      <c r="I50" s="54"/>
      <c r="J50" s="54"/>
      <c r="K50" s="54"/>
      <c r="L50" s="271"/>
      <c r="M50" s="42" t="str">
        <f>A35</f>
        <v>Source: U.S. Census Bureau, ACS 16-20 (5-year Estimates), Table B25024</v>
      </c>
    </row>
    <row r="51" spans="1:13" x14ac:dyDescent="0.3">
      <c r="A51" s="13" t="s">
        <v>1546</v>
      </c>
      <c r="B51" s="16">
        <f>'Ref. ACS-5-YR'!B1097</f>
        <v>308</v>
      </c>
      <c r="C51" s="55">
        <f>'Ref. ACS-5-YR'!C1097</f>
        <v>3.8883979295543492E-2</v>
      </c>
      <c r="D51" s="16">
        <f>'Ref. ACS-5-YR'!E1097</f>
        <v>197</v>
      </c>
      <c r="E51" s="55">
        <f>'Ref. ACS-5-YR'!F1097</f>
        <v>2.1881595023880929E-2</v>
      </c>
      <c r="F51" s="16">
        <f>'Ref. ACS-5-YR'!H1097</f>
        <v>127</v>
      </c>
      <c r="G51" s="55">
        <f>'Ref. ACS-5-YR'!I1097</f>
        <v>1.3711941265385446E-2</v>
      </c>
      <c r="H51" s="54"/>
      <c r="I51" s="54"/>
      <c r="J51" s="54"/>
      <c r="K51" s="54"/>
      <c r="L51" s="271"/>
    </row>
    <row r="52" spans="1:13" x14ac:dyDescent="0.3">
      <c r="A52" s="13" t="s">
        <v>1547</v>
      </c>
      <c r="B52" s="16">
        <f>'Ref. ACS-5-YR'!B1098</f>
        <v>134</v>
      </c>
      <c r="C52" s="55">
        <f>'Ref. ACS-5-YR'!C1098</f>
        <v>1.6917055927281908E-2</v>
      </c>
      <c r="D52" s="16">
        <f>'Ref. ACS-5-YR'!E1098</f>
        <v>233</v>
      </c>
      <c r="E52" s="55">
        <f>'Ref. ACS-5-YR'!F1098</f>
        <v>2.5880262134843939E-2</v>
      </c>
      <c r="F52" s="16">
        <f>'Ref. ACS-5-YR'!H1098</f>
        <v>129</v>
      </c>
      <c r="G52" s="55">
        <f>'Ref. ACS-5-YR'!I1098</f>
        <v>1.3927877348304902E-2</v>
      </c>
      <c r="H52" s="54"/>
      <c r="I52" s="54"/>
      <c r="J52" s="54"/>
      <c r="K52" s="54"/>
      <c r="L52" s="271"/>
    </row>
    <row r="53" spans="1:13" x14ac:dyDescent="0.3">
      <c r="A53" s="13" t="s">
        <v>1548</v>
      </c>
      <c r="B53" s="16">
        <f>'Ref. ACS-5-YR'!B1099</f>
        <v>567</v>
      </c>
      <c r="C53" s="55">
        <f>'Ref. ACS-5-YR'!C1099</f>
        <v>7.1581870975886877E-2</v>
      </c>
      <c r="D53" s="16">
        <f>'Ref. ACS-5-YR'!E1099</f>
        <v>845</v>
      </c>
      <c r="E53" s="55">
        <f>'Ref. ACS-5-YR'!F1099</f>
        <v>9.3857603021215152E-2</v>
      </c>
      <c r="F53" s="16">
        <f>'Ref. ACS-5-YR'!H1099</f>
        <v>920</v>
      </c>
      <c r="G53" s="55">
        <f>'Ref. ACS-5-YR'!I1099</f>
        <v>9.9330598142949686E-2</v>
      </c>
      <c r="H53" s="54"/>
      <c r="I53" s="54"/>
      <c r="J53" s="54"/>
      <c r="K53" s="54"/>
      <c r="L53" s="271"/>
    </row>
    <row r="54" spans="1:13" x14ac:dyDescent="0.3">
      <c r="A54" s="13" t="s">
        <v>1549</v>
      </c>
      <c r="B54" s="16">
        <f>'Ref. ACS-5-YR'!B1100</f>
        <v>367</v>
      </c>
      <c r="C54" s="55">
        <f>'Ref. ACS-5-YR'!C1100</f>
        <v>4.6332533770988511E-2</v>
      </c>
      <c r="D54" s="16">
        <f>'Ref. ACS-5-YR'!E1100</f>
        <v>673</v>
      </c>
      <c r="E54" s="55">
        <f>'Ref. ACS-5-YR'!F1100</f>
        <v>7.4752860157725198E-2</v>
      </c>
      <c r="F54" s="16">
        <f>'Ref. ACS-5-YR'!H1100</f>
        <v>591</v>
      </c>
      <c r="G54" s="55">
        <f>'Ref. ACS-5-YR'!I1100</f>
        <v>6.3809112502699203E-2</v>
      </c>
      <c r="H54" s="54"/>
      <c r="I54" s="54"/>
      <c r="J54" s="54"/>
      <c r="K54" s="54"/>
      <c r="L54" s="271"/>
    </row>
    <row r="55" spans="1:13" x14ac:dyDescent="0.3">
      <c r="A55" s="13" t="s">
        <v>1550</v>
      </c>
      <c r="B55" s="16">
        <f>'Ref. ACS-5-YR'!B1101</f>
        <v>372</v>
      </c>
      <c r="C55" s="55">
        <f>'Ref. ACS-5-YR'!C1101</f>
        <v>4.6963767201110972E-2</v>
      </c>
      <c r="D55" s="16">
        <f>'Ref. ACS-5-YR'!E1101</f>
        <v>235</v>
      </c>
      <c r="E55" s="55">
        <f>'Ref. ACS-5-YR'!F1101</f>
        <v>2.6102410307675218E-2</v>
      </c>
      <c r="F55" s="16">
        <f>'Ref. ACS-5-YR'!H1101</f>
        <v>336</v>
      </c>
      <c r="G55" s="55">
        <f>'Ref. ACS-5-YR'!I1101</f>
        <v>3.6277261930468582E-2</v>
      </c>
      <c r="H55" s="54"/>
      <c r="I55" s="54"/>
      <c r="J55" s="54"/>
      <c r="K55" s="54"/>
      <c r="L55" s="271"/>
    </row>
    <row r="56" spans="1:13" x14ac:dyDescent="0.3">
      <c r="A56" s="13" t="s">
        <v>1551</v>
      </c>
      <c r="B56" s="16">
        <f>'Ref. ACS-5-YR'!B1102</f>
        <v>130</v>
      </c>
      <c r="C56" s="55">
        <f>'Ref. ACS-5-YR'!C1102</f>
        <v>1.6412069183183942E-2</v>
      </c>
      <c r="D56" s="16">
        <f>'Ref. ACS-5-YR'!E1102</f>
        <v>203</v>
      </c>
      <c r="E56" s="55">
        <f>'Ref. ACS-5-YR'!F1102</f>
        <v>2.2548039542374766E-2</v>
      </c>
      <c r="F56" s="16">
        <f>'Ref. ACS-5-YR'!H1102</f>
        <v>54</v>
      </c>
      <c r="G56" s="55">
        <f>'Ref. ACS-5-YR'!I1102</f>
        <v>5.8302742388253075E-3</v>
      </c>
      <c r="H56" s="54"/>
      <c r="I56" s="54"/>
      <c r="J56" s="54"/>
      <c r="K56" s="54"/>
      <c r="L56" s="271"/>
    </row>
    <row r="57" spans="1:13" x14ac:dyDescent="0.3">
      <c r="A57" s="13" t="s">
        <v>1552</v>
      </c>
      <c r="B57" s="16">
        <f>'Ref. ACS-5-YR'!B1103</f>
        <v>168</v>
      </c>
      <c r="C57" s="55">
        <f>'Ref. ACS-5-YR'!C1103</f>
        <v>2.1209443252114633E-2</v>
      </c>
      <c r="D57" s="16">
        <f>'Ref. ACS-5-YR'!E1103</f>
        <v>344</v>
      </c>
      <c r="E57" s="55">
        <f>'Ref. ACS-5-YR'!F1103</f>
        <v>3.8209485726979894E-2</v>
      </c>
      <c r="F57" s="16">
        <f>'Ref. ACS-5-YR'!H1103</f>
        <v>427</v>
      </c>
      <c r="G57" s="55">
        <f>'Ref. ACS-5-YR'!I1103</f>
        <v>4.6102353703303824E-2</v>
      </c>
      <c r="H57" s="54"/>
      <c r="I57" s="54"/>
      <c r="J57" s="54"/>
      <c r="K57" s="54"/>
      <c r="L57" s="271"/>
      <c r="M57" s="61" t="s">
        <v>1557</v>
      </c>
    </row>
    <row r="58" spans="1:13" x14ac:dyDescent="0.3">
      <c r="A58" s="13" t="s">
        <v>1553</v>
      </c>
      <c r="B58" s="16">
        <f>'Ref. ACS-5-YR'!B1104</f>
        <v>282</v>
      </c>
      <c r="C58" s="55">
        <f>'Ref. ACS-5-YR'!C1104</f>
        <v>3.5601565458906706E-2</v>
      </c>
      <c r="D58" s="16">
        <f>'Ref. ACS-5-YR'!E1104</f>
        <v>226</v>
      </c>
      <c r="E58" s="55">
        <f>'Ref. ACS-5-YR'!F1104</f>
        <v>2.5102743529934465E-2</v>
      </c>
      <c r="F58" s="16">
        <f>'Ref. ACS-5-YR'!H1104</f>
        <v>179</v>
      </c>
      <c r="G58" s="55">
        <f>'Ref. ACS-5-YR'!I1104</f>
        <v>1.9326279421291299E-2</v>
      </c>
      <c r="H58" s="54"/>
      <c r="I58" s="54"/>
      <c r="J58" s="54"/>
      <c r="K58" s="54"/>
      <c r="L58" s="271"/>
    </row>
    <row r="59" spans="1:13" x14ac:dyDescent="0.3">
      <c r="A59" s="13" t="s">
        <v>1554</v>
      </c>
      <c r="B59" s="16">
        <f>'Ref. ACS-5-YR'!B1105</f>
        <v>0</v>
      </c>
      <c r="C59" s="55">
        <f>'Ref. ACS-5-YR'!C1105</f>
        <v>0</v>
      </c>
      <c r="D59" s="16">
        <f>'Ref. ACS-5-YR'!E1105</f>
        <v>22</v>
      </c>
      <c r="E59" s="55">
        <f>'Ref. ACS-5-YR'!F1105</f>
        <v>2.4436299011440631E-3</v>
      </c>
      <c r="F59" s="16">
        <f>'Ref. ACS-5-YR'!H1105</f>
        <v>11</v>
      </c>
      <c r="G59" s="55">
        <f>'Ref. ACS-5-YR'!I1105</f>
        <v>1.1876484560570072E-3</v>
      </c>
      <c r="H59" s="54"/>
      <c r="I59" s="54"/>
      <c r="J59" s="54"/>
      <c r="K59" s="54"/>
      <c r="L59" s="271"/>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0"/>
    </row>
    <row r="65" spans="1:13" x14ac:dyDescent="0.3">
      <c r="A65" s="13" t="s">
        <v>172</v>
      </c>
      <c r="B65" s="16">
        <f>'Ref. ACS-5-YR'!B1135</f>
        <v>7921</v>
      </c>
      <c r="C65" s="55"/>
      <c r="D65" s="16">
        <f>'Ref. ACS-5-YR'!E1135</f>
        <v>9003</v>
      </c>
      <c r="E65" s="55"/>
      <c r="F65" s="16">
        <f>'Ref. ACS-5-YR'!H1135</f>
        <v>9262</v>
      </c>
      <c r="G65" s="55"/>
      <c r="H65" s="54"/>
      <c r="I65" s="54"/>
      <c r="J65" s="54"/>
      <c r="K65" s="54"/>
      <c r="L65" s="271"/>
    </row>
    <row r="66" spans="1:13" x14ac:dyDescent="0.3">
      <c r="A66" s="13" t="s">
        <v>1561</v>
      </c>
      <c r="B66" s="16">
        <f>'Ref. ACS-5-YR'!B1136</f>
        <v>17</v>
      </c>
      <c r="C66" s="55">
        <f>'Ref. ACS-5-YR'!C1136</f>
        <v>2.1461936624163616E-3</v>
      </c>
      <c r="D66" s="16">
        <f>'Ref. ACS-5-YR'!E1136</f>
        <v>190</v>
      </c>
      <c r="E66" s="55">
        <f>'Ref. ACS-5-YR'!F1136</f>
        <v>2.1104076418971454E-2</v>
      </c>
      <c r="F66" s="16">
        <f>'Ref. ACS-5-YR'!H1136</f>
        <v>90</v>
      </c>
      <c r="G66" s="55">
        <f>'Ref. ACS-5-YR'!I1136</f>
        <v>9.7171237313755134E-3</v>
      </c>
      <c r="H66" s="54"/>
      <c r="I66" s="54"/>
      <c r="J66" s="54"/>
      <c r="K66" s="54"/>
      <c r="L66" s="271"/>
    </row>
    <row r="67" spans="1:13" x14ac:dyDescent="0.3">
      <c r="A67" s="13" t="s">
        <v>1562</v>
      </c>
      <c r="B67" s="16">
        <f>'Ref. ACS-5-YR'!B1137</f>
        <v>304</v>
      </c>
      <c r="C67" s="55">
        <f>'Ref. ACS-5-YR'!C1137</f>
        <v>3.8378992551445522E-2</v>
      </c>
      <c r="D67" s="16">
        <f>'Ref. ACS-5-YR'!E1137</f>
        <v>549</v>
      </c>
      <c r="E67" s="55">
        <f>'Ref. ACS-5-YR'!F1137</f>
        <v>6.0979673442185939E-2</v>
      </c>
      <c r="F67" s="16">
        <f>'Ref. ACS-5-YR'!H1137</f>
        <v>462</v>
      </c>
      <c r="G67" s="55">
        <f>'Ref. ACS-5-YR'!I1137</f>
        <v>4.9881235154394299E-2</v>
      </c>
      <c r="H67" s="54"/>
      <c r="I67" s="54"/>
      <c r="J67" s="54"/>
      <c r="K67" s="54"/>
      <c r="L67" s="271"/>
    </row>
    <row r="68" spans="1:13" x14ac:dyDescent="0.3">
      <c r="A68" s="13" t="s">
        <v>1563</v>
      </c>
      <c r="B68" s="16">
        <f>'Ref. ACS-5-YR'!B1138</f>
        <v>1808</v>
      </c>
      <c r="C68" s="55">
        <f>'Ref. ACS-5-YR'!C1138</f>
        <v>0.22825400833228127</v>
      </c>
      <c r="D68" s="16">
        <f>'Ref. ACS-5-YR'!E1138</f>
        <v>2285</v>
      </c>
      <c r="E68" s="55">
        <f>'Ref. ACS-5-YR'!F1138</f>
        <v>0.25380428745973566</v>
      </c>
      <c r="F68" s="16">
        <f>'Ref. ACS-5-YR'!H1138</f>
        <v>2231</v>
      </c>
      <c r="G68" s="55">
        <f>'Ref. ACS-5-YR'!I1138</f>
        <v>0.240876700496653</v>
      </c>
      <c r="H68" s="54"/>
      <c r="I68" s="54"/>
      <c r="J68" s="54"/>
      <c r="K68" s="54"/>
      <c r="L68" s="271"/>
    </row>
    <row r="69" spans="1:13" x14ac:dyDescent="0.3">
      <c r="A69" s="13" t="s">
        <v>1564</v>
      </c>
      <c r="B69" s="16">
        <f>'Ref. ACS-5-YR'!B1139</f>
        <v>3966</v>
      </c>
      <c r="C69" s="55">
        <f>'Ref. ACS-5-YR'!C1139</f>
        <v>0.50069435677313467</v>
      </c>
      <c r="D69" s="16">
        <f>'Ref. ACS-5-YR'!E1139</f>
        <v>3985</v>
      </c>
      <c r="E69" s="55">
        <f>'Ref. ACS-5-YR'!F1139</f>
        <v>0.44263023436632232</v>
      </c>
      <c r="F69" s="16">
        <f>'Ref. ACS-5-YR'!H1139</f>
        <v>4481</v>
      </c>
      <c r="G69" s="55">
        <f>'Ref. ACS-5-YR'!I1139</f>
        <v>0.4838047937810408</v>
      </c>
      <c r="H69" s="54"/>
      <c r="I69" s="54"/>
      <c r="J69" s="54"/>
      <c r="K69" s="54"/>
      <c r="L69" s="271"/>
    </row>
    <row r="70" spans="1:13" x14ac:dyDescent="0.3">
      <c r="A70" s="13" t="s">
        <v>1565</v>
      </c>
      <c r="B70" s="16">
        <f>'Ref. ACS-5-YR'!B1140</f>
        <v>1606</v>
      </c>
      <c r="C70" s="55">
        <f>'Ref. ACS-5-YR'!C1140</f>
        <v>0.20275217775533391</v>
      </c>
      <c r="D70" s="16">
        <f>'Ref. ACS-5-YR'!E1140</f>
        <v>1844</v>
      </c>
      <c r="E70" s="55">
        <f>'Ref. ACS-5-YR'!F1140</f>
        <v>0.20482061535043875</v>
      </c>
      <c r="F70" s="16">
        <f>'Ref. ACS-5-YR'!H1140</f>
        <v>1902</v>
      </c>
      <c r="G70" s="55">
        <f>'Ref. ACS-5-YR'!I1140</f>
        <v>0.20535521485640251</v>
      </c>
      <c r="H70" s="54"/>
      <c r="I70" s="54"/>
      <c r="J70" s="54"/>
      <c r="K70" s="54"/>
      <c r="L70" s="271"/>
    </row>
    <row r="71" spans="1:13" x14ac:dyDescent="0.3">
      <c r="A71" s="13" t="s">
        <v>1566</v>
      </c>
      <c r="B71" s="16">
        <f>'Ref. ACS-5-YR'!B1141</f>
        <v>220</v>
      </c>
      <c r="C71" s="55">
        <f>'Ref. ACS-5-YR'!C1141</f>
        <v>2.7774270925388207E-2</v>
      </c>
      <c r="D71" s="16">
        <f>'Ref. ACS-5-YR'!E1141</f>
        <v>150</v>
      </c>
      <c r="E71" s="55">
        <f>'Ref. ACS-5-YR'!F1141</f>
        <v>1.6661112962345886E-2</v>
      </c>
      <c r="F71" s="16">
        <f>'Ref. ACS-5-YR'!H1141</f>
        <v>96</v>
      </c>
      <c r="G71" s="55">
        <f>'Ref. ACS-5-YR'!I1141</f>
        <v>1.0364931980133881E-2</v>
      </c>
      <c r="H71" s="54"/>
      <c r="I71" s="54"/>
      <c r="J71" s="54"/>
      <c r="K71" s="54"/>
      <c r="L71" s="271"/>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Lemoore</v>
      </c>
      <c r="C76" s="60" t="s">
        <v>177</v>
      </c>
      <c r="D76" s="60" t="str">
        <f>B4</f>
        <v>Kings County</v>
      </c>
      <c r="E76" s="60" t="s">
        <v>177</v>
      </c>
      <c r="F76" s="60" t="s">
        <v>171</v>
      </c>
      <c r="G76" s="60" t="s">
        <v>177</v>
      </c>
      <c r="H76" s="82"/>
      <c r="I76" s="58"/>
      <c r="J76" s="58"/>
      <c r="K76" s="58"/>
      <c r="L76" s="272"/>
    </row>
    <row r="77" spans="1:13" x14ac:dyDescent="0.3">
      <c r="A77" s="13" t="s">
        <v>178</v>
      </c>
      <c r="B77" s="16">
        <f>'Ref. ACS-5-YR'!H1551</f>
        <v>8803</v>
      </c>
      <c r="C77" s="55"/>
      <c r="D77" s="16">
        <f>'Ref. ACS-5-YR'!R1551</f>
        <v>43604</v>
      </c>
      <c r="E77" s="55"/>
      <c r="F77" s="16">
        <f>'Ref. ACS-5-YR'!AB1551</f>
        <v>13103114</v>
      </c>
      <c r="G77" s="55"/>
      <c r="H77" s="54"/>
      <c r="I77" s="54"/>
      <c r="J77" s="54"/>
      <c r="K77" s="54"/>
      <c r="L77" s="271"/>
    </row>
    <row r="78" spans="1:13" x14ac:dyDescent="0.3">
      <c r="A78" s="13" t="s">
        <v>1570</v>
      </c>
      <c r="B78" s="16">
        <f>'Ref. ACS-5-YR'!H1553+'Ref. ACS-5-YR'!H1564</f>
        <v>372</v>
      </c>
      <c r="C78" s="55">
        <f>'Ref. ACS-5-YR'!I1553+'Ref. ACS-5-YR'!I1564</f>
        <v>4.2258321026922639E-2</v>
      </c>
      <c r="D78" s="16">
        <f>'Ref. ACS-5-YR'!R1553+'Ref. ACS-5-YR'!R1564</f>
        <v>1414</v>
      </c>
      <c r="E78" s="55">
        <f>'Ref. ACS-5-YR'!I1553+'Ref. ACS-5-YR'!I1564</f>
        <v>4.2258321026922639E-2</v>
      </c>
      <c r="F78" s="16">
        <f>'Ref. ACS-5-YR'!AB1553+'Ref. ACS-5-YR'!AB1564</f>
        <v>294667</v>
      </c>
      <c r="G78" s="55">
        <f>'Ref. ACS-5-YR'!AC1553+'Ref. ACS-5-YR'!AC1564</f>
        <v>2.1999999999999999E-2</v>
      </c>
      <c r="H78" s="54"/>
      <c r="I78" s="54"/>
      <c r="J78" s="54"/>
      <c r="K78" s="54"/>
      <c r="L78" s="271"/>
    </row>
    <row r="79" spans="1:13" x14ac:dyDescent="0.3">
      <c r="A79" s="13" t="s">
        <v>1571</v>
      </c>
      <c r="B79" s="16">
        <f>'Ref. ACS-5-YR'!H1554+'Ref. ACS-5-YR'!H1565</f>
        <v>186</v>
      </c>
      <c r="C79" s="55">
        <f>'Ref. ACS-5-YR'!I1554+'Ref. ACS-5-YR'!I1565</f>
        <v>2.112916051346132E-2</v>
      </c>
      <c r="D79" s="16">
        <f>'Ref. ACS-5-YR'!R1554+'Ref. ACS-5-YR'!R1565</f>
        <v>1057</v>
      </c>
      <c r="E79" s="55">
        <f>'Ref. ACS-5-YR'!I1554+'Ref. ACS-5-YR'!I1565</f>
        <v>2.112916051346132E-2</v>
      </c>
      <c r="F79" s="16">
        <f>'Ref. ACS-5-YR'!AB1554+'Ref. ACS-5-YR'!AB1565</f>
        <v>234646</v>
      </c>
      <c r="G79" s="55">
        <f>'Ref. ACS-5-YR'!AC1554+'Ref. ACS-5-YR'!AC1565</f>
        <v>1.7999999999999999E-2</v>
      </c>
      <c r="H79" s="54"/>
      <c r="I79" s="54"/>
      <c r="J79" s="54"/>
      <c r="K79" s="54"/>
      <c r="L79" s="271"/>
    </row>
    <row r="80" spans="1:13" x14ac:dyDescent="0.3">
      <c r="A80" s="13" t="s">
        <v>1572</v>
      </c>
      <c r="B80" s="16">
        <f>'Ref. ACS-5-YR'!H1555+'Ref. ACS-5-YR'!H1566</f>
        <v>1530</v>
      </c>
      <c r="C80" s="55">
        <f>'Ref. ACS-5-YR'!I1555+'Ref. ACS-5-YR'!I1566</f>
        <v>0.17380438486879474</v>
      </c>
      <c r="D80" s="16">
        <f>'Ref. ACS-5-YR'!R1555+'Ref. ACS-5-YR'!R1566</f>
        <v>7557</v>
      </c>
      <c r="E80" s="55">
        <f>'Ref. ACS-5-YR'!I1555+'Ref. ACS-5-YR'!I1566</f>
        <v>0.17380438486879474</v>
      </c>
      <c r="F80" s="16">
        <f>'Ref. ACS-5-YR'!AB1555+'Ref. ACS-5-YR'!AB1566</f>
        <v>1432955</v>
      </c>
      <c r="G80" s="55">
        <f>'Ref. ACS-5-YR'!AC1555+'Ref. ACS-5-YR'!AC1566</f>
        <v>0.10999999999999999</v>
      </c>
      <c r="H80" s="54"/>
      <c r="I80" s="54"/>
      <c r="J80" s="54"/>
      <c r="K80" s="54"/>
      <c r="L80" s="271"/>
    </row>
    <row r="81" spans="1:13" x14ac:dyDescent="0.3">
      <c r="A81" s="13" t="s">
        <v>1573</v>
      </c>
      <c r="B81" s="16">
        <f>'Ref. ACS-5-YR'!H1556+'Ref. ACS-5-YR'!H1567</f>
        <v>1825</v>
      </c>
      <c r="C81" s="55">
        <f>'Ref. ACS-5-YR'!I1556+'Ref. ACS-5-YR'!I1567</f>
        <v>0.20731568783369306</v>
      </c>
      <c r="D81" s="16">
        <f>'Ref. ACS-5-YR'!R1556+'Ref. ACS-5-YR'!R1567</f>
        <v>8348</v>
      </c>
      <c r="E81" s="55">
        <f>'Ref. ACS-5-YR'!I1556+'Ref. ACS-5-YR'!I1567</f>
        <v>0.20731568783369306</v>
      </c>
      <c r="F81" s="16">
        <f>'Ref. ACS-5-YR'!AB1556+'Ref. ACS-5-YR'!AB1567</f>
        <v>1448367</v>
      </c>
      <c r="G81" s="55">
        <f>'Ref. ACS-5-YR'!AC1556+'Ref. ACS-5-YR'!AC1567</f>
        <v>0.111</v>
      </c>
      <c r="H81" s="54"/>
      <c r="I81" s="54"/>
      <c r="J81" s="54"/>
      <c r="K81" s="54"/>
      <c r="L81" s="271"/>
    </row>
    <row r="82" spans="1:13" x14ac:dyDescent="0.3">
      <c r="A82" s="13" t="s">
        <v>1574</v>
      </c>
      <c r="B82" s="16">
        <f>'Ref. ACS-5-YR'!H1557+'Ref. ACS-5-YR'!H1568</f>
        <v>1285</v>
      </c>
      <c r="C82" s="55">
        <f>'Ref. ACS-5-YR'!I1557+'Ref. ACS-5-YR'!I1568</f>
        <v>0.14597296376235375</v>
      </c>
      <c r="D82" s="16">
        <f>'Ref. ACS-5-YR'!R1557+'Ref. ACS-5-YR'!R1568</f>
        <v>6287</v>
      </c>
      <c r="E82" s="55">
        <f>'Ref. ACS-5-YR'!I1557+'Ref. ACS-5-YR'!I1568</f>
        <v>0.14597296376235375</v>
      </c>
      <c r="F82" s="16">
        <f>'Ref. ACS-5-YR'!AB1557+'Ref. ACS-5-YR'!AB1568</f>
        <v>1967306</v>
      </c>
      <c r="G82" s="55">
        <f>'Ref. ACS-5-YR'!AC1557+'Ref. ACS-5-YR'!AC1568</f>
        <v>0.15100000000000002</v>
      </c>
      <c r="H82" s="54"/>
      <c r="I82" s="54"/>
      <c r="J82" s="54"/>
      <c r="K82" s="54"/>
      <c r="L82" s="271"/>
    </row>
    <row r="83" spans="1:13" x14ac:dyDescent="0.3">
      <c r="A83" s="13" t="s">
        <v>1575</v>
      </c>
      <c r="B83" s="16">
        <f>'Ref. ACS-5-YR'!H1558+'Ref. ACS-5-YR'!H1569</f>
        <v>1583</v>
      </c>
      <c r="C83" s="55">
        <f>'Ref. ACS-5-YR'!I1558+'Ref. ACS-5-YR'!I1569</f>
        <v>0.1798250596387595</v>
      </c>
      <c r="D83" s="16">
        <f>'Ref. ACS-5-YR'!R1558+'Ref. ACS-5-YR'!R1569</f>
        <v>6621</v>
      </c>
      <c r="E83" s="55">
        <f>'Ref. ACS-5-YR'!I1558+'Ref. ACS-5-YR'!I1569</f>
        <v>0.1798250596387595</v>
      </c>
      <c r="F83" s="16">
        <f>'Ref. ACS-5-YR'!AB1558+'Ref. ACS-5-YR'!AB1569</f>
        <v>2290081</v>
      </c>
      <c r="G83" s="55">
        <f>'Ref. ACS-5-YR'!AC1558+'Ref. ACS-5-YR'!AC1569</f>
        <v>0.17499999999999999</v>
      </c>
      <c r="H83" s="54"/>
      <c r="I83" s="54"/>
      <c r="J83" s="54"/>
      <c r="K83" s="54"/>
      <c r="L83" s="271"/>
    </row>
    <row r="84" spans="1:13" x14ac:dyDescent="0.3">
      <c r="A84" s="13" t="s">
        <v>1576</v>
      </c>
      <c r="B84" s="16">
        <f>'Ref. ACS-5-YR'!H1559+'Ref. ACS-5-YR'!H1570</f>
        <v>1056</v>
      </c>
      <c r="C84" s="55">
        <f>'Ref. ACS-5-YR'!I1559+'Ref. ACS-5-YR'!I1570</f>
        <v>0.11995910485061911</v>
      </c>
      <c r="D84" s="16">
        <f>'Ref. ACS-5-YR'!R1559+'Ref. ACS-5-YR'!R1570</f>
        <v>4424</v>
      </c>
      <c r="E84" s="55">
        <f>'Ref. ACS-5-YR'!I1559+'Ref. ACS-5-YR'!I1570</f>
        <v>0.11995910485061911</v>
      </c>
      <c r="F84" s="16">
        <f>'Ref. ACS-5-YR'!AB1559+'Ref. ACS-5-YR'!AB1570</f>
        <v>1740922</v>
      </c>
      <c r="G84" s="55">
        <f>'Ref. ACS-5-YR'!AC1559+'Ref. ACS-5-YR'!AC1570</f>
        <v>0.13300000000000001</v>
      </c>
      <c r="H84" s="54"/>
      <c r="I84" s="54"/>
      <c r="J84" s="54"/>
      <c r="K84" s="54"/>
      <c r="L84" s="271"/>
    </row>
    <row r="85" spans="1:13" x14ac:dyDescent="0.3">
      <c r="A85" s="13" t="s">
        <v>1577</v>
      </c>
      <c r="B85" s="16">
        <f>'Ref. ACS-5-YR'!H1560+'Ref. ACS-5-YR'!H1571</f>
        <v>467</v>
      </c>
      <c r="C85" s="55">
        <f>'Ref. ACS-5-YR'!I1560+'Ref. ACS-5-YR'!I1571</f>
        <v>5.3050096557991588E-2</v>
      </c>
      <c r="D85" s="16">
        <f>'Ref. ACS-5-YR'!R1560+'Ref. ACS-5-YR'!R1571</f>
        <v>3156</v>
      </c>
      <c r="E85" s="55">
        <f>'Ref. ACS-5-YR'!I1560+'Ref. ACS-5-YR'!I1571</f>
        <v>5.3050096557991588E-2</v>
      </c>
      <c r="F85" s="16">
        <f>'Ref. ACS-5-YR'!AB1560+'Ref. ACS-5-YR'!AB1571</f>
        <v>1767353</v>
      </c>
      <c r="G85" s="55">
        <f>'Ref. ACS-5-YR'!AC1560+'Ref. ACS-5-YR'!AC1571</f>
        <v>0.13500000000000001</v>
      </c>
      <c r="H85" s="54"/>
      <c r="I85" s="54"/>
      <c r="J85" s="54"/>
      <c r="K85" s="54"/>
      <c r="L85" s="271"/>
    </row>
    <row r="86" spans="1:13" x14ac:dyDescent="0.3">
      <c r="A86" s="13" t="s">
        <v>1578</v>
      </c>
      <c r="B86" s="16">
        <f>'Ref. ACS-5-YR'!H1561+'Ref. ACS-5-YR'!H1572</f>
        <v>168</v>
      </c>
      <c r="C86" s="55">
        <f>'Ref. ACS-5-YR'!I1561+'Ref. ACS-5-YR'!I1572</f>
        <v>1.9084403044416675E-2</v>
      </c>
      <c r="D86" s="16">
        <f>'Ref. ACS-5-YR'!R1561+'Ref. ACS-5-YR'!R1572</f>
        <v>2122</v>
      </c>
      <c r="E86" s="55">
        <f>'Ref. ACS-5-YR'!I1561+'Ref. ACS-5-YR'!I1572</f>
        <v>1.9084403044416675E-2</v>
      </c>
      <c r="F86" s="16">
        <f>'Ref. ACS-5-YR'!AB1561+'Ref. ACS-5-YR'!AB1572</f>
        <v>763029</v>
      </c>
      <c r="G86" s="55">
        <f>'Ref. ACS-5-YR'!AC1561+'Ref. ACS-5-YR'!AC1572</f>
        <v>5.8000000000000003E-2</v>
      </c>
      <c r="H86" s="54"/>
      <c r="I86" s="54"/>
      <c r="J86" s="54"/>
      <c r="K86" s="54"/>
      <c r="L86" s="271"/>
    </row>
    <row r="87" spans="1:13" x14ac:dyDescent="0.3">
      <c r="A87" s="13" t="s">
        <v>1579</v>
      </c>
      <c r="B87" s="16">
        <f>'Ref. ACS-5-YR'!H1562+'Ref. ACS-5-YR'!H1573</f>
        <v>331</v>
      </c>
      <c r="C87" s="55">
        <f>'Ref. ACS-5-YR'!I1562+'Ref. ACS-5-YR'!I1573</f>
        <v>3.7600817902987624E-2</v>
      </c>
      <c r="D87" s="16">
        <f>'Ref. ACS-5-YR'!R1562+'Ref. ACS-5-YR'!R1573</f>
        <v>2618</v>
      </c>
      <c r="E87" s="55">
        <f>'Ref. ACS-5-YR'!I1562+'Ref. ACS-5-YR'!I1573</f>
        <v>3.7600817902987624E-2</v>
      </c>
      <c r="F87" s="16">
        <f>'Ref. ACS-5-YR'!AB1562+'Ref. ACS-5-YR'!AB1573</f>
        <v>1163788</v>
      </c>
      <c r="G87" s="55">
        <f>'Ref. ACS-5-YR'!AC1562+'Ref. ACS-5-YR'!AC1573</f>
        <v>8.8999999999999996E-2</v>
      </c>
      <c r="H87" s="54"/>
      <c r="I87" s="54"/>
      <c r="J87" s="54"/>
      <c r="K87" s="54"/>
      <c r="L87" s="271"/>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Lemoore</v>
      </c>
      <c r="C92" s="60" t="s">
        <v>177</v>
      </c>
      <c r="D92" s="60" t="str">
        <f>B4</f>
        <v>Kings County</v>
      </c>
      <c r="E92" s="60" t="s">
        <v>177</v>
      </c>
      <c r="F92" s="60" t="s">
        <v>171</v>
      </c>
      <c r="G92" s="60" t="s">
        <v>177</v>
      </c>
    </row>
    <row r="93" spans="1:13" x14ac:dyDescent="0.3">
      <c r="A93" s="13" t="s">
        <v>172</v>
      </c>
      <c r="B93" s="16">
        <f>'Ref. ACS-5-YR'!H1551</f>
        <v>8803</v>
      </c>
      <c r="C93" s="55"/>
      <c r="D93" s="16">
        <f>'Ref. ACS-5-YR'!R1551</f>
        <v>43604</v>
      </c>
      <c r="E93" s="55"/>
      <c r="F93" s="16">
        <f>'Ref. ACS-5-YR'!AB1551</f>
        <v>13103114</v>
      </c>
      <c r="G93" s="55"/>
    </row>
    <row r="94" spans="1:13" x14ac:dyDescent="0.3">
      <c r="A94" s="13" t="s">
        <v>1394</v>
      </c>
      <c r="B94" s="16">
        <f>'Ref. ACS-5-YR'!H1552</f>
        <v>4622</v>
      </c>
      <c r="C94" s="55">
        <f>'Ref. ACS-5-YR'!I1552</f>
        <v>0.52504827899579687</v>
      </c>
      <c r="D94" s="16">
        <f>'Ref. ACS-5-YR'!R1552</f>
        <v>23368</v>
      </c>
      <c r="E94" s="55">
        <f>'Ref. ACS-5-YR'!S1552</f>
        <v>0.53591413631776896</v>
      </c>
      <c r="F94" s="16">
        <f>'Ref. ACS-5-YR'!AB1552</f>
        <v>7241318</v>
      </c>
      <c r="G94" s="55">
        <f>'Ref. ACS-5-YR'!AC1552</f>
        <v>0.55300000000000005</v>
      </c>
    </row>
    <row r="95" spans="1:13" x14ac:dyDescent="0.3">
      <c r="A95" s="186" t="s">
        <v>1570</v>
      </c>
      <c r="B95" s="16">
        <f>'Ref. ACS-5-YR'!H1553</f>
        <v>120</v>
      </c>
      <c r="C95" s="55">
        <f>'Ref. ACS-5-YR'!I1553</f>
        <v>1.3631716460297625E-2</v>
      </c>
      <c r="D95" s="16">
        <f>'Ref. ACS-5-YR'!R1553</f>
        <v>840</v>
      </c>
      <c r="E95" s="55">
        <f>'Ref. ACS-5-YR'!S1553</f>
        <v>1.9264287680029354E-2</v>
      </c>
      <c r="F95" s="16">
        <f>'Ref. ACS-5-YR'!AB1553</f>
        <v>160558</v>
      </c>
      <c r="G95" s="55">
        <f>'Ref. ACS-5-YR'!AC1553</f>
        <v>1.2E-2</v>
      </c>
    </row>
    <row r="96" spans="1:13" x14ac:dyDescent="0.3">
      <c r="A96" s="186" t="s">
        <v>1571</v>
      </c>
      <c r="B96" s="16">
        <f>'Ref. ACS-5-YR'!H1554</f>
        <v>100</v>
      </c>
      <c r="C96" s="55">
        <f>'Ref. ACS-5-YR'!I1554</f>
        <v>1.1359763716914687E-2</v>
      </c>
      <c r="D96" s="16">
        <f>'Ref. ACS-5-YR'!R1554</f>
        <v>349</v>
      </c>
      <c r="E96" s="55">
        <f>'Ref. ACS-5-YR'!S1554</f>
        <v>8.0038528575360063E-3</v>
      </c>
      <c r="F96" s="16">
        <f>'Ref. ACS-5-YR'!AB1554</f>
        <v>112342</v>
      </c>
      <c r="G96" s="55">
        <f>'Ref. ACS-5-YR'!AC1554</f>
        <v>8.9999999999999993E-3</v>
      </c>
    </row>
    <row r="97" spans="1:7" x14ac:dyDescent="0.3">
      <c r="A97" s="186" t="s">
        <v>1572</v>
      </c>
      <c r="B97" s="16">
        <f>'Ref. ACS-5-YR'!H1555</f>
        <v>1061</v>
      </c>
      <c r="C97" s="55">
        <f>'Ref. ACS-5-YR'!I1555</f>
        <v>0.12052709303646485</v>
      </c>
      <c r="D97" s="16">
        <f>'Ref. ACS-5-YR'!R1555</f>
        <v>4951</v>
      </c>
      <c r="E97" s="55">
        <f>'Ref. ACS-5-YR'!S1555</f>
        <v>0.1135446289331254</v>
      </c>
      <c r="F97" s="16">
        <f>'Ref. ACS-5-YR'!AB1555</f>
        <v>924495</v>
      </c>
      <c r="G97" s="55">
        <f>'Ref. ACS-5-YR'!AC1555</f>
        <v>7.0999999999999994E-2</v>
      </c>
    </row>
    <row r="98" spans="1:7" x14ac:dyDescent="0.3">
      <c r="A98" s="186" t="s">
        <v>1573</v>
      </c>
      <c r="B98" s="16">
        <f>'Ref. ACS-5-YR'!H1556</f>
        <v>1076</v>
      </c>
      <c r="C98" s="55">
        <f>'Ref. ACS-5-YR'!I1556</f>
        <v>0.12223105759400205</v>
      </c>
      <c r="D98" s="16">
        <f>'Ref. ACS-5-YR'!R1556</f>
        <v>4683</v>
      </c>
      <c r="E98" s="55">
        <f>'Ref. ACS-5-YR'!S1556</f>
        <v>0.10739840381616365</v>
      </c>
      <c r="F98" s="16">
        <f>'Ref. ACS-5-YR'!AB1556</f>
        <v>811147</v>
      </c>
      <c r="G98" s="55">
        <f>'Ref. ACS-5-YR'!AC1556</f>
        <v>6.2E-2</v>
      </c>
    </row>
    <row r="99" spans="1:7" x14ac:dyDescent="0.3">
      <c r="A99" s="186" t="s">
        <v>1574</v>
      </c>
      <c r="B99" s="16">
        <f>'Ref. ACS-5-YR'!H1557</f>
        <v>518</v>
      </c>
      <c r="C99" s="55">
        <f>'Ref. ACS-5-YR'!I1557</f>
        <v>5.8843576053618084E-2</v>
      </c>
      <c r="D99" s="16">
        <f>'Ref. ACS-5-YR'!R1557</f>
        <v>2734</v>
      </c>
      <c r="E99" s="55">
        <f>'Ref. ACS-5-YR'!S1557</f>
        <v>6.2700669663333639E-2</v>
      </c>
      <c r="F99" s="16">
        <f>'Ref. ACS-5-YR'!AB1557</f>
        <v>1068601</v>
      </c>
      <c r="G99" s="55">
        <f>'Ref. ACS-5-YR'!AC1557</f>
        <v>8.2000000000000003E-2</v>
      </c>
    </row>
    <row r="100" spans="1:7" x14ac:dyDescent="0.3">
      <c r="A100" s="186" t="s">
        <v>1575</v>
      </c>
      <c r="B100" s="16">
        <f>'Ref. ACS-5-YR'!H1558</f>
        <v>598</v>
      </c>
      <c r="C100" s="55">
        <f>'Ref. ACS-5-YR'!I1558</f>
        <v>6.7931387027149834E-2</v>
      </c>
      <c r="D100" s="16">
        <f>'Ref. ACS-5-YR'!R1558</f>
        <v>2882</v>
      </c>
      <c r="E100" s="55">
        <f>'Ref. ACS-5-YR'!S1558</f>
        <v>6.6094853683148339E-2</v>
      </c>
      <c r="F100" s="16">
        <f>'Ref. ACS-5-YR'!AB1558</f>
        <v>1175870</v>
      </c>
      <c r="G100" s="55">
        <f>'Ref. ACS-5-YR'!AC1558</f>
        <v>0.09</v>
      </c>
    </row>
    <row r="101" spans="1:7" x14ac:dyDescent="0.3">
      <c r="A101" s="186" t="s">
        <v>1576</v>
      </c>
      <c r="B101" s="16">
        <f>'Ref. ACS-5-YR'!H1559</f>
        <v>682</v>
      </c>
      <c r="C101" s="55">
        <f>'Ref. ACS-5-YR'!I1559</f>
        <v>7.747358854935818E-2</v>
      </c>
      <c r="D101" s="16">
        <f>'Ref. ACS-5-YR'!R1559</f>
        <v>2448</v>
      </c>
      <c r="E101" s="55">
        <f>'Ref. ACS-5-YR'!S1559</f>
        <v>5.6141638381799835E-2</v>
      </c>
      <c r="F101" s="16">
        <f>'Ref. ACS-5-YR'!AB1559</f>
        <v>906490</v>
      </c>
      <c r="G101" s="55">
        <f>'Ref. ACS-5-YR'!AC1559</f>
        <v>6.9000000000000006E-2</v>
      </c>
    </row>
    <row r="102" spans="1:7" x14ac:dyDescent="0.3">
      <c r="A102" s="186" t="s">
        <v>1577</v>
      </c>
      <c r="B102" s="16">
        <f>'Ref. ACS-5-YR'!H1560</f>
        <v>192</v>
      </c>
      <c r="C102" s="55">
        <f>'Ref. ACS-5-YR'!I1560</f>
        <v>2.18107463364762E-2</v>
      </c>
      <c r="D102" s="16">
        <f>'Ref. ACS-5-YR'!R1560</f>
        <v>1782</v>
      </c>
      <c r="E102" s="55">
        <f>'Ref. ACS-5-YR'!S1560</f>
        <v>4.0867810292633706E-2</v>
      </c>
      <c r="F102" s="16">
        <f>'Ref. ACS-5-YR'!AB1560</f>
        <v>1077380</v>
      </c>
      <c r="G102" s="55">
        <f>'Ref. ACS-5-YR'!AC1560</f>
        <v>8.2000000000000003E-2</v>
      </c>
    </row>
    <row r="103" spans="1:7" x14ac:dyDescent="0.3">
      <c r="A103" s="186" t="s">
        <v>1578</v>
      </c>
      <c r="B103" s="16">
        <f>'Ref. ACS-5-YR'!H1561</f>
        <v>125</v>
      </c>
      <c r="C103" s="55">
        <f>'Ref. ACS-5-YR'!I1561</f>
        <v>1.419970464614336E-2</v>
      </c>
      <c r="D103" s="16">
        <f>'Ref. ACS-5-YR'!R1561</f>
        <v>1107</v>
      </c>
      <c r="E103" s="55">
        <f>'Ref. ACS-5-YR'!S1561</f>
        <v>2.5387579121181544E-2</v>
      </c>
      <c r="F103" s="16">
        <f>'Ref. ACS-5-YR'!AB1561</f>
        <v>430809</v>
      </c>
      <c r="G103" s="55">
        <f>'Ref. ACS-5-YR'!AC1561</f>
        <v>3.3000000000000002E-2</v>
      </c>
    </row>
    <row r="104" spans="1:7" x14ac:dyDescent="0.3">
      <c r="A104" s="186" t="s">
        <v>1579</v>
      </c>
      <c r="B104" s="16">
        <f>'Ref. ACS-5-YR'!H1562</f>
        <v>150</v>
      </c>
      <c r="C104" s="55">
        <f>'Ref. ACS-5-YR'!I1562</f>
        <v>1.7039645575372034E-2</v>
      </c>
      <c r="D104" s="16">
        <f>'Ref. ACS-5-YR'!R1562</f>
        <v>1592</v>
      </c>
      <c r="E104" s="55">
        <f>'Ref. ACS-5-YR'!S1562</f>
        <v>3.651041188881754E-2</v>
      </c>
      <c r="F104" s="16">
        <f>'Ref. ACS-5-YR'!AB1562</f>
        <v>573626</v>
      </c>
      <c r="G104" s="55">
        <f>'Ref. ACS-5-YR'!AC1562</f>
        <v>4.3999999999999997E-2</v>
      </c>
    </row>
    <row r="105" spans="1:7" x14ac:dyDescent="0.3">
      <c r="A105" s="13" t="s">
        <v>1386</v>
      </c>
      <c r="B105" s="16">
        <f>'Ref. ACS-5-YR'!H1563</f>
        <v>4181</v>
      </c>
      <c r="C105" s="55">
        <f>'Ref. ACS-5-YR'!I1563</f>
        <v>0.47495172100420313</v>
      </c>
      <c r="D105" s="16">
        <f>'Ref. ACS-5-YR'!R1563</f>
        <v>20236</v>
      </c>
      <c r="E105" s="55">
        <f>'Ref. ACS-5-YR'!S1563</f>
        <v>0.46408586368223098</v>
      </c>
      <c r="F105" s="16">
        <f>'Ref. ACS-5-YR'!AB1563</f>
        <v>5861796</v>
      </c>
      <c r="G105" s="55">
        <f>'Ref. ACS-5-YR'!AC1563</f>
        <v>0.44700000000000001</v>
      </c>
    </row>
    <row r="106" spans="1:7" x14ac:dyDescent="0.3">
      <c r="A106" s="186" t="s">
        <v>1570</v>
      </c>
      <c r="B106" s="16">
        <f>'Ref. ACS-5-YR'!H1564</f>
        <v>252</v>
      </c>
      <c r="C106" s="55">
        <f>'Ref. ACS-5-YR'!I1564</f>
        <v>2.8626604566625014E-2</v>
      </c>
      <c r="D106" s="16">
        <f>'Ref. ACS-5-YR'!R1564</f>
        <v>574</v>
      </c>
      <c r="E106" s="55">
        <f>'Ref. ACS-5-YR'!S1564</f>
        <v>1.3163929914686725E-2</v>
      </c>
      <c r="F106" s="16">
        <f>'Ref. ACS-5-YR'!AB1564</f>
        <v>134109</v>
      </c>
      <c r="G106" s="55">
        <f>'Ref. ACS-5-YR'!AC1564</f>
        <v>0.01</v>
      </c>
    </row>
    <row r="107" spans="1:7" x14ac:dyDescent="0.3">
      <c r="A107" s="186" t="s">
        <v>1571</v>
      </c>
      <c r="B107" s="16">
        <f>'Ref. ACS-5-YR'!H1565</f>
        <v>86</v>
      </c>
      <c r="C107" s="55">
        <f>'Ref. ACS-5-YR'!I1565</f>
        <v>9.7693967965466321E-3</v>
      </c>
      <c r="D107" s="16">
        <f>'Ref. ACS-5-YR'!R1565</f>
        <v>708</v>
      </c>
      <c r="E107" s="55">
        <f>'Ref. ACS-5-YR'!S1565</f>
        <v>1.6237042473167599E-2</v>
      </c>
      <c r="F107" s="16">
        <f>'Ref. ACS-5-YR'!AB1565</f>
        <v>122304</v>
      </c>
      <c r="G107" s="55">
        <f>'Ref. ACS-5-YR'!AC1565</f>
        <v>8.9999999999999993E-3</v>
      </c>
    </row>
    <row r="108" spans="1:7" x14ac:dyDescent="0.3">
      <c r="A108" s="186" t="s">
        <v>1572</v>
      </c>
      <c r="B108" s="16">
        <f>'Ref. ACS-5-YR'!H1566</f>
        <v>469</v>
      </c>
      <c r="C108" s="55">
        <f>'Ref. ACS-5-YR'!I1566</f>
        <v>5.327729183232989E-2</v>
      </c>
      <c r="D108" s="16">
        <f>'Ref. ACS-5-YR'!R1566</f>
        <v>2606</v>
      </c>
      <c r="E108" s="55">
        <f>'Ref. ACS-5-YR'!S1566</f>
        <v>5.9765159159710118E-2</v>
      </c>
      <c r="F108" s="16">
        <f>'Ref. ACS-5-YR'!AB1566</f>
        <v>508460</v>
      </c>
      <c r="G108" s="55">
        <f>'Ref. ACS-5-YR'!AC1566</f>
        <v>3.9E-2</v>
      </c>
    </row>
    <row r="109" spans="1:7" x14ac:dyDescent="0.3">
      <c r="A109" s="186" t="s">
        <v>1573</v>
      </c>
      <c r="B109" s="16">
        <f>'Ref. ACS-5-YR'!H1567</f>
        <v>749</v>
      </c>
      <c r="C109" s="55">
        <f>'Ref. ACS-5-YR'!I1567</f>
        <v>8.5084630239691011E-2</v>
      </c>
      <c r="D109" s="16">
        <f>'Ref. ACS-5-YR'!R1567</f>
        <v>3665</v>
      </c>
      <c r="E109" s="55">
        <f>'Ref. ACS-5-YR'!S1567</f>
        <v>8.4051921842032848E-2</v>
      </c>
      <c r="F109" s="16">
        <f>'Ref. ACS-5-YR'!AB1567</f>
        <v>637220</v>
      </c>
      <c r="G109" s="55">
        <f>'Ref. ACS-5-YR'!AC1567</f>
        <v>4.9000000000000002E-2</v>
      </c>
    </row>
    <row r="110" spans="1:7" x14ac:dyDescent="0.3">
      <c r="A110" s="186" t="s">
        <v>1574</v>
      </c>
      <c r="B110" s="16">
        <f>'Ref. ACS-5-YR'!H1568</f>
        <v>767</v>
      </c>
      <c r="C110" s="55">
        <f>'Ref. ACS-5-YR'!I1568</f>
        <v>8.7129387708735656E-2</v>
      </c>
      <c r="D110" s="16">
        <f>'Ref. ACS-5-YR'!R1568</f>
        <v>3553</v>
      </c>
      <c r="E110" s="55">
        <f>'Ref. ACS-5-YR'!S1568</f>
        <v>8.1483350151362266E-2</v>
      </c>
      <c r="F110" s="16">
        <f>'Ref. ACS-5-YR'!AB1568</f>
        <v>898705</v>
      </c>
      <c r="G110" s="55">
        <f>'Ref. ACS-5-YR'!AC1568</f>
        <v>6.9000000000000006E-2</v>
      </c>
    </row>
    <row r="111" spans="1:7" x14ac:dyDescent="0.3">
      <c r="A111" s="186" t="s">
        <v>1575</v>
      </c>
      <c r="B111" s="16">
        <f>'Ref. ACS-5-YR'!H1569</f>
        <v>985</v>
      </c>
      <c r="C111" s="55">
        <f>'Ref. ACS-5-YR'!I1569</f>
        <v>0.11189367261160968</v>
      </c>
      <c r="D111" s="16">
        <f>'Ref. ACS-5-YR'!R1569</f>
        <v>3739</v>
      </c>
      <c r="E111" s="55">
        <f>'Ref. ACS-5-YR'!S1569</f>
        <v>8.5749013851940184E-2</v>
      </c>
      <c r="F111" s="16">
        <f>'Ref. ACS-5-YR'!AB1569</f>
        <v>1114211</v>
      </c>
      <c r="G111" s="55">
        <f>'Ref. ACS-5-YR'!AC1569</f>
        <v>8.5000000000000006E-2</v>
      </c>
    </row>
    <row r="112" spans="1:7" x14ac:dyDescent="0.3">
      <c r="A112" s="186" t="s">
        <v>1576</v>
      </c>
      <c r="B112" s="16">
        <f>'Ref. ACS-5-YR'!H1570</f>
        <v>374</v>
      </c>
      <c r="C112" s="55">
        <f>'Ref. ACS-5-YR'!I1570</f>
        <v>4.2485516301260934E-2</v>
      </c>
      <c r="D112" s="16">
        <f>'Ref. ACS-5-YR'!R1570</f>
        <v>1976</v>
      </c>
      <c r="E112" s="55">
        <f>'Ref. ACS-5-YR'!S1570</f>
        <v>4.53169433996881E-2</v>
      </c>
      <c r="F112" s="16">
        <f>'Ref. ACS-5-YR'!AB1570</f>
        <v>834432</v>
      </c>
      <c r="G112" s="55">
        <f>'Ref. ACS-5-YR'!AC1570</f>
        <v>6.4000000000000001E-2</v>
      </c>
    </row>
    <row r="113" spans="1:13" x14ac:dyDescent="0.3">
      <c r="A113" s="186" t="s">
        <v>1577</v>
      </c>
      <c r="B113" s="16">
        <f>'Ref. ACS-5-YR'!H1571</f>
        <v>275</v>
      </c>
      <c r="C113" s="55">
        <f>'Ref. ACS-5-YR'!I1571</f>
        <v>3.1239350221515392E-2</v>
      </c>
      <c r="D113" s="16">
        <f>'Ref. ACS-5-YR'!R1571</f>
        <v>1374</v>
      </c>
      <c r="E113" s="55">
        <f>'Ref. ACS-5-YR'!S1571</f>
        <v>3.1510870562333732E-2</v>
      </c>
      <c r="F113" s="16">
        <f>'Ref. ACS-5-YR'!AB1571</f>
        <v>689973</v>
      </c>
      <c r="G113" s="55">
        <f>'Ref. ACS-5-YR'!AC1571</f>
        <v>5.2999999999999999E-2</v>
      </c>
    </row>
    <row r="114" spans="1:13" x14ac:dyDescent="0.3">
      <c r="A114" s="186" t="s">
        <v>1578</v>
      </c>
      <c r="B114" s="16">
        <f>'Ref. ACS-5-YR'!H1572</f>
        <v>43</v>
      </c>
      <c r="C114" s="55">
        <f>'Ref. ACS-5-YR'!I1572</f>
        <v>4.8846983982733161E-3</v>
      </c>
      <c r="D114" s="16">
        <f>'Ref. ACS-5-YR'!R1572</f>
        <v>1015</v>
      </c>
      <c r="E114" s="55">
        <f>'Ref. ACS-5-YR'!S1572</f>
        <v>2.3277680946702139E-2</v>
      </c>
      <c r="F114" s="16">
        <f>'Ref. ACS-5-YR'!AB1572</f>
        <v>332220</v>
      </c>
      <c r="G114" s="55">
        <f>'Ref. ACS-5-YR'!AC1572</f>
        <v>2.5000000000000001E-2</v>
      </c>
    </row>
    <row r="115" spans="1:13" x14ac:dyDescent="0.3">
      <c r="A115" s="186" t="s">
        <v>1579</v>
      </c>
      <c r="B115" s="16">
        <f>'Ref. ACS-5-YR'!H1573</f>
        <v>181</v>
      </c>
      <c r="C115" s="55">
        <f>'Ref. ACS-5-YR'!I1573</f>
        <v>2.0561172327615587E-2</v>
      </c>
      <c r="D115" s="16">
        <f>'Ref. ACS-5-YR'!R1573</f>
        <v>1026</v>
      </c>
      <c r="E115" s="55">
        <f>'Ref. ACS-5-YR'!S1573</f>
        <v>2.3529951380607282E-2</v>
      </c>
      <c r="F115" s="16">
        <f>'Ref. ACS-5-YR'!AB1573</f>
        <v>590162</v>
      </c>
      <c r="G115" s="55">
        <f>'Ref. ACS-5-YR'!AC1573</f>
        <v>4.4999999999999998E-2</v>
      </c>
    </row>
    <row r="116" spans="1:13" x14ac:dyDescent="0.3">
      <c r="A116" t="s">
        <v>1580</v>
      </c>
      <c r="B116" s="2"/>
    </row>
    <row r="117" spans="1:13" ht="30" customHeight="1" x14ac:dyDescent="0.3">
      <c r="A117" s="357" t="s">
        <v>2479</v>
      </c>
      <c r="B117" s="357"/>
      <c r="C117" s="357"/>
      <c r="D117" s="357"/>
      <c r="E117" s="357"/>
      <c r="F117" s="357"/>
      <c r="G117" s="357"/>
    </row>
    <row r="120" spans="1:13" x14ac:dyDescent="0.3">
      <c r="M120"/>
    </row>
    <row r="121" spans="1:13" x14ac:dyDescent="0.3">
      <c r="A121" s="1" t="s">
        <v>2470</v>
      </c>
      <c r="B121" s="114"/>
      <c r="C121" s="114" t="s">
        <v>177</v>
      </c>
      <c r="D121" s="114"/>
      <c r="E121" s="114" t="s">
        <v>177</v>
      </c>
      <c r="F121" s="114"/>
      <c r="G121" s="114" t="s">
        <v>177</v>
      </c>
    </row>
    <row r="122" spans="1:13" ht="26.4" customHeight="1" x14ac:dyDescent="0.3">
      <c r="A122" s="156"/>
      <c r="B122" s="60" t="str">
        <f>B3</f>
        <v>City of Lemoore</v>
      </c>
      <c r="C122" s="60" t="str">
        <f>B3</f>
        <v>City of Lemoore</v>
      </c>
      <c r="D122" s="60" t="str">
        <f>B4</f>
        <v>Kings County</v>
      </c>
      <c r="E122" s="60" t="str">
        <f>B4</f>
        <v>Kings County</v>
      </c>
      <c r="F122" s="60" t="s">
        <v>171</v>
      </c>
      <c r="G122" s="60" t="s">
        <v>171</v>
      </c>
      <c r="M122" s="61" t="s">
        <v>115</v>
      </c>
    </row>
    <row r="123" spans="1:13" x14ac:dyDescent="0.3">
      <c r="A123" s="13" t="s">
        <v>172</v>
      </c>
      <c r="B123" s="16">
        <f>'Ref. ACS-5-YR'!H1163</f>
        <v>8803</v>
      </c>
      <c r="C123" s="55" t="str">
        <f>'Ref. ACS-5-YR'!I1163</f>
        <v xml:space="preserve"> </v>
      </c>
      <c r="D123" s="16">
        <f>'Ref. ACS-5-YR'!R1163</f>
        <v>43604</v>
      </c>
      <c r="E123" s="55" t="str">
        <f>'Ref. ACS-5-YR'!S1163</f>
        <v xml:space="preserve"> </v>
      </c>
      <c r="F123" s="16">
        <f>'Ref. ACS-5-YR'!AB1163</f>
        <v>13103114</v>
      </c>
      <c r="G123" s="55" t="str">
        <f>'Ref. ACS-5-YR'!AC1163</f>
        <v xml:space="preserve"> </v>
      </c>
    </row>
    <row r="124" spans="1:13" x14ac:dyDescent="0.3">
      <c r="A124" s="13" t="s">
        <v>1582</v>
      </c>
      <c r="B124" s="16">
        <f>'Ref. ACS-5-YR'!H1164</f>
        <v>4622</v>
      </c>
      <c r="C124" s="55">
        <f>'Ref. ACS-5-YR'!I1164</f>
        <v>0.52504827899579687</v>
      </c>
      <c r="D124" s="16">
        <f>'Ref. ACS-5-YR'!R1164</f>
        <v>23368</v>
      </c>
      <c r="E124" s="55">
        <f>'Ref. ACS-5-YR'!S1164</f>
        <v>0.53591413631776896</v>
      </c>
      <c r="F124" s="16">
        <f>'Ref. ACS-5-YR'!AB1164</f>
        <v>7241318</v>
      </c>
      <c r="G124" s="55">
        <f>'Ref. ACS-5-YR'!AC1164</f>
        <v>0.55300000000000005</v>
      </c>
    </row>
    <row r="125" spans="1:13" x14ac:dyDescent="0.3">
      <c r="A125" s="13" t="s">
        <v>1583</v>
      </c>
      <c r="B125" s="16">
        <f>'Ref. ACS-5-YR'!H1165</f>
        <v>4597</v>
      </c>
      <c r="C125" s="55">
        <f>'Ref. ACS-5-YR'!I1165</f>
        <v>0.52220833806656819</v>
      </c>
      <c r="D125" s="16">
        <f>'Ref. ACS-5-YR'!R1165</f>
        <v>23334</v>
      </c>
      <c r="E125" s="55">
        <f>'Ref. ACS-5-YR'!S1165</f>
        <v>0.53513439134024399</v>
      </c>
      <c r="F125" s="16">
        <f>'Ref. ACS-5-YR'!AB1165</f>
        <v>7223884</v>
      </c>
      <c r="G125" s="55">
        <f>'Ref. ACS-5-YR'!AC1165</f>
        <v>0.55100000000000005</v>
      </c>
    </row>
    <row r="126" spans="1:13" x14ac:dyDescent="0.3">
      <c r="A126" s="13" t="s">
        <v>1584</v>
      </c>
      <c r="B126" s="16">
        <f>'Ref. ACS-5-YR'!H1166</f>
        <v>25</v>
      </c>
      <c r="C126" s="55">
        <f>'Ref. ACS-5-YR'!I1166</f>
        <v>2.8399409292286719E-3</v>
      </c>
      <c r="D126" s="16">
        <f>'Ref. ACS-5-YR'!R1166</f>
        <v>34</v>
      </c>
      <c r="E126" s="55">
        <f>'Ref. ACS-5-YR'!S1166</f>
        <v>7.7974497752499765E-4</v>
      </c>
      <c r="F126" s="16">
        <f>'Ref. ACS-5-YR'!AB1166</f>
        <v>17434</v>
      </c>
      <c r="G126" s="55">
        <f>'Ref. ACS-5-YR'!AC1166</f>
        <v>1E-3</v>
      </c>
    </row>
    <row r="127" spans="1:13" x14ac:dyDescent="0.3">
      <c r="A127" s="13" t="s">
        <v>1585</v>
      </c>
      <c r="B127" s="16">
        <f>'Ref. ACS-5-YR'!H1167</f>
        <v>4181</v>
      </c>
      <c r="C127" s="55">
        <f>'Ref. ACS-5-YR'!I1167</f>
        <v>0.47495172100420313</v>
      </c>
      <c r="D127" s="16">
        <f>'Ref. ACS-5-YR'!R1167</f>
        <v>20236</v>
      </c>
      <c r="E127" s="55">
        <f>'Ref. ACS-5-YR'!S1167</f>
        <v>0.46408586368223098</v>
      </c>
      <c r="F127" s="16">
        <f>'Ref. ACS-5-YR'!AB1167</f>
        <v>5861796</v>
      </c>
      <c r="G127" s="55">
        <f>'Ref. ACS-5-YR'!AC1167</f>
        <v>0.44700000000000001</v>
      </c>
    </row>
    <row r="128" spans="1:13" x14ac:dyDescent="0.3">
      <c r="A128" s="13" t="s">
        <v>1583</v>
      </c>
      <c r="B128" s="16">
        <f>'Ref. ACS-5-YR'!H1168</f>
        <v>4170</v>
      </c>
      <c r="C128" s="55">
        <f>'Ref. ACS-5-YR'!I1168</f>
        <v>0.47370214699534252</v>
      </c>
      <c r="D128" s="16">
        <f>'Ref. ACS-5-YR'!R1168</f>
        <v>20214</v>
      </c>
      <c r="E128" s="55">
        <f>'Ref. ACS-5-YR'!S1168</f>
        <v>0.46358132281442072</v>
      </c>
      <c r="F128" s="16">
        <f>'Ref. ACS-5-YR'!AB1168</f>
        <v>5824888</v>
      </c>
      <c r="G128" s="55">
        <f>'Ref. ACS-5-YR'!AC1168</f>
        <v>0.44500000000000001</v>
      </c>
    </row>
    <row r="129" spans="1:13" x14ac:dyDescent="0.3">
      <c r="A129" s="13" t="s">
        <v>1586</v>
      </c>
      <c r="B129" s="16">
        <f>'Ref. ACS-5-YR'!H1169</f>
        <v>11</v>
      </c>
      <c r="C129" s="55">
        <f>'Ref. ACS-5-YR'!I1169</f>
        <v>1.2495740088606156E-3</v>
      </c>
      <c r="D129" s="16">
        <f>'Ref. ACS-5-YR'!R1169</f>
        <v>22</v>
      </c>
      <c r="E129" s="55">
        <f>'Ref. ACS-5-YR'!S1169</f>
        <v>5.0454086781029264E-4</v>
      </c>
      <c r="F129" s="16">
        <f>'Ref. ACS-5-YR'!AB1169</f>
        <v>36908</v>
      </c>
      <c r="G129" s="55">
        <f>'Ref. ACS-5-YR'!AC1169</f>
        <v>3.0000000000000001E-3</v>
      </c>
    </row>
    <row r="130" spans="1:13" x14ac:dyDescent="0.3">
      <c r="A130" t="s">
        <v>1587</v>
      </c>
    </row>
    <row r="131" spans="1:13" s="72" customFormat="1" ht="29.4" customHeight="1" x14ac:dyDescent="0.3">
      <c r="A131" s="357" t="s">
        <v>2479</v>
      </c>
      <c r="B131" s="357"/>
      <c r="C131" s="357"/>
      <c r="D131" s="357"/>
      <c r="E131" s="357"/>
      <c r="F131" s="357"/>
      <c r="G131" s="357"/>
      <c r="I131" s="42"/>
      <c r="J131" s="42"/>
      <c r="K131" s="42"/>
      <c r="L131" s="276"/>
      <c r="M131" s="72" t="str">
        <f>A130</f>
        <v>Source: U.S. Census Bureau, ACS 16-20 (5-year Estimates), Table B25049</v>
      </c>
    </row>
    <row r="133" spans="1:13" x14ac:dyDescent="0.3">
      <c r="A133" s="1" t="s">
        <v>2469</v>
      </c>
      <c r="B133" s="114"/>
      <c r="C133" s="114" t="s">
        <v>177</v>
      </c>
      <c r="D133" s="114"/>
      <c r="E133" s="114" t="s">
        <v>177</v>
      </c>
      <c r="F133" s="114"/>
      <c r="G133" s="114" t="s">
        <v>177</v>
      </c>
      <c r="M133" s="61" t="s">
        <v>115</v>
      </c>
    </row>
    <row r="134" spans="1:13" ht="28.95" customHeight="1" x14ac:dyDescent="0.3">
      <c r="A134" s="156"/>
      <c r="B134" s="60" t="str">
        <f>B3</f>
        <v>City of Lemoore</v>
      </c>
      <c r="C134" s="60" t="str">
        <f>B3</f>
        <v>City of Lemoore</v>
      </c>
      <c r="D134" s="60" t="str">
        <f>B4</f>
        <v>Kings County</v>
      </c>
      <c r="E134" s="60" t="str">
        <f>B4</f>
        <v>Kings County</v>
      </c>
      <c r="F134" s="60" t="s">
        <v>171</v>
      </c>
      <c r="G134" s="60" t="s">
        <v>171</v>
      </c>
    </row>
    <row r="135" spans="1:13" x14ac:dyDescent="0.3">
      <c r="A135" s="13" t="s">
        <v>172</v>
      </c>
      <c r="B135" s="16">
        <f>'Ref. ACS-5-YR'!H1173</f>
        <v>8803</v>
      </c>
      <c r="C135" s="55" t="str">
        <f>'Ref. ACS-5-YR'!I1173</f>
        <v xml:space="preserve"> </v>
      </c>
      <c r="D135" s="16">
        <f>'Ref. ACS-5-YR'!R1173</f>
        <v>43604</v>
      </c>
      <c r="E135" s="55" t="str">
        <f>'Ref. ACS-5-YR'!S1173</f>
        <v xml:space="preserve"> </v>
      </c>
      <c r="F135" s="16">
        <f>'Ref. ACS-5-YR'!AB1173</f>
        <v>13103114</v>
      </c>
      <c r="G135" s="55" t="str">
        <f>'Ref. ACS-5-YR'!AC1173</f>
        <v xml:space="preserve"> </v>
      </c>
    </row>
    <row r="136" spans="1:13" x14ac:dyDescent="0.3">
      <c r="A136" s="13" t="s">
        <v>1582</v>
      </c>
      <c r="B136" s="16">
        <f>'Ref. ACS-5-YR'!H1174</f>
        <v>4622</v>
      </c>
      <c r="C136" s="55">
        <f>'Ref. ACS-5-YR'!I1174</f>
        <v>0.52504827899579687</v>
      </c>
      <c r="D136" s="16">
        <f>'Ref. ACS-5-YR'!R1174</f>
        <v>23368</v>
      </c>
      <c r="E136" s="55">
        <f>'Ref. ACS-5-YR'!S1174</f>
        <v>0.53591413631776896</v>
      </c>
      <c r="F136" s="16">
        <f>'Ref. ACS-5-YR'!AB1174</f>
        <v>7241318</v>
      </c>
      <c r="G136" s="55">
        <f>'Ref. ACS-5-YR'!AC1174</f>
        <v>0.55300000000000005</v>
      </c>
    </row>
    <row r="137" spans="1:13" x14ac:dyDescent="0.3">
      <c r="A137" s="13" t="s">
        <v>1588</v>
      </c>
      <c r="B137" s="16">
        <f>'Ref. ACS-5-YR'!H1175</f>
        <v>4597</v>
      </c>
      <c r="C137" s="55">
        <f>'Ref. ACS-5-YR'!I1175</f>
        <v>0.52220833806656819</v>
      </c>
      <c r="D137" s="16">
        <f>'Ref. ACS-5-YR'!R1175</f>
        <v>23323</v>
      </c>
      <c r="E137" s="55">
        <f>'Ref. ACS-5-YR'!S1175</f>
        <v>0.53488212090633891</v>
      </c>
      <c r="F137" s="16">
        <f>'Ref. ACS-5-YR'!AB1175</f>
        <v>7217842</v>
      </c>
      <c r="G137" s="55">
        <f>'Ref. ACS-5-YR'!AC1175</f>
        <v>0.55100000000000005</v>
      </c>
    </row>
    <row r="138" spans="1:13" x14ac:dyDescent="0.3">
      <c r="A138" s="13" t="s">
        <v>1589</v>
      </c>
      <c r="B138" s="16">
        <f>'Ref. ACS-5-YR'!H1176</f>
        <v>25</v>
      </c>
      <c r="C138" s="55">
        <f>'Ref. ACS-5-YR'!I1176</f>
        <v>2.8399409292286719E-3</v>
      </c>
      <c r="D138" s="16">
        <f>'Ref. ACS-5-YR'!R1176</f>
        <v>45</v>
      </c>
      <c r="E138" s="55">
        <f>'Ref. ACS-5-YR'!S1176</f>
        <v>1.0320154114301439E-3</v>
      </c>
      <c r="F138" s="16">
        <f>'Ref. ACS-5-YR'!AB1176</f>
        <v>23476</v>
      </c>
      <c r="G138" s="55">
        <f>'Ref. ACS-5-YR'!AC1176</f>
        <v>2E-3</v>
      </c>
    </row>
    <row r="139" spans="1:13" x14ac:dyDescent="0.3">
      <c r="A139" s="13" t="s">
        <v>1585</v>
      </c>
      <c r="B139" s="16">
        <f>'Ref. ACS-5-YR'!H1177</f>
        <v>4181</v>
      </c>
      <c r="C139" s="55">
        <f>'Ref. ACS-5-YR'!I1177</f>
        <v>0.47495172100420313</v>
      </c>
      <c r="D139" s="16">
        <f>'Ref. ACS-5-YR'!R1177</f>
        <v>20236</v>
      </c>
      <c r="E139" s="55">
        <f>'Ref. ACS-5-YR'!S1177</f>
        <v>0.46408586368223098</v>
      </c>
      <c r="F139" s="16">
        <f>'Ref. ACS-5-YR'!AB1177</f>
        <v>5861796</v>
      </c>
      <c r="G139" s="55">
        <f>'Ref. ACS-5-YR'!AC1177</f>
        <v>0.44700000000000001</v>
      </c>
    </row>
    <row r="140" spans="1:13" x14ac:dyDescent="0.3">
      <c r="A140" s="13" t="s">
        <v>1588</v>
      </c>
      <c r="B140" s="16">
        <f>'Ref. ACS-5-YR'!H1178</f>
        <v>4139</v>
      </c>
      <c r="C140" s="55">
        <f>'Ref. ACS-5-YR'!I1178</f>
        <v>0.47018062024309892</v>
      </c>
      <c r="D140" s="16">
        <f>'Ref. ACS-5-YR'!R1178</f>
        <v>20060</v>
      </c>
      <c r="E140" s="55">
        <f>'Ref. ACS-5-YR'!S1178</f>
        <v>0.46004953673974863</v>
      </c>
      <c r="F140" s="16">
        <f>'Ref. ACS-5-YR'!AB1178</f>
        <v>5733612</v>
      </c>
      <c r="G140" s="55">
        <f>'Ref. ACS-5-YR'!AC1178</f>
        <v>0.438</v>
      </c>
    </row>
    <row r="141" spans="1:13" x14ac:dyDescent="0.3">
      <c r="A141" s="13" t="s">
        <v>1590</v>
      </c>
      <c r="B141" s="16">
        <f>'Ref. ACS-5-YR'!H1179</f>
        <v>42</v>
      </c>
      <c r="C141" s="55">
        <f>'Ref. ACS-5-YR'!I1179</f>
        <v>4.7711007611041687E-3</v>
      </c>
      <c r="D141" s="16">
        <f>'Ref. ACS-5-YR'!R1179</f>
        <v>176</v>
      </c>
      <c r="E141" s="55">
        <f>'Ref. ACS-5-YR'!S1179</f>
        <v>4.0363269424823411E-3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7" t="s">
        <v>2479</v>
      </c>
      <c r="B143" s="357"/>
      <c r="C143" s="357"/>
      <c r="D143" s="357"/>
      <c r="E143" s="357"/>
      <c r="F143" s="357"/>
      <c r="G143" s="357"/>
      <c r="I143" s="42"/>
      <c r="J143" s="42"/>
      <c r="K143" s="42"/>
      <c r="L143" s="276"/>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7050</v>
      </c>
      <c r="C147" s="6">
        <f>'Ref. ACS-5-YR Add.'!E28</f>
        <v>7017</v>
      </c>
      <c r="D147" s="6">
        <f>'Ref. ACS-5-YR Add.'!H28</f>
        <v>6836</v>
      </c>
    </row>
    <row r="148" spans="1:13" x14ac:dyDescent="0.3">
      <c r="A148" s="13" t="s">
        <v>1537</v>
      </c>
      <c r="B148" s="16">
        <f>'Ref. ACS-5-YR'!B924</f>
        <v>7921</v>
      </c>
      <c r="C148" s="16">
        <f>'Ref. ACS-5-YR'!E924</f>
        <v>9003</v>
      </c>
      <c r="D148" s="16">
        <f>'Ref. ACS-5-YR'!H924</f>
        <v>9262</v>
      </c>
      <c r="L148" s="272"/>
    </row>
    <row r="149" spans="1:13" x14ac:dyDescent="0.3">
      <c r="A149" s="13" t="s">
        <v>1595</v>
      </c>
      <c r="B149" s="86">
        <f>B147/B148</f>
        <v>0.89003913647266764</v>
      </c>
      <c r="C149" s="86">
        <f>C147/C148</f>
        <v>0.77940686437854045</v>
      </c>
      <c r="D149" s="86">
        <f>D147/D148</f>
        <v>0.73806953141870002</v>
      </c>
      <c r="L149" s="271"/>
    </row>
    <row r="150" spans="1:13" x14ac:dyDescent="0.3">
      <c r="A150" t="s">
        <v>1596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2471</v>
      </c>
      <c r="M163" s="61" t="s">
        <v>1597</v>
      </c>
    </row>
    <row r="164" spans="1:13" ht="28.95" customHeight="1" x14ac:dyDescent="0.3">
      <c r="A164" s="80"/>
      <c r="B164" s="60" t="str">
        <f>B3</f>
        <v>City of Lemoore</v>
      </c>
      <c r="C164" s="60" t="s">
        <v>177</v>
      </c>
      <c r="D164" s="60" t="str">
        <f>B4</f>
        <v>Kings County</v>
      </c>
      <c r="E164" s="60" t="s">
        <v>177</v>
      </c>
      <c r="F164" s="60" t="s">
        <v>171</v>
      </c>
      <c r="G164" s="60" t="s">
        <v>177</v>
      </c>
      <c r="H164" s="58"/>
      <c r="I164" s="58"/>
      <c r="J164" s="58"/>
      <c r="K164" s="58"/>
    </row>
    <row r="165" spans="1:13" x14ac:dyDescent="0.3">
      <c r="A165" s="13" t="s">
        <v>178</v>
      </c>
      <c r="B165" s="16">
        <f>'Ref. ACS-5-YR'!H988</f>
        <v>459</v>
      </c>
      <c r="C165" s="55"/>
      <c r="D165" s="16">
        <f>'Ref. ACS-5-YR'!R988</f>
        <v>2663</v>
      </c>
      <c r="E165" s="55"/>
      <c r="F165" s="16">
        <f>'Ref. ACS-5-YR'!AB988</f>
        <v>1107831</v>
      </c>
      <c r="G165" s="55"/>
      <c r="H165" s="54"/>
      <c r="I165" s="54"/>
      <c r="J165" s="54"/>
      <c r="K165" s="54"/>
      <c r="M165" s="52"/>
    </row>
    <row r="166" spans="1:13" x14ac:dyDescent="0.3">
      <c r="A166" s="13" t="s">
        <v>1598</v>
      </c>
      <c r="B166" s="16">
        <f>'Ref. ACS-5-YR'!H989</f>
        <v>100</v>
      </c>
      <c r="C166" s="55">
        <f>'Ref. ACS-5-YR'!I989</f>
        <v>0.2178649237472767</v>
      </c>
      <c r="D166" s="16">
        <f>'Ref. ACS-5-YR'!R989</f>
        <v>446</v>
      </c>
      <c r="E166" s="55">
        <f>'Ref. ACS-5-YR'!S989</f>
        <v>0.16748028539241458</v>
      </c>
      <c r="F166" s="16">
        <f>'Ref. ACS-5-YR'!AB989</f>
        <v>227993</v>
      </c>
      <c r="G166" s="55">
        <f>'Ref. ACS-5-YR'!AC989</f>
        <v>0.20599999999999999</v>
      </c>
      <c r="H166" s="54"/>
      <c r="I166" s="54"/>
      <c r="J166" s="54"/>
      <c r="K166" s="54"/>
      <c r="L166" s="272"/>
    </row>
    <row r="167" spans="1:13" x14ac:dyDescent="0.3">
      <c r="A167" s="13" t="s">
        <v>1599</v>
      </c>
      <c r="B167" s="16">
        <f>'Ref. ACS-5-YR'!H990</f>
        <v>25</v>
      </c>
      <c r="C167" s="55">
        <f>'Ref. ACS-5-YR'!I990</f>
        <v>5.4466230936819175E-2</v>
      </c>
      <c r="D167" s="16">
        <f>'Ref. ACS-5-YR'!R990</f>
        <v>140</v>
      </c>
      <c r="E167" s="55">
        <f>'Ref. ACS-5-YR'!S990</f>
        <v>5.257228689447991E-2</v>
      </c>
      <c r="F167" s="16">
        <f>'Ref. ACS-5-YR'!AB990</f>
        <v>54898</v>
      </c>
      <c r="G167" s="55">
        <f>'Ref. ACS-5-YR'!AC990</f>
        <v>0.05</v>
      </c>
      <c r="H167" s="54"/>
      <c r="I167" s="54"/>
      <c r="J167" s="54"/>
      <c r="K167" s="54"/>
      <c r="L167" s="271"/>
    </row>
    <row r="168" spans="1:13" x14ac:dyDescent="0.3">
      <c r="A168" s="13" t="s">
        <v>1600</v>
      </c>
      <c r="B168" s="16">
        <f>'Ref. ACS-5-YR'!H991</f>
        <v>250</v>
      </c>
      <c r="C168" s="55">
        <f>'Ref. ACS-5-YR'!I991</f>
        <v>0.54466230936819171</v>
      </c>
      <c r="D168" s="16">
        <f>'Ref. ACS-5-YR'!R991</f>
        <v>426</v>
      </c>
      <c r="E168" s="55">
        <f>'Ref. ACS-5-YR'!S991</f>
        <v>0.15996995869320316</v>
      </c>
      <c r="F168" s="16">
        <f>'Ref. ACS-5-YR'!AB991</f>
        <v>77702</v>
      </c>
      <c r="G168" s="55">
        <f>'Ref. ACS-5-YR'!AC991</f>
        <v>7.0000000000000007E-2</v>
      </c>
      <c r="H168" s="54"/>
      <c r="I168" s="54"/>
      <c r="J168" s="54"/>
      <c r="K168" s="54"/>
      <c r="L168" s="271"/>
    </row>
    <row r="169" spans="1:13" x14ac:dyDescent="0.3">
      <c r="A169" s="13" t="s">
        <v>1601</v>
      </c>
      <c r="B169" s="16">
        <f>'Ref. ACS-5-YR'!H992</f>
        <v>0</v>
      </c>
      <c r="C169" s="55">
        <f>'Ref. ACS-5-YR'!I992</f>
        <v>0</v>
      </c>
      <c r="D169" s="16">
        <f>'Ref. ACS-5-YR'!R992</f>
        <v>194</v>
      </c>
      <c r="E169" s="55">
        <f>'Ref. ACS-5-YR'!S992</f>
        <v>7.2850168982350735E-2</v>
      </c>
      <c r="F169" s="16">
        <f>'Ref. ACS-5-YR'!AB992</f>
        <v>53437</v>
      </c>
      <c r="G169" s="55">
        <f>'Ref. ACS-5-YR'!AC992</f>
        <v>4.8000000000000001E-2</v>
      </c>
      <c r="H169" s="54"/>
      <c r="I169" s="54"/>
      <c r="J169" s="54"/>
      <c r="K169" s="54"/>
      <c r="L169" s="271"/>
    </row>
    <row r="170" spans="1:13" x14ac:dyDescent="0.3">
      <c r="A170" s="13" t="s">
        <v>1602</v>
      </c>
      <c r="B170" s="16">
        <f>'Ref. ACS-5-YR'!H993</f>
        <v>0</v>
      </c>
      <c r="C170" s="55">
        <f>'Ref. ACS-5-YR'!I993</f>
        <v>0</v>
      </c>
      <c r="D170" s="16">
        <f>'Ref. ACS-5-YR'!R993</f>
        <v>54</v>
      </c>
      <c r="E170" s="55">
        <f>'Ref. ACS-5-YR'!S993</f>
        <v>2.0277882087870822E-2</v>
      </c>
      <c r="F170" s="16">
        <f>'Ref. ACS-5-YR'!AB993</f>
        <v>378023</v>
      </c>
      <c r="G170" s="55">
        <f>'Ref. ACS-5-YR'!AC993</f>
        <v>0.34100000000000003</v>
      </c>
      <c r="H170" s="54"/>
      <c r="I170" s="54"/>
      <c r="J170" s="54"/>
      <c r="K170" s="54"/>
      <c r="L170" s="271"/>
    </row>
    <row r="171" spans="1:13" x14ac:dyDescent="0.3">
      <c r="A171" s="13" t="s">
        <v>1603</v>
      </c>
      <c r="B171" s="16">
        <f>'Ref. ACS-5-YR'!H994</f>
        <v>0</v>
      </c>
      <c r="C171" s="55">
        <f>'Ref. ACS-5-YR'!I994</f>
        <v>0</v>
      </c>
      <c r="D171" s="16">
        <f>'Ref. ACS-5-YR'!R994</f>
        <v>13</v>
      </c>
      <c r="E171" s="55">
        <f>'Ref. ACS-5-YR'!S994</f>
        <v>4.8817123544874202E-3</v>
      </c>
      <c r="F171" s="16">
        <f>'Ref. ACS-5-YR'!AB994</f>
        <v>3326</v>
      </c>
      <c r="G171" s="55">
        <f>'Ref. ACS-5-YR'!AC994</f>
        <v>3.0000000000000001E-3</v>
      </c>
      <c r="H171" s="54"/>
      <c r="I171" s="54"/>
      <c r="J171" s="54"/>
      <c r="K171" s="54"/>
      <c r="L171" s="271"/>
    </row>
    <row r="172" spans="1:13" x14ac:dyDescent="0.3">
      <c r="A172" s="13" t="s">
        <v>1604</v>
      </c>
      <c r="B172" s="16">
        <f>'Ref. ACS-5-YR'!H995</f>
        <v>84</v>
      </c>
      <c r="C172" s="55">
        <f>'Ref. ACS-5-YR'!I995</f>
        <v>0.18300653594771241</v>
      </c>
      <c r="D172" s="16">
        <f>'Ref. ACS-5-YR'!R995</f>
        <v>1390</v>
      </c>
      <c r="E172" s="55">
        <f>'Ref. ACS-5-YR'!S995</f>
        <v>0.52196770559519334</v>
      </c>
      <c r="F172" s="16">
        <f>'Ref. ACS-5-YR'!AB995</f>
        <v>312452</v>
      </c>
      <c r="G172" s="55">
        <f>'Ref. ACS-5-YR'!AC995</f>
        <v>0.28199999999999997</v>
      </c>
      <c r="H172" s="54"/>
      <c r="I172" s="54"/>
      <c r="J172" s="54"/>
      <c r="K172" s="54"/>
      <c r="L172" s="271"/>
    </row>
    <row r="173" spans="1:13" x14ac:dyDescent="0.3">
      <c r="A173" t="s">
        <v>1605</v>
      </c>
      <c r="L173" s="284"/>
    </row>
    <row r="174" spans="1:13" x14ac:dyDescent="0.3">
      <c r="A174" s="366" t="s">
        <v>2472</v>
      </c>
      <c r="B174" s="366"/>
      <c r="C174" s="366"/>
      <c r="D174" s="366"/>
      <c r="E174" s="366"/>
      <c r="F174" s="366"/>
      <c r="G174" s="366"/>
      <c r="H174" s="366"/>
      <c r="I174" s="366"/>
      <c r="J174" s="366"/>
      <c r="K174" s="366"/>
      <c r="L174" s="284"/>
    </row>
    <row r="175" spans="1:13" ht="14.4" customHeight="1" x14ac:dyDescent="0.3">
      <c r="A175" s="366"/>
      <c r="B175" s="366"/>
      <c r="C175" s="366"/>
      <c r="D175" s="366"/>
      <c r="E175" s="366"/>
      <c r="F175" s="366"/>
      <c r="G175" s="366"/>
      <c r="H175" s="366"/>
      <c r="I175" s="366"/>
      <c r="J175" s="366"/>
      <c r="K175" s="366"/>
      <c r="L175" s="284"/>
    </row>
    <row r="176" spans="1:13" x14ac:dyDescent="0.3">
      <c r="A176" s="366"/>
      <c r="B176" s="366"/>
      <c r="C176" s="366"/>
      <c r="D176" s="366"/>
      <c r="E176" s="366"/>
      <c r="F176" s="366"/>
      <c r="G176" s="366"/>
      <c r="H176" s="366"/>
      <c r="I176" s="366"/>
      <c r="J176" s="366"/>
      <c r="K176" s="366"/>
      <c r="L176" s="284"/>
    </row>
    <row r="177" spans="1:13" x14ac:dyDescent="0.3">
      <c r="A177" s="366"/>
      <c r="B177" s="366"/>
      <c r="C177" s="366"/>
      <c r="D177" s="366"/>
      <c r="E177" s="366"/>
      <c r="F177" s="366"/>
      <c r="G177" s="366"/>
      <c r="H177" s="366"/>
      <c r="I177" s="366"/>
      <c r="J177" s="366"/>
      <c r="K177" s="366"/>
      <c r="L177" s="284"/>
    </row>
    <row r="178" spans="1:13" x14ac:dyDescent="0.3">
      <c r="A178" s="366"/>
      <c r="B178" s="366"/>
      <c r="C178" s="366"/>
      <c r="D178" s="366"/>
      <c r="E178" s="366"/>
      <c r="F178" s="366"/>
      <c r="G178" s="366"/>
      <c r="H178" s="366"/>
      <c r="I178" s="366"/>
      <c r="J178" s="366"/>
      <c r="K178" s="366"/>
      <c r="L178" s="284"/>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4"/>
    </row>
    <row r="180" spans="1:13" x14ac:dyDescent="0.3">
      <c r="A180" s="366"/>
      <c r="B180" s="366"/>
      <c r="C180" s="366"/>
      <c r="D180" s="366"/>
      <c r="E180" s="366"/>
      <c r="F180" s="366"/>
      <c r="G180" s="366"/>
      <c r="H180" s="366"/>
      <c r="I180" s="366"/>
      <c r="J180" s="366"/>
      <c r="K180" s="366"/>
      <c r="L180" s="284"/>
    </row>
    <row r="181" spans="1:13" x14ac:dyDescent="0.3">
      <c r="A181" s="366"/>
      <c r="B181" s="366"/>
      <c r="C181" s="366"/>
      <c r="D181" s="366"/>
      <c r="E181" s="366"/>
      <c r="F181" s="366"/>
      <c r="G181" s="366"/>
      <c r="H181" s="366"/>
      <c r="I181" s="366"/>
      <c r="J181" s="366"/>
      <c r="K181" s="366"/>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1606</v>
      </c>
      <c r="C184" s="114" t="s">
        <v>177</v>
      </c>
      <c r="D184" s="114"/>
      <c r="E184" s="114" t="s">
        <v>177</v>
      </c>
      <c r="F184" s="114"/>
      <c r="G184" s="114" t="s">
        <v>177</v>
      </c>
      <c r="M184" s="61" t="s">
        <v>2495</v>
      </c>
    </row>
    <row r="185" spans="1:13" ht="28.2" customHeight="1" x14ac:dyDescent="0.3">
      <c r="A185" s="80"/>
      <c r="B185" s="60" t="str">
        <f>B3</f>
        <v>City of Lemoore</v>
      </c>
      <c r="C185" s="60" t="str">
        <f>B3</f>
        <v>City of Lemoore</v>
      </c>
      <c r="D185" s="60" t="str">
        <f>B4</f>
        <v>Kings County</v>
      </c>
      <c r="E185" s="60" t="str">
        <f>B4</f>
        <v>Kings County</v>
      </c>
      <c r="F185" s="60" t="s">
        <v>171</v>
      </c>
      <c r="G185" s="60" t="s">
        <v>171</v>
      </c>
      <c r="H185" s="58"/>
      <c r="I185" s="58"/>
      <c r="J185" s="58"/>
      <c r="K185" s="58"/>
      <c r="L185" s="272"/>
    </row>
    <row r="186" spans="1:13" x14ac:dyDescent="0.3">
      <c r="A186" s="13" t="s">
        <v>172</v>
      </c>
      <c r="B186" s="16">
        <f>'Ref. ACS-5-YR'!H1049</f>
        <v>8803</v>
      </c>
      <c r="C186" s="55"/>
      <c r="D186" s="16">
        <f>'Ref. ACS-5-YR'!R1049</f>
        <v>43604</v>
      </c>
      <c r="E186" s="55"/>
      <c r="F186" s="16">
        <f>'Ref. ACS-5-YR'!AB1049</f>
        <v>13103114</v>
      </c>
      <c r="G186" s="55"/>
      <c r="H186" s="54"/>
      <c r="I186" s="54"/>
      <c r="J186" s="54"/>
      <c r="K186" s="54"/>
      <c r="L186" s="271"/>
      <c r="M186" s="84"/>
    </row>
    <row r="187" spans="1:13" x14ac:dyDescent="0.3">
      <c r="A187" s="13" t="s">
        <v>1607</v>
      </c>
      <c r="B187" s="16">
        <f>'Ref. ACS-5-YR'!H1051+'Ref. ACS-5-YR'!H1057</f>
        <v>4690</v>
      </c>
      <c r="C187" s="55">
        <f>'Ref. ACS-5-YR'!I1051+'Ref. ACS-5-YR'!I1057</f>
        <v>0.53277291832329887</v>
      </c>
      <c r="D187" s="16">
        <f>'Ref. ACS-5-YR'!R1051+'Ref. ACS-5-YR'!R1057</f>
        <v>22217</v>
      </c>
      <c r="E187" s="55">
        <f>'Ref. ACS-5-YR'!S1051+'Ref. ACS-5-YR'!S1057</f>
        <v>0.50951747546096693</v>
      </c>
      <c r="F187" s="16">
        <f>'Ref. ACS-5-YR'!AB1051+'Ref. ACS-5-YR'!AB1057</f>
        <v>7507254</v>
      </c>
      <c r="G187" s="55">
        <f>'Ref. ACS-5-YR'!AC1051+'Ref. ACS-5-YR'!AC1057</f>
        <v>0.57299999999999995</v>
      </c>
      <c r="H187" s="54"/>
      <c r="I187" s="54"/>
      <c r="J187" s="54"/>
      <c r="K187" s="54"/>
      <c r="L187" s="271"/>
      <c r="M187" s="84"/>
    </row>
    <row r="188" spans="1:13" x14ac:dyDescent="0.3">
      <c r="A188" s="13" t="s">
        <v>1608</v>
      </c>
      <c r="B188" s="16">
        <f>'Ref. ACS-5-YR'!H1052+'Ref. ACS-5-YR'!H1058</f>
        <v>3673</v>
      </c>
      <c r="C188" s="55">
        <f>'Ref. ACS-5-YR'!I1052+'Ref. ACS-5-YR'!I1058</f>
        <v>0.41724412132227651</v>
      </c>
      <c r="D188" s="16">
        <f>'Ref. ACS-5-YR'!R1052+'Ref. ACS-5-YR'!R1058</f>
        <v>17737</v>
      </c>
      <c r="E188" s="55">
        <f>'Ref. ACS-5-YR'!S1052+'Ref. ACS-5-YR'!S1058</f>
        <v>0.40677460783414365</v>
      </c>
      <c r="F188" s="16">
        <f>'Ref. ACS-5-YR'!AB1052+'Ref. ACS-5-YR'!AB1058</f>
        <v>4520122</v>
      </c>
      <c r="G188" s="55">
        <f>'Ref. ACS-5-YR'!AC1052+'Ref. ACS-5-YR'!AC1058</f>
        <v>0.34499999999999997</v>
      </c>
      <c r="H188" s="54"/>
      <c r="I188" s="54"/>
      <c r="J188" s="54"/>
      <c r="K188" s="54"/>
      <c r="L188" s="271"/>
      <c r="M188" s="84"/>
    </row>
    <row r="189" spans="1:13" x14ac:dyDescent="0.3">
      <c r="A189" s="13" t="s">
        <v>1609</v>
      </c>
      <c r="B189" s="16">
        <f>'Ref. ACS-5-YR'!H1053+'Ref. ACS-5-YR'!H1059</f>
        <v>292</v>
      </c>
      <c r="C189" s="55">
        <f>'Ref. ACS-5-YR'!I1053+'Ref. ACS-5-YR'!I1059</f>
        <v>3.3170510053390889E-2</v>
      </c>
      <c r="D189" s="16">
        <f>'Ref. ACS-5-YR'!R1053+'Ref. ACS-5-YR'!R1059</f>
        <v>2667</v>
      </c>
      <c r="E189" s="55">
        <f>'Ref. ACS-5-YR'!S1053+'Ref. ACS-5-YR'!S1059</f>
        <v>6.1164113384093208E-2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127</v>
      </c>
      <c r="C190" s="55">
        <f>'Ref. ACS-5-YR'!I1054+'Ref. ACS-5-YR'!I1060</f>
        <v>1.4426899920481653E-2</v>
      </c>
      <c r="D190" s="16">
        <f>'Ref. ACS-5-YR'!R1054+'Ref. ACS-5-YR'!R1060</f>
        <v>745</v>
      </c>
      <c r="E190" s="55">
        <f>'Ref. ACS-5-YR'!S1054+'Ref. ACS-5-YR'!S1060</f>
        <v>1.7085588478121274E-2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21</v>
      </c>
      <c r="C191" s="55">
        <f>'Ref. ACS-5-YR'!I1055+'Ref. ACS-5-YR'!I1061</f>
        <v>2.3855503805520844E-3</v>
      </c>
      <c r="D191" s="16">
        <f>'Ref. ACS-5-YR'!R1055+'Ref. ACS-5-YR'!R1061</f>
        <v>238</v>
      </c>
      <c r="E191" s="55">
        <f>'Ref. ACS-5-YR'!S1055+'Ref. ACS-5-YR'!S1061</f>
        <v>5.4582148426749839E-3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2496</v>
      </c>
    </row>
    <row r="198" spans="1:13" x14ac:dyDescent="0.3">
      <c r="B198" s="85"/>
      <c r="C198" s="85"/>
      <c r="D198" s="85"/>
      <c r="E198" s="85"/>
      <c r="F198" s="85"/>
      <c r="G198" s="85"/>
      <c r="H198" s="85"/>
      <c r="I198" s="85"/>
      <c r="J198" s="85"/>
      <c r="K198" s="85"/>
      <c r="L198" s="271"/>
      <c r="M198" s="96"/>
    </row>
    <row r="199" spans="1:13" x14ac:dyDescent="0.3">
      <c r="A199" s="1" t="s">
        <v>1612</v>
      </c>
      <c r="C199" s="114" t="s">
        <v>177</v>
      </c>
      <c r="D199" s="114"/>
      <c r="E199" s="114" t="s">
        <v>177</v>
      </c>
      <c r="F199" s="114"/>
      <c r="G199" s="114" t="s">
        <v>177</v>
      </c>
      <c r="H199" s="85"/>
      <c r="I199" s="85"/>
      <c r="J199" s="85"/>
      <c r="K199" s="85"/>
      <c r="L199" s="271"/>
      <c r="M199" s="61" t="s">
        <v>2504</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172</v>
      </c>
      <c r="B201" s="16">
        <f>'Ref. ACS-5-YR'!B1049</f>
        <v>7499</v>
      </c>
      <c r="C201" s="55"/>
      <c r="D201" s="16">
        <f>'Ref. ACS-5-YR'!E1049</f>
        <v>8523</v>
      </c>
      <c r="E201" s="55"/>
      <c r="F201" s="16">
        <f>'Ref. ACS-5-YR'!H1049</f>
        <v>8803</v>
      </c>
      <c r="G201" s="55"/>
      <c r="H201" s="85"/>
      <c r="I201" s="85"/>
      <c r="J201" s="85"/>
      <c r="K201" s="85"/>
      <c r="L201" s="271"/>
      <c r="M201" s="96"/>
    </row>
    <row r="202" spans="1:13" x14ac:dyDescent="0.3">
      <c r="A202" s="7" t="s">
        <v>1582</v>
      </c>
      <c r="B202" s="118">
        <f>'Ref. ACS-5-YR'!B1050</f>
        <v>4429</v>
      </c>
      <c r="C202" s="119">
        <f>'Ref. ACS-5-YR'!C1050</f>
        <v>0.59061208161088141</v>
      </c>
      <c r="D202" s="118">
        <f>'Ref. ACS-5-YR'!E1050</f>
        <v>4425</v>
      </c>
      <c r="E202" s="119">
        <f>'Ref. ACS-5-YR'!F1050</f>
        <v>0.51918338613164383</v>
      </c>
      <c r="F202" s="118">
        <f>'Ref. ACS-5-YR'!H1050</f>
        <v>4622</v>
      </c>
      <c r="G202" s="119">
        <f>'Ref. ACS-5-YR'!I1050</f>
        <v>0.52504827899579687</v>
      </c>
      <c r="H202" s="85"/>
      <c r="I202" s="85"/>
      <c r="J202" s="85"/>
      <c r="K202" s="85"/>
      <c r="L202" s="271"/>
      <c r="M202" s="96"/>
    </row>
    <row r="203" spans="1:13" x14ac:dyDescent="0.3">
      <c r="A203" s="13" t="s">
        <v>1613</v>
      </c>
      <c r="B203" s="16">
        <f>'Ref. ACS-5-YR'!B1051</f>
        <v>2427</v>
      </c>
      <c r="C203" s="55">
        <f>B203/$B$202</f>
        <v>0.54797922781666286</v>
      </c>
      <c r="D203" s="16">
        <f>'Ref. ACS-5-YR'!E1051</f>
        <v>2726</v>
      </c>
      <c r="E203" s="55">
        <f>D203/$D$202</f>
        <v>0.61604519774011302</v>
      </c>
      <c r="F203" s="16">
        <f>'Ref. ACS-5-YR'!H1051</f>
        <v>2659</v>
      </c>
      <c r="G203" s="55">
        <f>F203/$F$202</f>
        <v>0.57529208135006493</v>
      </c>
      <c r="H203" s="85"/>
      <c r="I203" s="85"/>
      <c r="J203" s="85"/>
      <c r="K203" s="85"/>
      <c r="L203" s="271"/>
      <c r="M203" s="96"/>
    </row>
    <row r="204" spans="1:13" x14ac:dyDescent="0.3">
      <c r="A204" s="13" t="s">
        <v>1614</v>
      </c>
      <c r="B204" s="16">
        <f>'Ref. ACS-5-YR'!B1052</f>
        <v>1750</v>
      </c>
      <c r="C204" s="55">
        <f t="shared" ref="C204:C207" si="0">B204/$B$202</f>
        <v>0.39512305260781216</v>
      </c>
      <c r="D204" s="16">
        <f>'Ref. ACS-5-YR'!E1052</f>
        <v>1528</v>
      </c>
      <c r="E204" s="55">
        <f t="shared" ref="E204:E207" si="1">D204/$D$202</f>
        <v>0.34531073446327681</v>
      </c>
      <c r="F204" s="16">
        <f>'Ref. ACS-5-YR'!H1052</f>
        <v>1847</v>
      </c>
      <c r="G204" s="55">
        <f t="shared" ref="G204:G207" si="2">F204/$F$202</f>
        <v>0.39961055819991348</v>
      </c>
      <c r="H204" s="85"/>
      <c r="I204" s="85"/>
      <c r="J204" s="85"/>
      <c r="K204" s="85"/>
      <c r="L204" s="271"/>
      <c r="M204" s="96"/>
    </row>
    <row r="205" spans="1:13" x14ac:dyDescent="0.3">
      <c r="A205" s="13" t="s">
        <v>1615</v>
      </c>
      <c r="B205" s="16">
        <f>'Ref. ACS-5-YR'!B1053</f>
        <v>160</v>
      </c>
      <c r="C205" s="55">
        <f t="shared" si="0"/>
        <v>3.6125536238428541E-2</v>
      </c>
      <c r="D205" s="16">
        <f>'Ref. ACS-5-YR'!E1053</f>
        <v>127</v>
      </c>
      <c r="E205" s="55">
        <f t="shared" si="1"/>
        <v>2.8700564971751413E-2</v>
      </c>
      <c r="F205" s="16">
        <f>'Ref. ACS-5-YR'!H1053</f>
        <v>84</v>
      </c>
      <c r="G205" s="55">
        <f t="shared" si="2"/>
        <v>1.8173950670705322E-2</v>
      </c>
      <c r="H205" s="85"/>
      <c r="I205" s="85"/>
      <c r="J205" s="85"/>
      <c r="K205" s="85"/>
      <c r="L205" s="271"/>
      <c r="M205" s="96"/>
    </row>
    <row r="206" spans="1:13" x14ac:dyDescent="0.3">
      <c r="A206" s="13" t="s">
        <v>1616</v>
      </c>
      <c r="B206" s="16">
        <f>'Ref. ACS-5-YR'!B1054</f>
        <v>92</v>
      </c>
      <c r="C206" s="55">
        <f t="shared" si="0"/>
        <v>2.0772183337096409E-2</v>
      </c>
      <c r="D206" s="16">
        <f>'Ref. ACS-5-YR'!E1054</f>
        <v>44</v>
      </c>
      <c r="E206" s="55">
        <f t="shared" si="1"/>
        <v>9.9435028248587576E-3</v>
      </c>
      <c r="F206" s="16">
        <f>'Ref. ACS-5-YR'!H1054</f>
        <v>26</v>
      </c>
      <c r="G206" s="55">
        <f t="shared" si="2"/>
        <v>5.6252704456945047E-3</v>
      </c>
      <c r="H206" s="85"/>
      <c r="I206" s="85"/>
      <c r="J206" s="85"/>
      <c r="K206" s="85"/>
      <c r="L206" s="271"/>
      <c r="M206" s="96"/>
    </row>
    <row r="207" spans="1:13" x14ac:dyDescent="0.3">
      <c r="A207" s="13" t="s">
        <v>1617</v>
      </c>
      <c r="B207" s="16">
        <f>'Ref. ACS-5-YR'!B1055</f>
        <v>0</v>
      </c>
      <c r="C207" s="55">
        <f t="shared" si="0"/>
        <v>0</v>
      </c>
      <c r="D207" s="16">
        <f>'Ref. ACS-5-YR'!E1055</f>
        <v>0</v>
      </c>
      <c r="E207" s="55">
        <f t="shared" si="1"/>
        <v>0</v>
      </c>
      <c r="F207" s="16">
        <f>'Ref. ACS-5-YR'!H1055</f>
        <v>6</v>
      </c>
      <c r="G207" s="55">
        <f t="shared" si="2"/>
        <v>1.2981393336218088E-3</v>
      </c>
      <c r="H207" s="85"/>
      <c r="I207" s="85"/>
      <c r="J207" s="85"/>
      <c r="K207" s="85"/>
      <c r="L207" s="271"/>
      <c r="M207" s="96"/>
    </row>
    <row r="208" spans="1:13" x14ac:dyDescent="0.3">
      <c r="A208" s="7" t="s">
        <v>1585</v>
      </c>
      <c r="B208" s="118">
        <f>'Ref. ACS-5-YR'!B1056</f>
        <v>3070</v>
      </c>
      <c r="C208" s="119">
        <f>'Ref. ACS-5-YR'!C1056</f>
        <v>0.40938791838911853</v>
      </c>
      <c r="D208" s="118">
        <f>'Ref. ACS-5-YR'!E1056</f>
        <v>4098</v>
      </c>
      <c r="E208" s="119">
        <f>'Ref. ACS-5-YR'!F1056</f>
        <v>0.48081661386835622</v>
      </c>
      <c r="F208" s="118">
        <f>'Ref. ACS-5-YR'!H1056</f>
        <v>4181</v>
      </c>
      <c r="G208" s="119">
        <f>'Ref. ACS-5-YR'!I1056</f>
        <v>0.47495172100420313</v>
      </c>
      <c r="H208" s="85"/>
      <c r="I208" s="85"/>
      <c r="J208" s="85"/>
      <c r="K208" s="85"/>
      <c r="L208" s="271"/>
      <c r="M208" s="96"/>
    </row>
    <row r="209" spans="1:13" x14ac:dyDescent="0.3">
      <c r="A209" s="13" t="s">
        <v>1618</v>
      </c>
      <c r="B209" s="16">
        <f>'Ref. ACS-5-YR'!B1057</f>
        <v>1508</v>
      </c>
      <c r="C209" s="55">
        <f>B209/$B$208</f>
        <v>0.49120521172638437</v>
      </c>
      <c r="D209" s="16">
        <f>'Ref. ACS-5-YR'!E1057</f>
        <v>2163</v>
      </c>
      <c r="E209" s="55">
        <f>D209/$D$208</f>
        <v>0.52781844802342603</v>
      </c>
      <c r="F209" s="16">
        <f>'Ref. ACS-5-YR'!H1057</f>
        <v>2031</v>
      </c>
      <c r="G209" s="55">
        <f>F209/$F$208</f>
        <v>0.48576895479550347</v>
      </c>
      <c r="H209" s="85"/>
      <c r="I209" s="85"/>
      <c r="J209" s="85"/>
      <c r="K209" s="85"/>
      <c r="L209" s="271"/>
      <c r="M209" s="96"/>
    </row>
    <row r="210" spans="1:13" x14ac:dyDescent="0.3">
      <c r="A210" s="13" t="s">
        <v>1619</v>
      </c>
      <c r="B210" s="16">
        <f>'Ref. ACS-5-YR'!B1058</f>
        <v>1336</v>
      </c>
      <c r="C210" s="55">
        <f t="shared" ref="C210:C213" si="3">B210/$B$208</f>
        <v>0.43517915309446253</v>
      </c>
      <c r="D210" s="16">
        <f>'Ref. ACS-5-YR'!E1058</f>
        <v>1735</v>
      </c>
      <c r="E210" s="55">
        <f t="shared" ref="E210:E213" si="4">D210/$D$208</f>
        <v>0.42337725719863351</v>
      </c>
      <c r="F210" s="16">
        <f>'Ref. ACS-5-YR'!H1058</f>
        <v>1826</v>
      </c>
      <c r="G210" s="55">
        <f t="shared" ref="G210:G213" si="5">F210/$F$208</f>
        <v>0.43673762257833054</v>
      </c>
      <c r="H210" s="85"/>
      <c r="I210" s="85"/>
      <c r="J210" s="85"/>
      <c r="K210" s="85"/>
      <c r="L210" s="271"/>
      <c r="M210" s="96"/>
    </row>
    <row r="211" spans="1:13" x14ac:dyDescent="0.3">
      <c r="A211" s="13" t="s">
        <v>1620</v>
      </c>
      <c r="B211" s="16">
        <f>'Ref. ACS-5-YR'!B1059</f>
        <v>226</v>
      </c>
      <c r="C211" s="55">
        <f t="shared" si="3"/>
        <v>7.3615635179153094E-2</v>
      </c>
      <c r="D211" s="16">
        <f>'Ref. ACS-5-YR'!E1059</f>
        <v>95</v>
      </c>
      <c r="E211" s="55">
        <f t="shared" si="4"/>
        <v>2.3182040019521719E-2</v>
      </c>
      <c r="F211" s="16">
        <f>'Ref. ACS-5-YR'!H1059</f>
        <v>208</v>
      </c>
      <c r="G211" s="55">
        <f t="shared" si="5"/>
        <v>4.9748863908155944E-2</v>
      </c>
      <c r="H211" s="85"/>
      <c r="I211" s="85"/>
      <c r="J211" s="85"/>
      <c r="K211" s="85"/>
      <c r="L211" s="271"/>
      <c r="M211" s="96"/>
    </row>
    <row r="212" spans="1:13" x14ac:dyDescent="0.3">
      <c r="A212" s="13" t="s">
        <v>1621</v>
      </c>
      <c r="B212" s="16">
        <f>'Ref. ACS-5-YR'!B1060</f>
        <v>0</v>
      </c>
      <c r="C212" s="55">
        <f t="shared" si="3"/>
        <v>0</v>
      </c>
      <c r="D212" s="16">
        <f>'Ref. ACS-5-YR'!E1060</f>
        <v>47</v>
      </c>
      <c r="E212" s="55">
        <f t="shared" si="4"/>
        <v>1.1469009272816008E-2</v>
      </c>
      <c r="F212" s="16">
        <f>'Ref. ACS-5-YR'!H1060</f>
        <v>101</v>
      </c>
      <c r="G212" s="55">
        <f t="shared" si="5"/>
        <v>2.4156900263094954E-2</v>
      </c>
      <c r="H212" s="85"/>
      <c r="I212" s="85"/>
      <c r="J212" s="85"/>
      <c r="K212" s="85"/>
      <c r="M212" s="84"/>
    </row>
    <row r="213" spans="1:13" x14ac:dyDescent="0.3">
      <c r="A213" s="13" t="s">
        <v>1622</v>
      </c>
      <c r="B213" s="16">
        <f>'Ref. ACS-5-YR'!B1061</f>
        <v>0</v>
      </c>
      <c r="C213" s="55">
        <f t="shared" si="3"/>
        <v>0</v>
      </c>
      <c r="D213" s="16">
        <f>'Ref. ACS-5-YR'!E1061</f>
        <v>58</v>
      </c>
      <c r="E213" s="55">
        <f t="shared" si="4"/>
        <v>1.4153245485602733E-2</v>
      </c>
      <c r="F213" s="16">
        <f>'Ref. ACS-5-YR'!H1061</f>
        <v>15</v>
      </c>
      <c r="G213" s="55">
        <f t="shared" si="5"/>
        <v>3.5876584549150922E-3</v>
      </c>
      <c r="H213" s="85"/>
    </row>
    <row r="214" spans="1:13" x14ac:dyDescent="0.3">
      <c r="A214" t="s">
        <v>1623</v>
      </c>
      <c r="M214" s="42" t="str">
        <f>A214</f>
        <v>Source: U.S. Census Bureau, ACS 06-10, 11-15, 16-20 (5-year Estimates), Table B25014</v>
      </c>
    </row>
    <row r="215" spans="1:13" ht="43.2" x14ac:dyDescent="0.3">
      <c r="M215" s="84" t="s">
        <v>2496</v>
      </c>
    </row>
    <row r="217" spans="1:13" x14ac:dyDescent="0.3">
      <c r="A217" s="1" t="s">
        <v>1624</v>
      </c>
      <c r="M217" s="61" t="s">
        <v>1625</v>
      </c>
    </row>
    <row r="218" spans="1:13" ht="28.95" customHeight="1" x14ac:dyDescent="0.3">
      <c r="A218" s="48" t="s">
        <v>170</v>
      </c>
      <c r="B218" s="60" t="str">
        <f>B3</f>
        <v>City of Lemoore</v>
      </c>
      <c r="C218" s="60" t="s">
        <v>177</v>
      </c>
      <c r="D218" s="60" t="str">
        <f>B4</f>
        <v>Kings County</v>
      </c>
      <c r="E218" s="60" t="s">
        <v>177</v>
      </c>
      <c r="F218" s="60" t="s">
        <v>171</v>
      </c>
      <c r="G218" s="60" t="s">
        <v>177</v>
      </c>
      <c r="H218" s="58"/>
      <c r="I218" s="58"/>
      <c r="J218" s="58"/>
      <c r="K218" s="58"/>
      <c r="M218" s="37"/>
    </row>
    <row r="219" spans="1:13" x14ac:dyDescent="0.3">
      <c r="A219" s="7" t="s">
        <v>1539</v>
      </c>
      <c r="B219" s="16">
        <f>'Ref. ACS-5-YR'!H1145</f>
        <v>8803</v>
      </c>
      <c r="C219" s="55"/>
      <c r="D219" s="16">
        <f>'Ref. ACS-5-YR'!R1145</f>
        <v>43604</v>
      </c>
      <c r="E219" s="55"/>
      <c r="F219" s="16">
        <f>'Ref. ACS-5-YR'!AB1145</f>
        <v>13103114</v>
      </c>
      <c r="G219" s="55"/>
      <c r="H219" s="54"/>
      <c r="I219" s="54"/>
      <c r="J219" s="54"/>
      <c r="K219" s="54"/>
    </row>
    <row r="220" spans="1:13" x14ac:dyDescent="0.3">
      <c r="A220" s="13" t="s">
        <v>1379</v>
      </c>
      <c r="B220" s="16">
        <f>'Ref. ACS-5-YR'!H1146</f>
        <v>4622</v>
      </c>
      <c r="C220" s="55">
        <f>'Ref. ACS-5-YR'!I1146</f>
        <v>0.52504827899579687</v>
      </c>
      <c r="D220" s="16">
        <f>'Ref. ACS-5-YR'!R1146</f>
        <v>23368</v>
      </c>
      <c r="E220" s="55">
        <f>'Ref. ACS-5-YR'!S1146</f>
        <v>0.53591413631776896</v>
      </c>
      <c r="F220" s="16">
        <f>'Ref. ACS-5-YR'!AB1146</f>
        <v>7241318</v>
      </c>
      <c r="G220" s="55">
        <f>'Ref. ACS-5-YR'!AC1146</f>
        <v>0.55300000000000005</v>
      </c>
      <c r="H220" s="54"/>
      <c r="I220" s="54"/>
      <c r="J220" s="54"/>
      <c r="K220" s="54"/>
      <c r="L220" s="272"/>
    </row>
    <row r="221" spans="1:13" x14ac:dyDescent="0.3">
      <c r="A221" s="13" t="s">
        <v>1383</v>
      </c>
      <c r="B221" s="16">
        <f>'Ref. ACS-5-YR'!H1153</f>
        <v>4181</v>
      </c>
      <c r="C221" s="55">
        <f>'Ref. ACS-5-YR'!I1153</f>
        <v>0.47495172100420313</v>
      </c>
      <c r="D221" s="16">
        <f>'Ref. ACS-5-YR'!R1153</f>
        <v>20236</v>
      </c>
      <c r="E221" s="55">
        <f>'Ref. ACS-5-YR'!S1153</f>
        <v>0.46408586368223098</v>
      </c>
      <c r="F221" s="16">
        <f>'Ref. ACS-5-YR'!AB1153</f>
        <v>5861796</v>
      </c>
      <c r="G221" s="55">
        <f>'Ref. ACS-5-YR'!AC1153</f>
        <v>0.44700000000000001</v>
      </c>
      <c r="H221" s="54"/>
      <c r="I221" s="54"/>
      <c r="J221" s="54"/>
      <c r="K221" s="54"/>
      <c r="L221" s="271"/>
    </row>
    <row r="222" spans="1:13" x14ac:dyDescent="0.3">
      <c r="A222" t="s">
        <v>1626</v>
      </c>
      <c r="L222" s="271"/>
    </row>
    <row r="223" spans="1:13" x14ac:dyDescent="0.3">
      <c r="L223" s="271"/>
    </row>
    <row r="224" spans="1:13" x14ac:dyDescent="0.3">
      <c r="A224" s="1" t="s">
        <v>1627</v>
      </c>
      <c r="L224" s="271"/>
    </row>
    <row r="225" spans="1:13" x14ac:dyDescent="0.3">
      <c r="A225" s="80"/>
      <c r="B225" s="90" t="s">
        <v>1628</v>
      </c>
      <c r="C225" s="90" t="s">
        <v>1629</v>
      </c>
      <c r="D225" s="90" t="s">
        <v>1630</v>
      </c>
      <c r="E225" s="90" t="s">
        <v>1631</v>
      </c>
      <c r="F225" s="90">
        <v>2020</v>
      </c>
      <c r="H225" s="52"/>
      <c r="I225" s="52"/>
      <c r="J225" s="52"/>
      <c r="K225" s="52"/>
      <c r="L225" s="271"/>
    </row>
    <row r="226" spans="1:13" x14ac:dyDescent="0.3">
      <c r="A226" s="7" t="s">
        <v>1539</v>
      </c>
      <c r="B226" s="16">
        <f>B227+B229</f>
        <v>5627</v>
      </c>
      <c r="C226" s="16">
        <f>C227+C229</f>
        <v>4666</v>
      </c>
      <c r="D226" s="16">
        <f>D227+D229</f>
        <v>6450</v>
      </c>
      <c r="E226" s="16">
        <f>E227+E229</f>
        <v>8196</v>
      </c>
      <c r="F226" s="16">
        <f>'Ref. ACS-5-YR'!H1145</f>
        <v>8803</v>
      </c>
      <c r="H226" s="2"/>
      <c r="I226" s="2"/>
      <c r="J226" s="2"/>
      <c r="K226" s="2"/>
      <c r="L226" s="271"/>
    </row>
    <row r="227" spans="1:13" x14ac:dyDescent="0.3">
      <c r="A227" s="13" t="s">
        <v>1379</v>
      </c>
      <c r="B227" s="16">
        <f>'Ref. DC-1980'!B22</f>
        <v>2354</v>
      </c>
      <c r="C227" s="16">
        <f>'Ref. DC-1990'!B15</f>
        <v>2393</v>
      </c>
      <c r="D227" s="16">
        <f>'Ref. DC-2000'!B44</f>
        <v>3522</v>
      </c>
      <c r="E227" s="16">
        <f>'Ref. DC-2010'!B52+'Ref. DC-2010'!B53</f>
        <v>4323</v>
      </c>
      <c r="F227" s="16">
        <f>'Ref. ACS-5-YR'!H1146</f>
        <v>4622</v>
      </c>
      <c r="H227" s="2"/>
      <c r="I227" s="2"/>
      <c r="J227" s="2"/>
      <c r="K227" s="2"/>
      <c r="L227" s="271"/>
    </row>
    <row r="228" spans="1:13" x14ac:dyDescent="0.3">
      <c r="A228" s="13" t="s">
        <v>1394</v>
      </c>
      <c r="B228" s="55">
        <f>B227/(B227+B229)</f>
        <v>0.41834014572596412</v>
      </c>
      <c r="C228" s="55">
        <f>C227/(C227+C229)</f>
        <v>0.51285897985426487</v>
      </c>
      <c r="D228" s="55">
        <f>D227/(D227+D229)</f>
        <v>0.54604651162790696</v>
      </c>
      <c r="E228" s="55">
        <f>E227/(E227+E229)</f>
        <v>0.5274524158125915</v>
      </c>
      <c r="F228" s="55">
        <f>F227/(F227+F229)</f>
        <v>0.52504827899579687</v>
      </c>
      <c r="H228" s="54"/>
      <c r="I228" s="54"/>
      <c r="J228" s="54"/>
      <c r="K228" s="54"/>
      <c r="L228" s="271"/>
    </row>
    <row r="229" spans="1:13" x14ac:dyDescent="0.3">
      <c r="A229" s="13" t="s">
        <v>1383</v>
      </c>
      <c r="B229" s="16">
        <f>'Ref. DC-1980'!B21</f>
        <v>3273</v>
      </c>
      <c r="C229" s="16">
        <f>'Ref. DC-1990'!B16</f>
        <v>2273</v>
      </c>
      <c r="D229" s="16">
        <f>'Ref. DC-2000'!B45</f>
        <v>2928</v>
      </c>
      <c r="E229" s="16">
        <f>'Ref. DC-2010'!B54</f>
        <v>3873</v>
      </c>
      <c r="F229" s="16">
        <f>'Ref. ACS-5-YR'!H1153</f>
        <v>4181</v>
      </c>
      <c r="H229" s="2"/>
      <c r="I229" s="2"/>
      <c r="J229" s="2"/>
      <c r="K229" s="2"/>
      <c r="L229" s="271"/>
    </row>
    <row r="230" spans="1:13" x14ac:dyDescent="0.3">
      <c r="A230" s="13" t="s">
        <v>1386</v>
      </c>
      <c r="B230" s="55">
        <f>B229/(B229+B227)</f>
        <v>0.58165985427403588</v>
      </c>
      <c r="C230" s="55">
        <f>C229/(C229+C227)</f>
        <v>0.48714102014573513</v>
      </c>
      <c r="D230" s="55">
        <f>D229/(D229+D227)</f>
        <v>0.45395348837209304</v>
      </c>
      <c r="E230" s="55">
        <f>E229/(E229+E227)</f>
        <v>0.4725475841874085</v>
      </c>
      <c r="F230" s="55">
        <f>F229/(F229+F227)</f>
        <v>0.47495172100420313</v>
      </c>
      <c r="H230" s="54"/>
      <c r="I230" s="54"/>
      <c r="J230" s="54"/>
      <c r="K230" s="54"/>
      <c r="L230" s="271"/>
    </row>
    <row r="231" spans="1:13" x14ac:dyDescent="0.3">
      <c r="A231" t="s">
        <v>1632</v>
      </c>
      <c r="L231" s="271"/>
    </row>
    <row r="232" spans="1:13" ht="28.8" x14ac:dyDescent="0.3">
      <c r="L232" s="271"/>
      <c r="M232" s="42" t="str">
        <f>A231</f>
        <v>Source: U.S. Census Bureau, Census 1980(SF1), 1990(SF1), 2000(SF1); ACS 16-20 (5-year Estimates), Table B25042</v>
      </c>
    </row>
    <row r="233" spans="1:13" ht="57.6" x14ac:dyDescent="0.3">
      <c r="L233" s="271"/>
      <c r="M233" s="84" t="s">
        <v>2498</v>
      </c>
    </row>
    <row r="234" spans="1:13" x14ac:dyDescent="0.3">
      <c r="L234" s="271"/>
      <c r="M234" s="97"/>
    </row>
    <row r="235" spans="1:13" x14ac:dyDescent="0.3">
      <c r="A235" s="1" t="s">
        <v>1633</v>
      </c>
      <c r="C235" s="114" t="s">
        <v>177</v>
      </c>
      <c r="D235" s="114"/>
      <c r="E235" s="114" t="s">
        <v>177</v>
      </c>
      <c r="F235" s="114"/>
      <c r="G235" s="114" t="s">
        <v>177</v>
      </c>
      <c r="L235" s="271"/>
      <c r="M235" s="61" t="s">
        <v>1634</v>
      </c>
    </row>
    <row r="236" spans="1:13" ht="28.95" customHeight="1" x14ac:dyDescent="0.3">
      <c r="A236" s="80"/>
      <c r="B236" s="60" t="str">
        <f>B3</f>
        <v>City of Lemoore</v>
      </c>
      <c r="C236" s="60" t="str">
        <f>B3</f>
        <v>City of Lemoore</v>
      </c>
      <c r="D236" s="60" t="str">
        <f>B4</f>
        <v>Kings County</v>
      </c>
      <c r="E236" s="60" t="str">
        <f>B4</f>
        <v>Kings County</v>
      </c>
      <c r="F236" s="60" t="s">
        <v>171</v>
      </c>
      <c r="G236" s="60" t="s">
        <v>171</v>
      </c>
      <c r="H236" s="58"/>
      <c r="I236" s="58"/>
      <c r="J236" s="58"/>
      <c r="K236" s="58"/>
      <c r="L236" s="271"/>
    </row>
    <row r="237" spans="1:13" x14ac:dyDescent="0.3">
      <c r="A237" s="13" t="s">
        <v>178</v>
      </c>
      <c r="B237" s="16">
        <f>'Ref. ACS-5-YR'!H1145</f>
        <v>8803</v>
      </c>
      <c r="C237" s="55"/>
      <c r="D237" s="16">
        <f>'Ref. ACS-5-YR'!R1145</f>
        <v>43604</v>
      </c>
      <c r="E237" s="55"/>
      <c r="F237" s="16">
        <f>'Ref. ACS-5-YR'!AB1145</f>
        <v>13103114</v>
      </c>
      <c r="G237" s="55"/>
      <c r="H237" s="54"/>
      <c r="I237" s="54"/>
      <c r="J237" s="54"/>
      <c r="K237" s="54"/>
      <c r="L237" s="271"/>
    </row>
    <row r="238" spans="1:13" x14ac:dyDescent="0.3">
      <c r="A238" s="7" t="s">
        <v>1635</v>
      </c>
      <c r="B238" s="118">
        <f t="shared" ref="B238:G243" si="6">B245+B252</f>
        <v>90</v>
      </c>
      <c r="C238" s="119">
        <f t="shared" si="6"/>
        <v>1.022378734522322E-2</v>
      </c>
      <c r="D238" s="118">
        <f t="shared" si="6"/>
        <v>641</v>
      </c>
      <c r="E238" s="119">
        <f t="shared" si="6"/>
        <v>1.4700486193927161E-2</v>
      </c>
      <c r="F238" s="118">
        <f t="shared" si="6"/>
        <v>547466</v>
      </c>
      <c r="G238" s="119">
        <f t="shared" si="6"/>
        <v>4.1999999999999996E-2</v>
      </c>
      <c r="H238" s="54"/>
      <c r="I238" s="54"/>
      <c r="J238" s="54"/>
      <c r="K238" s="54"/>
      <c r="L238" s="271"/>
    </row>
    <row r="239" spans="1:13" x14ac:dyDescent="0.3">
      <c r="A239" s="7" t="s">
        <v>1636</v>
      </c>
      <c r="B239" s="118">
        <f t="shared" si="6"/>
        <v>462</v>
      </c>
      <c r="C239" s="119">
        <f t="shared" si="6"/>
        <v>5.2482108372145862E-2</v>
      </c>
      <c r="D239" s="118">
        <f t="shared" si="6"/>
        <v>2111</v>
      </c>
      <c r="E239" s="119">
        <f t="shared" si="6"/>
        <v>4.8412989633978533E-2</v>
      </c>
      <c r="F239" s="118">
        <f t="shared" si="6"/>
        <v>1686731</v>
      </c>
      <c r="G239" s="119">
        <f t="shared" si="6"/>
        <v>0.128</v>
      </c>
      <c r="H239" s="54"/>
      <c r="I239" s="54"/>
      <c r="J239" s="54"/>
      <c r="K239" s="54"/>
      <c r="L239" s="271"/>
    </row>
    <row r="240" spans="1:13" x14ac:dyDescent="0.3">
      <c r="A240" s="7" t="s">
        <v>1637</v>
      </c>
      <c r="B240" s="118">
        <f t="shared" si="6"/>
        <v>2132</v>
      </c>
      <c r="C240" s="119">
        <f t="shared" si="6"/>
        <v>0.24219016244462116</v>
      </c>
      <c r="D240" s="118">
        <f t="shared" si="6"/>
        <v>9885</v>
      </c>
      <c r="E240" s="119">
        <f t="shared" si="6"/>
        <v>0.22669938537748829</v>
      </c>
      <c r="F240" s="118">
        <f t="shared" si="6"/>
        <v>3527970</v>
      </c>
      <c r="G240" s="119">
        <f t="shared" si="6"/>
        <v>0.26900000000000002</v>
      </c>
      <c r="H240" s="54"/>
      <c r="I240" s="54"/>
      <c r="J240" s="54"/>
      <c r="K240" s="54"/>
      <c r="L240" s="271"/>
    </row>
    <row r="241" spans="1:12" x14ac:dyDescent="0.3">
      <c r="A241" s="7" t="s">
        <v>1638</v>
      </c>
      <c r="B241" s="118">
        <f t="shared" si="6"/>
        <v>4234</v>
      </c>
      <c r="C241" s="119">
        <f t="shared" si="6"/>
        <v>0.48097239577416789</v>
      </c>
      <c r="D241" s="118">
        <f t="shared" si="6"/>
        <v>21922</v>
      </c>
      <c r="E241" s="119">
        <f t="shared" si="6"/>
        <v>0.502752041097147</v>
      </c>
      <c r="F241" s="118">
        <f t="shared" si="6"/>
        <v>4418085</v>
      </c>
      <c r="G241" s="119">
        <f t="shared" si="6"/>
        <v>0.33699999999999997</v>
      </c>
      <c r="H241" s="54"/>
      <c r="I241" s="54"/>
      <c r="J241" s="54"/>
      <c r="K241" s="54"/>
      <c r="L241" s="271"/>
    </row>
    <row r="242" spans="1:12" x14ac:dyDescent="0.3">
      <c r="A242" s="7" t="s">
        <v>1639</v>
      </c>
      <c r="B242" s="118">
        <f t="shared" si="6"/>
        <v>1789</v>
      </c>
      <c r="C242" s="119">
        <f t="shared" si="6"/>
        <v>0.2032261728956038</v>
      </c>
      <c r="D242" s="118">
        <f t="shared" si="6"/>
        <v>8054</v>
      </c>
      <c r="E242" s="119">
        <f t="shared" si="6"/>
        <v>0.18470782497018623</v>
      </c>
      <c r="F242" s="118">
        <f t="shared" si="6"/>
        <v>2336619</v>
      </c>
      <c r="G242" s="119">
        <f t="shared" si="6"/>
        <v>0.17799999999999999</v>
      </c>
      <c r="H242" s="54"/>
      <c r="I242" s="54"/>
      <c r="J242" s="54"/>
      <c r="K242" s="54"/>
    </row>
    <row r="243" spans="1:12" x14ac:dyDescent="0.3">
      <c r="A243" s="7" t="s">
        <v>1640</v>
      </c>
      <c r="B243" s="118">
        <f t="shared" si="6"/>
        <v>96</v>
      </c>
      <c r="C243" s="119">
        <f t="shared" si="6"/>
        <v>1.09053731682381E-2</v>
      </c>
      <c r="D243" s="118">
        <f t="shared" si="6"/>
        <v>991</v>
      </c>
      <c r="E243" s="119">
        <f t="shared" si="6"/>
        <v>2.2727272727272724E-2</v>
      </c>
      <c r="F243" s="118">
        <f t="shared" si="6"/>
        <v>586243</v>
      </c>
      <c r="G243" s="119">
        <f t="shared" si="6"/>
        <v>4.3999999999999997E-2</v>
      </c>
      <c r="H243" s="54"/>
      <c r="I243" s="54"/>
      <c r="J243" s="54"/>
      <c r="K243" s="54"/>
    </row>
    <row r="244" spans="1:12" x14ac:dyDescent="0.3">
      <c r="A244" s="13" t="s">
        <v>1641</v>
      </c>
      <c r="B244" s="16">
        <f>'Ref. ACS-5-YR'!H1146</f>
        <v>4622</v>
      </c>
      <c r="C244" s="55">
        <f>'Ref. ACS-5-YR'!I1146</f>
        <v>0.52504827899579687</v>
      </c>
      <c r="D244" s="16">
        <f>'Ref. ACS-5-YR'!R1146</f>
        <v>23368</v>
      </c>
      <c r="E244" s="55">
        <f>'Ref. ACS-5-YR'!S1146</f>
        <v>0.53591413631776896</v>
      </c>
      <c r="F244" s="16">
        <f>'Ref. ACS-5-YR'!AB1146</f>
        <v>7241318</v>
      </c>
      <c r="G244" s="55">
        <f>'Ref. ACS-5-YR'!AC1146</f>
        <v>0.55300000000000005</v>
      </c>
      <c r="H244" s="54"/>
      <c r="I244" s="54"/>
      <c r="J244" s="54"/>
      <c r="K244" s="54"/>
    </row>
    <row r="245" spans="1:12" x14ac:dyDescent="0.3">
      <c r="A245" s="13" t="s">
        <v>1642</v>
      </c>
      <c r="B245" s="16">
        <f>'Ref. ACS-5-YR'!H1147</f>
        <v>14</v>
      </c>
      <c r="C245" s="55">
        <f>'Ref. ACS-5-YR'!I1147</f>
        <v>1.5903669203680562E-3</v>
      </c>
      <c r="D245" s="16">
        <f>'Ref. ACS-5-YR'!R1147</f>
        <v>129</v>
      </c>
      <c r="E245" s="55">
        <f>'Ref. ACS-5-YR'!S1147</f>
        <v>2.9584441794330797E-3</v>
      </c>
      <c r="F245" s="16">
        <f>'Ref. ACS-5-YR'!AB1147</f>
        <v>50963</v>
      </c>
      <c r="G245" s="55">
        <f>'Ref. ACS-5-YR'!AC1147</f>
        <v>4.0000000000000001E-3</v>
      </c>
      <c r="H245" s="54"/>
      <c r="I245" s="54"/>
      <c r="J245" s="54"/>
      <c r="K245" s="54"/>
      <c r="L245" s="272"/>
    </row>
    <row r="246" spans="1:12" x14ac:dyDescent="0.3">
      <c r="A246" s="13" t="s">
        <v>1643</v>
      </c>
      <c r="B246" s="16">
        <f>'Ref. ACS-5-YR'!H1148</f>
        <v>0</v>
      </c>
      <c r="C246" s="55">
        <f>'Ref. ACS-5-YR'!I1148</f>
        <v>0</v>
      </c>
      <c r="D246" s="16">
        <f>'Ref. ACS-5-YR'!R1148</f>
        <v>72</v>
      </c>
      <c r="E246" s="55">
        <f>'Ref. ACS-5-YR'!S1148</f>
        <v>1.6512246582882305E-3</v>
      </c>
      <c r="F246" s="16">
        <f>'Ref. ACS-5-YR'!AB1148</f>
        <v>173846</v>
      </c>
      <c r="G246" s="55">
        <f>'Ref. ACS-5-YR'!AC1148</f>
        <v>1.2999999999999999E-2</v>
      </c>
      <c r="H246" s="54"/>
      <c r="I246" s="54"/>
      <c r="J246" s="54"/>
      <c r="K246" s="54"/>
      <c r="L246" s="285"/>
    </row>
    <row r="247" spans="1:12" x14ac:dyDescent="0.3">
      <c r="A247" s="13" t="s">
        <v>1644</v>
      </c>
      <c r="B247" s="16">
        <f>'Ref. ACS-5-YR'!H1149</f>
        <v>237</v>
      </c>
      <c r="C247" s="55">
        <f>'Ref. ACS-5-YR'!I1149</f>
        <v>2.6922640009087812E-2</v>
      </c>
      <c r="D247" s="16">
        <f>'Ref. ACS-5-YR'!R1149</f>
        <v>2096</v>
      </c>
      <c r="E247" s="55">
        <f>'Ref. ACS-5-YR'!S1149</f>
        <v>4.8068984496835152E-2</v>
      </c>
      <c r="F247" s="16">
        <f>'Ref. ACS-5-YR'!AB1149</f>
        <v>1307148</v>
      </c>
      <c r="G247" s="55">
        <f>'Ref. ACS-5-YR'!AC1149</f>
        <v>0.1</v>
      </c>
      <c r="H247" s="54"/>
      <c r="I247" s="54"/>
      <c r="J247" s="54"/>
      <c r="K247" s="54"/>
      <c r="L247" s="271"/>
    </row>
    <row r="248" spans="1:12" x14ac:dyDescent="0.3">
      <c r="A248" s="13" t="s">
        <v>1645</v>
      </c>
      <c r="B248" s="16">
        <f>'Ref. ACS-5-YR'!H1150</f>
        <v>2819</v>
      </c>
      <c r="C248" s="55">
        <f>'Ref. ACS-5-YR'!I1150</f>
        <v>0.32023173917982506</v>
      </c>
      <c r="D248" s="16">
        <f>'Ref. ACS-5-YR'!R1150</f>
        <v>13990</v>
      </c>
      <c r="E248" s="55">
        <f>'Ref. ACS-5-YR'!S1150</f>
        <v>0.32084212457572697</v>
      </c>
      <c r="F248" s="16">
        <f>'Ref. ACS-5-YR'!AB1150</f>
        <v>3228533</v>
      </c>
      <c r="G248" s="55">
        <f>'Ref. ACS-5-YR'!AC1150</f>
        <v>0.246</v>
      </c>
      <c r="H248" s="54"/>
      <c r="I248" s="54"/>
      <c r="J248" s="54"/>
      <c r="K248" s="54"/>
      <c r="L248" s="271"/>
    </row>
    <row r="249" spans="1:12" x14ac:dyDescent="0.3">
      <c r="A249" s="13" t="s">
        <v>1646</v>
      </c>
      <c r="B249" s="16">
        <f>'Ref. ACS-5-YR'!H1151</f>
        <v>1456</v>
      </c>
      <c r="C249" s="55">
        <f>'Ref. ACS-5-YR'!I1151</f>
        <v>0.16539815971827787</v>
      </c>
      <c r="D249" s="16">
        <f>'Ref. ACS-5-YR'!R1151</f>
        <v>6241</v>
      </c>
      <c r="E249" s="55">
        <f>'Ref. ACS-5-YR'!S1151</f>
        <v>0.1431290707274562</v>
      </c>
      <c r="F249" s="16">
        <f>'Ref. ACS-5-YR'!AB1151</f>
        <v>1964487</v>
      </c>
      <c r="G249" s="55">
        <f>'Ref. ACS-5-YR'!AC1151</f>
        <v>0.15</v>
      </c>
      <c r="H249" s="54"/>
      <c r="I249" s="54"/>
      <c r="J249" s="54"/>
      <c r="K249" s="54"/>
      <c r="L249" s="285"/>
    </row>
    <row r="250" spans="1:12" x14ac:dyDescent="0.3">
      <c r="A250" s="13" t="s">
        <v>1647</v>
      </c>
      <c r="B250" s="16">
        <f>'Ref. ACS-5-YR'!H1152</f>
        <v>96</v>
      </c>
      <c r="C250" s="55">
        <f>'Ref. ACS-5-YR'!I1152</f>
        <v>1.09053731682381E-2</v>
      </c>
      <c r="D250" s="16">
        <f>'Ref. ACS-5-YR'!R1152</f>
        <v>840</v>
      </c>
      <c r="E250" s="55">
        <f>'Ref. ACS-5-YR'!S1152</f>
        <v>1.9264287680029354E-2</v>
      </c>
      <c r="F250" s="16">
        <f>'Ref. ACS-5-YR'!AB1152</f>
        <v>516341</v>
      </c>
      <c r="G250" s="55">
        <f>'Ref. ACS-5-YR'!AC1152</f>
        <v>3.9E-2</v>
      </c>
      <c r="H250" s="54"/>
      <c r="I250" s="54"/>
      <c r="J250" s="54"/>
      <c r="K250" s="54"/>
      <c r="L250" s="271"/>
    </row>
    <row r="251" spans="1:12" x14ac:dyDescent="0.3">
      <c r="A251" s="13" t="s">
        <v>1648</v>
      </c>
      <c r="B251" s="16">
        <f>'Ref. ACS-5-YR'!H1153</f>
        <v>4181</v>
      </c>
      <c r="C251" s="55">
        <f>'Ref. ACS-5-YR'!I1153</f>
        <v>0.47495172100420313</v>
      </c>
      <c r="D251" s="16">
        <f>'Ref. ACS-5-YR'!R1153</f>
        <v>20236</v>
      </c>
      <c r="E251" s="55">
        <f>'Ref. ACS-5-YR'!S1153</f>
        <v>0.46408586368223098</v>
      </c>
      <c r="F251" s="16">
        <f>'Ref. ACS-5-YR'!AB1153</f>
        <v>5861796</v>
      </c>
      <c r="G251" s="55">
        <f>'Ref. ACS-5-YR'!AC1153</f>
        <v>0.44700000000000001</v>
      </c>
      <c r="H251" s="54"/>
      <c r="I251" s="54"/>
      <c r="J251" s="54"/>
      <c r="K251" s="54"/>
      <c r="L251" s="271"/>
    </row>
    <row r="252" spans="1:12" x14ac:dyDescent="0.3">
      <c r="A252" s="13" t="s">
        <v>1649</v>
      </c>
      <c r="B252" s="16">
        <f>'Ref. ACS-5-YR'!H1154</f>
        <v>76</v>
      </c>
      <c r="C252" s="55">
        <f>'Ref. ACS-5-YR'!I1154</f>
        <v>8.6334204248551625E-3</v>
      </c>
      <c r="D252" s="16">
        <f>'Ref. ACS-5-YR'!R1154</f>
        <v>512</v>
      </c>
      <c r="E252" s="55">
        <f>'Ref. ACS-5-YR'!S1154</f>
        <v>1.1742042014494082E-2</v>
      </c>
      <c r="F252" s="16">
        <f>'Ref. ACS-5-YR'!AB1154</f>
        <v>496503</v>
      </c>
      <c r="G252" s="55">
        <f>'Ref. ACS-5-YR'!AC1154</f>
        <v>3.7999999999999999E-2</v>
      </c>
      <c r="H252" s="54"/>
      <c r="I252" s="54"/>
      <c r="J252" s="54"/>
      <c r="K252" s="54"/>
      <c r="L252" s="285"/>
    </row>
    <row r="253" spans="1:12" x14ac:dyDescent="0.3">
      <c r="A253" s="13" t="s">
        <v>1650</v>
      </c>
      <c r="B253" s="16">
        <f>'Ref. ACS-5-YR'!H1155</f>
        <v>462</v>
      </c>
      <c r="C253" s="55">
        <f>'Ref. ACS-5-YR'!I1155</f>
        <v>5.2482108372145862E-2</v>
      </c>
      <c r="D253" s="16">
        <f>'Ref. ACS-5-YR'!R1155</f>
        <v>2039</v>
      </c>
      <c r="E253" s="55">
        <f>'Ref. ACS-5-YR'!S1155</f>
        <v>4.6761764975690304E-2</v>
      </c>
      <c r="F253" s="16">
        <f>'Ref. ACS-5-YR'!AB1155</f>
        <v>1512885</v>
      </c>
      <c r="G253" s="55">
        <f>'Ref. ACS-5-YR'!AC1155</f>
        <v>0.115</v>
      </c>
      <c r="H253" s="54"/>
      <c r="I253" s="54"/>
      <c r="J253" s="54"/>
      <c r="K253" s="54"/>
      <c r="L253" s="271"/>
    </row>
    <row r="254" spans="1:12" x14ac:dyDescent="0.3">
      <c r="A254" s="13" t="s">
        <v>1651</v>
      </c>
      <c r="B254" s="16">
        <f>'Ref. ACS-5-YR'!H1156</f>
        <v>1895</v>
      </c>
      <c r="C254" s="55">
        <f>'Ref. ACS-5-YR'!I1156</f>
        <v>0.21526752243553335</v>
      </c>
      <c r="D254" s="16">
        <f>'Ref. ACS-5-YR'!R1156</f>
        <v>7789</v>
      </c>
      <c r="E254" s="55">
        <f>'Ref. ACS-5-YR'!S1156</f>
        <v>0.17863040088065316</v>
      </c>
      <c r="F254" s="16">
        <f>'Ref. ACS-5-YR'!AB1156</f>
        <v>2220822</v>
      </c>
      <c r="G254" s="55">
        <f>'Ref. ACS-5-YR'!AC1156</f>
        <v>0.16900000000000001</v>
      </c>
      <c r="H254" s="54"/>
      <c r="I254" s="54"/>
      <c r="J254" s="54"/>
      <c r="K254" s="54"/>
      <c r="L254" s="271"/>
    </row>
    <row r="255" spans="1:12" x14ac:dyDescent="0.3">
      <c r="A255" s="13" t="s">
        <v>1652</v>
      </c>
      <c r="B255" s="16">
        <f>'Ref. ACS-5-YR'!H1157</f>
        <v>1415</v>
      </c>
      <c r="C255" s="55">
        <f>'Ref. ACS-5-YR'!I1157</f>
        <v>0.16074065659434283</v>
      </c>
      <c r="D255" s="16">
        <f>'Ref. ACS-5-YR'!R1157</f>
        <v>7932</v>
      </c>
      <c r="E255" s="55">
        <f>'Ref. ACS-5-YR'!S1157</f>
        <v>0.18190991652142005</v>
      </c>
      <c r="F255" s="16">
        <f>'Ref. ACS-5-YR'!AB1157</f>
        <v>1189552</v>
      </c>
      <c r="G255" s="55">
        <f>'Ref. ACS-5-YR'!AC1157</f>
        <v>9.0999999999999998E-2</v>
      </c>
      <c r="H255" s="54"/>
      <c r="I255" s="54"/>
      <c r="J255" s="54"/>
      <c r="K255" s="54"/>
      <c r="L255" s="285"/>
    </row>
    <row r="256" spans="1:12" x14ac:dyDescent="0.3">
      <c r="A256" s="13" t="s">
        <v>1653</v>
      </c>
      <c r="B256" s="16">
        <f>'Ref. ACS-5-YR'!H1158</f>
        <v>333</v>
      </c>
      <c r="C256" s="55">
        <f>'Ref. ACS-5-YR'!I1158</f>
        <v>3.7828013177325912E-2</v>
      </c>
      <c r="D256" s="16">
        <f>'Ref. ACS-5-YR'!R1158</f>
        <v>1813</v>
      </c>
      <c r="E256" s="55">
        <f>'Ref. ACS-5-YR'!S1158</f>
        <v>4.1578754242730026E-2</v>
      </c>
      <c r="F256" s="16">
        <f>'Ref. ACS-5-YR'!AB1158</f>
        <v>372132</v>
      </c>
      <c r="G256" s="55">
        <f>'Ref. ACS-5-YR'!AC1158</f>
        <v>2.8000000000000001E-2</v>
      </c>
      <c r="H256" s="54"/>
      <c r="I256" s="54"/>
      <c r="J256" s="54"/>
      <c r="K256" s="54"/>
      <c r="L256" s="271"/>
    </row>
    <row r="257" spans="1:13" x14ac:dyDescent="0.3">
      <c r="A257" s="13" t="s">
        <v>1654</v>
      </c>
      <c r="B257" s="16">
        <f>'Ref. ACS-5-YR'!H1159</f>
        <v>0</v>
      </c>
      <c r="C257" s="55">
        <f>'Ref. ACS-5-YR'!I1159</f>
        <v>0</v>
      </c>
      <c r="D257" s="16">
        <f>'Ref. ACS-5-YR'!R1159</f>
        <v>151</v>
      </c>
      <c r="E257" s="55">
        <f>'Ref. ACS-5-YR'!S1159</f>
        <v>3.462985047243372E-3</v>
      </c>
      <c r="F257" s="16">
        <f>'Ref. ACS-5-YR'!AB1159</f>
        <v>69902</v>
      </c>
      <c r="G257" s="55">
        <f>'Ref. ACS-5-YR'!AC1159</f>
        <v>5.0000000000000001E-3</v>
      </c>
      <c r="H257" s="54"/>
      <c r="I257" s="54"/>
      <c r="J257" s="54"/>
      <c r="K257" s="54"/>
      <c r="L257" s="271"/>
    </row>
    <row r="258" spans="1:13" x14ac:dyDescent="0.3">
      <c r="A258" t="s">
        <v>1626</v>
      </c>
      <c r="L258" s="285"/>
      <c r="M258" s="42" t="str">
        <f>A258</f>
        <v>Source: U.S. Census Bureau, ACS 16-20 (5-year Estimates), Table B25042</v>
      </c>
    </row>
    <row r="259" spans="1:13" x14ac:dyDescent="0.3">
      <c r="L259" s="271"/>
    </row>
    <row r="260" spans="1:13" x14ac:dyDescent="0.3">
      <c r="A260" s="1" t="s">
        <v>1655</v>
      </c>
      <c r="L260" s="271"/>
      <c r="M260" s="61" t="s">
        <v>1656</v>
      </c>
    </row>
    <row r="261" spans="1:13" ht="28.2" customHeight="1" x14ac:dyDescent="0.3">
      <c r="A261" s="80"/>
      <c r="B261" s="60" t="str">
        <f>B3</f>
        <v>City of Lemoore</v>
      </c>
      <c r="C261" s="60" t="s">
        <v>177</v>
      </c>
      <c r="D261" s="60" t="str">
        <f>B4</f>
        <v>Kings County</v>
      </c>
      <c r="E261" s="60" t="s">
        <v>177</v>
      </c>
      <c r="F261" s="60" t="s">
        <v>171</v>
      </c>
      <c r="G261" s="60" t="s">
        <v>177</v>
      </c>
      <c r="H261" s="58"/>
      <c r="I261" s="58"/>
      <c r="J261" s="58"/>
      <c r="K261" s="58"/>
      <c r="L261" s="285"/>
    </row>
    <row r="262" spans="1:13" x14ac:dyDescent="0.3">
      <c r="A262" s="87" t="s">
        <v>248</v>
      </c>
      <c r="B262" s="87"/>
      <c r="C262" s="87"/>
      <c r="D262" s="87"/>
      <c r="E262" s="87"/>
      <c r="F262" s="87"/>
      <c r="G262" s="87"/>
      <c r="H262" s="88"/>
      <c r="I262" s="88"/>
      <c r="J262" s="88"/>
      <c r="K262" s="88"/>
      <c r="L262" s="271"/>
    </row>
    <row r="263" spans="1:13" x14ac:dyDescent="0.3">
      <c r="A263" s="13" t="s">
        <v>1582</v>
      </c>
      <c r="B263" s="16">
        <f>'Ref. ACS-5-YR'!H935</f>
        <v>3268</v>
      </c>
      <c r="C263" s="55">
        <f>'Ref. ACS-5-YR'!I935</f>
        <v>0.58108108108108103</v>
      </c>
      <c r="D263" s="16">
        <f>'Ref. ACS-5-YR'!R935</f>
        <v>17156</v>
      </c>
      <c r="E263" s="55">
        <f>'Ref. ACS-5-YR'!S935</f>
        <v>0.56065359477124188</v>
      </c>
      <c r="F263" s="16">
        <f>'Ref. ACS-5-YR'!AB935</f>
        <v>4831347</v>
      </c>
      <c r="G263" s="55">
        <f>'Ref. ACS-5-YR'!AC935</f>
        <v>0.59399999999999997</v>
      </c>
      <c r="H263" s="54"/>
      <c r="I263" s="54"/>
      <c r="J263" s="54"/>
      <c r="K263" s="54"/>
      <c r="L263" s="271"/>
    </row>
    <row r="264" spans="1:13" x14ac:dyDescent="0.3">
      <c r="A264" s="13" t="s">
        <v>1585</v>
      </c>
      <c r="B264" s="16">
        <f>'Ref. ACS-5-YR'!H936</f>
        <v>2356</v>
      </c>
      <c r="C264" s="55">
        <f>'Ref. ACS-5-YR'!I936</f>
        <v>0.41891891891891891</v>
      </c>
      <c r="D264" s="16">
        <f>'Ref. ACS-5-YR'!R936</f>
        <v>13444</v>
      </c>
      <c r="E264" s="55">
        <f>'Ref. ACS-5-YR'!S936</f>
        <v>0.43934640522875817</v>
      </c>
      <c r="F264" s="16">
        <f>'Ref. ACS-5-YR'!AB936</f>
        <v>3308833</v>
      </c>
      <c r="G264" s="55">
        <f>'Ref. ACS-5-YR'!AC936</f>
        <v>0.40600000000000003</v>
      </c>
      <c r="H264" s="54"/>
      <c r="I264" s="54"/>
      <c r="J264" s="54"/>
      <c r="K264" s="54"/>
      <c r="L264" s="285"/>
    </row>
    <row r="265" spans="1:13" x14ac:dyDescent="0.3">
      <c r="A265" s="87" t="s">
        <v>1657</v>
      </c>
      <c r="B265" s="87"/>
      <c r="C265" s="87"/>
      <c r="D265" s="87"/>
      <c r="E265" s="87"/>
      <c r="F265" s="87"/>
      <c r="G265" s="87"/>
      <c r="H265" s="88"/>
      <c r="I265" s="88"/>
      <c r="J265" s="88"/>
      <c r="K265" s="88"/>
      <c r="L265" s="271"/>
    </row>
    <row r="266" spans="1:13" x14ac:dyDescent="0.3">
      <c r="A266" s="13" t="s">
        <v>1582</v>
      </c>
      <c r="B266" s="16">
        <f>'Ref. ACS-5-YR'!H941</f>
        <v>131</v>
      </c>
      <c r="C266" s="55">
        <f>'Ref. ACS-5-YR'!I941</f>
        <v>0.15669856459330145</v>
      </c>
      <c r="D266" s="16">
        <f>'Ref. ACS-5-YR'!R941</f>
        <v>684</v>
      </c>
      <c r="E266" s="55">
        <f>'Ref. ACS-5-YR'!S941</f>
        <v>0.29106382978723405</v>
      </c>
      <c r="F266" s="16">
        <f>'Ref. ACS-5-YR'!AB941</f>
        <v>286043</v>
      </c>
      <c r="G266" s="55">
        <f>'Ref. ACS-5-YR'!AC941</f>
        <v>0.35499999999999998</v>
      </c>
      <c r="H266" s="54"/>
      <c r="I266" s="54"/>
      <c r="J266" s="54"/>
      <c r="K266" s="54"/>
      <c r="L266" s="271"/>
    </row>
    <row r="267" spans="1:13" x14ac:dyDescent="0.3">
      <c r="A267" s="13" t="s">
        <v>1585</v>
      </c>
      <c r="B267" s="16">
        <f>'Ref. ACS-5-YR'!H942</f>
        <v>705</v>
      </c>
      <c r="C267" s="55">
        <f>'Ref. ACS-5-YR'!I942</f>
        <v>0.84330143540669855</v>
      </c>
      <c r="D267" s="16">
        <f>'Ref. ACS-5-YR'!R942</f>
        <v>1666</v>
      </c>
      <c r="E267" s="55">
        <f>'Ref. ACS-5-YR'!S942</f>
        <v>0.708936170212766</v>
      </c>
      <c r="F267" s="16">
        <f>'Ref. ACS-5-YR'!AB942</f>
        <v>520690</v>
      </c>
      <c r="G267" s="55">
        <f>'Ref. ACS-5-YR'!AC942</f>
        <v>0.64500000000000002</v>
      </c>
      <c r="H267" s="54"/>
      <c r="I267" s="54"/>
      <c r="J267" s="54"/>
      <c r="K267" s="54"/>
      <c r="L267" s="271"/>
    </row>
    <row r="268" spans="1:13" x14ac:dyDescent="0.3">
      <c r="A268" s="87" t="s">
        <v>1658</v>
      </c>
      <c r="B268" s="87"/>
      <c r="C268" s="87"/>
      <c r="D268" s="87"/>
      <c r="E268" s="87"/>
      <c r="F268" s="87"/>
      <c r="G268" s="87"/>
      <c r="H268" s="88"/>
      <c r="I268" s="88"/>
      <c r="J268" s="88"/>
      <c r="K268" s="88"/>
      <c r="L268" s="271"/>
    </row>
    <row r="269" spans="1:13" x14ac:dyDescent="0.3">
      <c r="A269" s="13" t="s">
        <v>1582</v>
      </c>
      <c r="B269" s="16">
        <f>'Ref. ACS-5-YR'!H947</f>
        <v>43</v>
      </c>
      <c r="C269" s="55">
        <f>'Ref. ACS-5-YR'!I947</f>
        <v>0.37719298245614036</v>
      </c>
      <c r="D269" s="16">
        <f>'Ref. ACS-5-YR'!R947</f>
        <v>165</v>
      </c>
      <c r="E269" s="55">
        <f>'Ref. ACS-5-YR'!S947</f>
        <v>0.31669865642994244</v>
      </c>
      <c r="F269" s="16">
        <f>'Ref. ACS-5-YR'!AB947</f>
        <v>48100</v>
      </c>
      <c r="G269" s="55">
        <f>'Ref. ACS-5-YR'!AC947</f>
        <v>0.49199999999999999</v>
      </c>
      <c r="H269" s="54"/>
      <c r="I269" s="54"/>
      <c r="J269" s="54"/>
      <c r="K269" s="54"/>
      <c r="L269" s="271"/>
    </row>
    <row r="270" spans="1:13" x14ac:dyDescent="0.3">
      <c r="A270" s="13" t="s">
        <v>1585</v>
      </c>
      <c r="B270" s="16">
        <f>'Ref. ACS-5-YR'!H948</f>
        <v>71</v>
      </c>
      <c r="C270" s="55">
        <f>'Ref. ACS-5-YR'!I948</f>
        <v>0.6228070175438597</v>
      </c>
      <c r="D270" s="16">
        <f>'Ref. ACS-5-YR'!R948</f>
        <v>356</v>
      </c>
      <c r="E270" s="55">
        <f>'Ref. ACS-5-YR'!S948</f>
        <v>0.68330134357005756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465</v>
      </c>
      <c r="C272" s="55">
        <f>'Ref. ACS-5-YR'!I953</f>
        <v>0.71100917431192656</v>
      </c>
      <c r="D272" s="16">
        <f>'Ref. ACS-5-YR'!R953</f>
        <v>1137</v>
      </c>
      <c r="E272" s="55">
        <f>'Ref. ACS-5-YR'!S953</f>
        <v>0.67238320520402128</v>
      </c>
      <c r="F272" s="16">
        <f>'Ref. ACS-5-YR'!AB953</f>
        <v>1111582</v>
      </c>
      <c r="G272" s="55">
        <f>'Ref. ACS-5-YR'!AC953</f>
        <v>0.59699999999999998</v>
      </c>
      <c r="H272" s="54"/>
      <c r="I272" s="54"/>
      <c r="J272" s="54"/>
      <c r="K272" s="54"/>
    </row>
    <row r="273" spans="1:13" x14ac:dyDescent="0.3">
      <c r="A273" s="13" t="s">
        <v>1585</v>
      </c>
      <c r="B273" s="16">
        <f>'Ref. ACS-5-YR'!H954</f>
        <v>189</v>
      </c>
      <c r="C273" s="55">
        <f>'Ref. ACS-5-YR'!I954</f>
        <v>0.28899082568807338</v>
      </c>
      <c r="D273" s="16">
        <f>'Ref. ACS-5-YR'!R954</f>
        <v>554</v>
      </c>
      <c r="E273" s="55">
        <f>'Ref. ACS-5-YR'!S954</f>
        <v>0.32761679479597872</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22</v>
      </c>
      <c r="C275" s="55">
        <f>'Ref. ACS-5-YR'!I959</f>
        <v>1</v>
      </c>
      <c r="D275" s="16">
        <f>'Ref. ACS-5-YR'!R959</f>
        <v>37</v>
      </c>
      <c r="E275" s="55">
        <f>'Ref. ACS-5-YR'!S959</f>
        <v>0.80434782608695654</v>
      </c>
      <c r="F275" s="16">
        <f>'Ref. ACS-5-YR'!AB959</f>
        <v>18182</v>
      </c>
      <c r="G275" s="55">
        <f>'Ref. ACS-5-YR'!AC959</f>
        <v>0.45400000000000001</v>
      </c>
      <c r="H275" s="54"/>
      <c r="I275" s="54"/>
      <c r="J275" s="54"/>
      <c r="K275" s="54"/>
    </row>
    <row r="276" spans="1:13" x14ac:dyDescent="0.3">
      <c r="A276" s="13" t="s">
        <v>1585</v>
      </c>
      <c r="B276" s="16">
        <f>'Ref. ACS-5-YR'!H960</f>
        <v>0</v>
      </c>
      <c r="C276" s="55">
        <f>'Ref. ACS-5-YR'!I960</f>
        <v>0</v>
      </c>
      <c r="D276" s="16">
        <f>'Ref. ACS-5-YR'!R960</f>
        <v>9</v>
      </c>
      <c r="E276" s="55">
        <f>'Ref. ACS-5-YR'!S960</f>
        <v>0.19565217391304349</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455</v>
      </c>
      <c r="C278" s="55">
        <f>'Ref. ACS-5-YR'!I965</f>
        <v>0.40516473731077474</v>
      </c>
      <c r="D278" s="16">
        <f>'Ref. ACS-5-YR'!R965</f>
        <v>2490</v>
      </c>
      <c r="E278" s="55">
        <f>'Ref. ACS-5-YR'!S965</f>
        <v>0.43645924627519722</v>
      </c>
      <c r="F278" s="16">
        <f>'Ref. ACS-5-YR'!AB965</f>
        <v>576852</v>
      </c>
      <c r="G278" s="55">
        <f>'Ref. ACS-5-YR'!AC965</f>
        <v>0.41299999999999998</v>
      </c>
      <c r="H278" s="54"/>
      <c r="I278" s="54"/>
      <c r="J278" s="54"/>
      <c r="K278" s="54"/>
    </row>
    <row r="279" spans="1:13" x14ac:dyDescent="0.3">
      <c r="A279" s="13" t="s">
        <v>1585</v>
      </c>
      <c r="B279" s="16">
        <f>'Ref. ACS-5-YR'!H966</f>
        <v>668</v>
      </c>
      <c r="C279" s="55">
        <f>'Ref. ACS-5-YR'!I966</f>
        <v>0.59483526268922526</v>
      </c>
      <c r="D279" s="16">
        <f>'Ref. ACS-5-YR'!R966</f>
        <v>3215</v>
      </c>
      <c r="E279" s="55">
        <f>'Ref. ACS-5-YR'!S966</f>
        <v>0.56354075372480283</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238</v>
      </c>
      <c r="C281" s="55">
        <f>'Ref. ACS-5-YR'!I971</f>
        <v>0.55348837209302326</v>
      </c>
      <c r="D281" s="16">
        <f>'Ref. ACS-5-YR'!R971</f>
        <v>1699</v>
      </c>
      <c r="E281" s="55">
        <f>'Ref. ACS-5-YR'!S971</f>
        <v>0.63136380527684877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192</v>
      </c>
      <c r="C282" s="55">
        <f>'Ref. ACS-5-YR'!I972</f>
        <v>0.44651162790697674</v>
      </c>
      <c r="D282" s="16">
        <f>'Ref. ACS-5-YR'!R972</f>
        <v>992</v>
      </c>
      <c r="E282" s="55">
        <f>'Ref. ACS-5-YR'!S972</f>
        <v>0.36863619472315123</v>
      </c>
      <c r="F282" s="16">
        <f>'Ref. ACS-5-YR'!AB972</f>
        <v>391096</v>
      </c>
      <c r="G282" s="55">
        <f>'Ref. ACS-5-YR'!AC972</f>
        <v>0.51400000000000001</v>
      </c>
      <c r="H282" s="54"/>
      <c r="I282" s="54"/>
      <c r="J282" s="54"/>
      <c r="K282" s="54"/>
      <c r="M282" s="290" t="s">
        <v>2444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1292</v>
      </c>
      <c r="C284" s="55">
        <f>'Ref. ACS-5-YR'!I983</f>
        <v>0.39595464296659516</v>
      </c>
      <c r="D284" s="16">
        <f>'Ref. ACS-5-YR'!R983</f>
        <v>9256</v>
      </c>
      <c r="E284" s="55">
        <f>'Ref. ACS-5-YR'!S983</f>
        <v>0.45206349206349206</v>
      </c>
      <c r="F284" s="16">
        <f>'Ref. ACS-5-YR'!AB983</f>
        <v>1741159</v>
      </c>
      <c r="G284" s="55">
        <f>'Ref. ACS-5-YR'!AC983</f>
        <v>0.44900000000000001</v>
      </c>
      <c r="H284" s="54"/>
      <c r="I284" s="54"/>
      <c r="J284" s="54"/>
      <c r="K284" s="54"/>
    </row>
    <row r="285" spans="1:13" x14ac:dyDescent="0.3">
      <c r="A285" s="13" t="s">
        <v>1585</v>
      </c>
      <c r="B285" s="16">
        <f>'Ref. ACS-5-YR'!H984</f>
        <v>1971</v>
      </c>
      <c r="C285" s="55">
        <f>'Ref. ACS-5-YR'!I984</f>
        <v>0.60404535703340489</v>
      </c>
      <c r="D285" s="16">
        <f>'Ref. ACS-5-YR'!R984</f>
        <v>11219</v>
      </c>
      <c r="E285" s="55">
        <f>'Ref. ACS-5-YR'!S984</f>
        <v>0.54793650793650794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3268</v>
      </c>
      <c r="C290" s="55">
        <f>C263</f>
        <v>0.58108108108108103</v>
      </c>
      <c r="D290" s="6">
        <f>B264</f>
        <v>2356</v>
      </c>
      <c r="E290" s="55">
        <f>C264</f>
        <v>0.41891891891891891</v>
      </c>
      <c r="M290"/>
    </row>
    <row r="291" spans="1:13" x14ac:dyDescent="0.3">
      <c r="A291" s="87" t="s">
        <v>1657</v>
      </c>
      <c r="B291" s="6">
        <f>B266</f>
        <v>131</v>
      </c>
      <c r="C291" s="55">
        <f>C266</f>
        <v>0.15669856459330145</v>
      </c>
      <c r="D291" s="6">
        <f>B267</f>
        <v>705</v>
      </c>
      <c r="E291" s="55">
        <f>C267</f>
        <v>0.84330143540669855</v>
      </c>
      <c r="M291" s="61" t="s">
        <v>1664</v>
      </c>
    </row>
    <row r="292" spans="1:13" x14ac:dyDescent="0.3">
      <c r="A292" s="87" t="s">
        <v>1658</v>
      </c>
      <c r="B292" s="6">
        <f>B269</f>
        <v>43</v>
      </c>
      <c r="C292" s="55">
        <f>C269</f>
        <v>0.37719298245614036</v>
      </c>
      <c r="D292" s="6">
        <f>B270</f>
        <v>71</v>
      </c>
      <c r="E292" s="55">
        <f>C270</f>
        <v>0.6228070175438597</v>
      </c>
      <c r="M292"/>
    </row>
    <row r="293" spans="1:13" x14ac:dyDescent="0.3">
      <c r="A293" s="87" t="s">
        <v>1659</v>
      </c>
      <c r="B293" s="6">
        <f>B272</f>
        <v>465</v>
      </c>
      <c r="C293" s="55">
        <f>C272</f>
        <v>0.71100917431192656</v>
      </c>
      <c r="D293" s="6">
        <f>B273</f>
        <v>189</v>
      </c>
      <c r="E293" s="55">
        <f>C273</f>
        <v>0.28899082568807338</v>
      </c>
      <c r="M293"/>
    </row>
    <row r="294" spans="1:13" x14ac:dyDescent="0.3">
      <c r="A294" s="87" t="s">
        <v>1468</v>
      </c>
      <c r="B294" s="6">
        <f>B275</f>
        <v>22</v>
      </c>
      <c r="C294" s="55">
        <f>C275</f>
        <v>1</v>
      </c>
      <c r="D294" s="6">
        <f>B276</f>
        <v>0</v>
      </c>
      <c r="E294" s="55">
        <f>C276</f>
        <v>0</v>
      </c>
      <c r="M294"/>
    </row>
    <row r="295" spans="1:13" x14ac:dyDescent="0.3">
      <c r="A295" s="87" t="s">
        <v>1660</v>
      </c>
      <c r="B295" s="6">
        <f>B278</f>
        <v>455</v>
      </c>
      <c r="C295" s="55">
        <f>C278</f>
        <v>0.40516473731077474</v>
      </c>
      <c r="D295" s="6">
        <f>B279</f>
        <v>668</v>
      </c>
      <c r="E295" s="55">
        <f>C279</f>
        <v>0.59483526268922526</v>
      </c>
      <c r="M295"/>
    </row>
    <row r="296" spans="1:13" x14ac:dyDescent="0.3">
      <c r="A296" s="87" t="s">
        <v>1665</v>
      </c>
      <c r="B296" s="6">
        <f>B281</f>
        <v>238</v>
      </c>
      <c r="C296" s="55">
        <f>C281</f>
        <v>0.55348837209302326</v>
      </c>
      <c r="D296" s="6">
        <f>B282</f>
        <v>192</v>
      </c>
      <c r="E296" s="55">
        <f>C282</f>
        <v>0.44651162790697674</v>
      </c>
      <c r="M296"/>
    </row>
    <row r="297" spans="1:13" x14ac:dyDescent="0.3">
      <c r="A297" s="87" t="s">
        <v>247</v>
      </c>
      <c r="B297" s="6">
        <f>B284</f>
        <v>1292</v>
      </c>
      <c r="C297" s="55">
        <f>C284</f>
        <v>0.39595464296659516</v>
      </c>
      <c r="D297" s="6">
        <f>B285</f>
        <v>1971</v>
      </c>
      <c r="E297" s="55">
        <f>C285</f>
        <v>0.60404535703340489</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Lemoore</v>
      </c>
      <c r="C301" s="60" t="str">
        <f>B3</f>
        <v>City of Lemoore</v>
      </c>
      <c r="D301" s="60" t="str">
        <f>B4</f>
        <v>Kings County</v>
      </c>
      <c r="E301" s="60" t="str">
        <f>B4</f>
        <v>Kings County</v>
      </c>
      <c r="F301" s="60" t="s">
        <v>171</v>
      </c>
      <c r="G301" s="60" t="s">
        <v>171</v>
      </c>
      <c r="L301" s="270"/>
    </row>
    <row r="302" spans="1:13" x14ac:dyDescent="0.3">
      <c r="A302" s="13" t="s">
        <v>1668</v>
      </c>
      <c r="B302" s="16">
        <f>'Ref. Permits'!B6</f>
        <v>0</v>
      </c>
      <c r="C302" s="55" t="e">
        <f>B302/(SUM(B$302:B$305))</f>
        <v>#DIV/0!</v>
      </c>
      <c r="D302" s="16">
        <f>'Ref. Permits'!J6</f>
        <v>300</v>
      </c>
      <c r="E302" s="55">
        <f>D302/(SUM(D$302:D$305))</f>
        <v>0.98684210526315785</v>
      </c>
      <c r="F302" s="16">
        <f>'Ref. Permits'!R6</f>
        <v>56085</v>
      </c>
      <c r="G302" s="55">
        <f>F302/(SUM(F$302:F$305))</f>
        <v>0.94615112100814813</v>
      </c>
    </row>
    <row r="303" spans="1:13" x14ac:dyDescent="0.3">
      <c r="A303" s="13" t="s">
        <v>1669</v>
      </c>
      <c r="B303" s="16">
        <f>'Ref. Permits'!D6</f>
        <v>0</v>
      </c>
      <c r="C303" s="55" t="e">
        <f>B303/(SUM(B$302:B$305))</f>
        <v>#DIV/0!</v>
      </c>
      <c r="D303" s="16">
        <f>'Ref. Permits'!L6</f>
        <v>1</v>
      </c>
      <c r="E303" s="55">
        <f>D303/(SUM(D$302:D$305))</f>
        <v>3.2894736842105261E-3</v>
      </c>
      <c r="F303" s="16">
        <f>'Ref. Permits'!T6</f>
        <v>1210</v>
      </c>
      <c r="G303" s="55">
        <f>F303/(SUM(F$302:F$305))</f>
        <v>2.0412638966209491E-2</v>
      </c>
      <c r="L303" s="268"/>
    </row>
    <row r="304" spans="1:13" x14ac:dyDescent="0.3">
      <c r="A304" s="13" t="s">
        <v>1670</v>
      </c>
      <c r="B304" s="16">
        <f>'Ref. Permits'!F6</f>
        <v>0</v>
      </c>
      <c r="C304" s="55" t="e">
        <f>B304/(SUM(B$302:B$305))</f>
        <v>#DIV/0!</v>
      </c>
      <c r="D304" s="16">
        <f>'Ref. Permits'!N6</f>
        <v>0</v>
      </c>
      <c r="E304" s="55">
        <f>D304/(SUM(D$302:D$305))</f>
        <v>0</v>
      </c>
      <c r="F304" s="16">
        <f>'Ref. Permits'!V6</f>
        <v>470</v>
      </c>
      <c r="G304" s="55">
        <f>F304/(SUM(F$302:F$305))</f>
        <v>7.9288762926598855E-3</v>
      </c>
      <c r="L304" s="268"/>
    </row>
    <row r="305" spans="1:13" x14ac:dyDescent="0.3">
      <c r="A305" s="13" t="s">
        <v>1671</v>
      </c>
      <c r="B305" s="16">
        <f>'Ref. Permits'!H6</f>
        <v>0</v>
      </c>
      <c r="C305" s="55" t="e">
        <f>B305/(SUM(B$302:B$305))</f>
        <v>#DIV/0!</v>
      </c>
      <c r="D305" s="16">
        <f>'Ref. Permits'!P6</f>
        <v>3</v>
      </c>
      <c r="E305" s="55">
        <f>D305/(SUM(D$302:D$305))</f>
        <v>9.8684210526315784E-3</v>
      </c>
      <c r="F305" s="16">
        <f>'Ref. Permits'!X6</f>
        <v>1512</v>
      </c>
      <c r="G305" s="55">
        <f>F305/(SUM(F$302:F$305))</f>
        <v>2.5507363732982437E-2</v>
      </c>
      <c r="L305" s="268"/>
    </row>
    <row r="306" spans="1:13" x14ac:dyDescent="0.3">
      <c r="A306" t="s">
        <v>1672</v>
      </c>
      <c r="B306" s="2"/>
      <c r="C306" s="2"/>
      <c r="D306" s="2"/>
      <c r="L306" s="268"/>
      <c r="M306" s="61"/>
    </row>
    <row r="307" spans="1:13" x14ac:dyDescent="0.3">
      <c r="A307" s="287" t="s">
        <v>4605</v>
      </c>
      <c r="B307" s="309"/>
      <c r="C307" s="309"/>
      <c r="D307" s="309"/>
      <c r="E307" s="287"/>
      <c r="F307" s="287"/>
      <c r="G307" s="287"/>
      <c r="H307" s="287"/>
      <c r="L307" s="268"/>
      <c r="M307" s="61"/>
    </row>
    <row r="308" spans="1:13" x14ac:dyDescent="0.3">
      <c r="L308" s="268"/>
      <c r="M308" s="42" t="str">
        <f>A306</f>
        <v>Source: U.S. Census Bureau, Building Permits Survey 2019, Table AD:T2</v>
      </c>
    </row>
    <row r="309" spans="1:13" x14ac:dyDescent="0.3">
      <c r="A309" s="1" t="s">
        <v>1673</v>
      </c>
      <c r="B309" s="1" t="s">
        <v>758</v>
      </c>
      <c r="L309" s="268"/>
    </row>
    <row r="310" spans="1:13" x14ac:dyDescent="0.3">
      <c r="A310" s="1" t="s">
        <v>2453</v>
      </c>
      <c r="L310" s="268"/>
      <c r="M310" s="61" t="s">
        <v>1674</v>
      </c>
    </row>
    <row r="311" spans="1:13" ht="57.6" x14ac:dyDescent="0.3">
      <c r="A311" s="60" t="s">
        <v>1675</v>
      </c>
      <c r="B311" s="60" t="s">
        <v>1676</v>
      </c>
      <c r="C311" s="60">
        <v>2015</v>
      </c>
      <c r="D311" s="60">
        <v>2016</v>
      </c>
      <c r="E311" s="60">
        <v>2017</v>
      </c>
      <c r="F311" s="60">
        <v>2018</v>
      </c>
      <c r="G311" s="60">
        <v>2019</v>
      </c>
      <c r="H311" s="60">
        <v>2020</v>
      </c>
      <c r="I311" s="60">
        <v>2021</v>
      </c>
      <c r="J311" s="60" t="s">
        <v>2455</v>
      </c>
      <c r="K311" s="60" t="s">
        <v>1677</v>
      </c>
      <c r="L311" s="268"/>
      <c r="M311" s="61"/>
    </row>
    <row r="312" spans="1:13" x14ac:dyDescent="0.3">
      <c r="A312" s="13" t="s">
        <v>1678</v>
      </c>
      <c r="B312" s="13">
        <f>SUMIFS('Ref. HCD-2020'!$F$3:$F$253,'Ref. HCD-2020'!$B$3:$B$253,Housing!$B$309,'Ref. HCD-2020'!$T$3:$T$253,"2018")</f>
        <v>677</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4">
        <v>0</v>
      </c>
      <c r="J312" s="264">
        <f>SUM(C312:I312)</f>
        <v>0</v>
      </c>
      <c r="K312" s="140">
        <f>J312/B312</f>
        <v>0</v>
      </c>
      <c r="L312" s="268"/>
      <c r="M312" s="37"/>
    </row>
    <row r="313" spans="1:13" x14ac:dyDescent="0.3">
      <c r="A313" s="13" t="s">
        <v>1679</v>
      </c>
      <c r="B313" s="13">
        <f>SUMIFS('Ref. HCD-2020'!$J$3:$J$253,'Ref. HCD-2020'!$B$3:$B$253,Housing!$B$309,'Ref. HCD-2020'!$T$3:$T$253,"2018")</f>
        <v>507</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64">
        <v>0</v>
      </c>
      <c r="J313" s="264">
        <f t="shared" ref="J313:J317" si="7">SUM(C313:I313)</f>
        <v>0</v>
      </c>
      <c r="K313" s="140">
        <f t="shared" ref="K313:K317" si="8">J313/B313</f>
        <v>0</v>
      </c>
    </row>
    <row r="314" spans="1:13" x14ac:dyDescent="0.3">
      <c r="A314" s="13" t="s">
        <v>1680</v>
      </c>
      <c r="B314" s="13">
        <f>SUMIFS('Ref. HCD-2020'!$N$3:$N$253,'Ref. HCD-2020'!$B$3:$B$253,Housing!$B$309,'Ref. HCD-2020'!$T$3:$T$253,"2018")</f>
        <v>534</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0</v>
      </c>
      <c r="F314" s="6">
        <f>SUMIFS('Ref. HCD-2020'!$O$3:$O$253,'Ref. HCD-2020'!$B$3:$B$253,Housing!$B$309,'Ref. HCD-2020'!$D$3:$D$253,Housing!$F$311)</f>
        <v>8</v>
      </c>
      <c r="G314" s="6">
        <f>SUMIFS('Ref. HCD-2020'!$O$3:$O$253,'Ref. HCD-2020'!$B$3:$B$253,Housing!$B$309,'Ref. HCD-2020'!$D$3:$D$253,Housing!$G$311)</f>
        <v>26</v>
      </c>
      <c r="H314" s="6">
        <v>0</v>
      </c>
      <c r="I314" s="264">
        <v>0</v>
      </c>
      <c r="J314" s="264">
        <f t="shared" si="7"/>
        <v>34</v>
      </c>
      <c r="K314" s="140">
        <f t="shared" si="8"/>
        <v>6.3670411985018729E-2</v>
      </c>
    </row>
    <row r="315" spans="1:13" x14ac:dyDescent="0.3">
      <c r="A315" s="137" t="s">
        <v>1681</v>
      </c>
      <c r="B315" s="138">
        <f>SUM(B312:B314)</f>
        <v>1718</v>
      </c>
      <c r="C315" s="138">
        <f t="shared" ref="C315:I315" si="9">SUM(C312:C314)</f>
        <v>0</v>
      </c>
      <c r="D315" s="138">
        <f t="shared" si="9"/>
        <v>0</v>
      </c>
      <c r="E315" s="138">
        <f t="shared" si="9"/>
        <v>0</v>
      </c>
      <c r="F315" s="138">
        <f t="shared" si="9"/>
        <v>8</v>
      </c>
      <c r="G315" s="138">
        <f t="shared" si="9"/>
        <v>26</v>
      </c>
      <c r="H315" s="138">
        <f>SUM(H312:H314)</f>
        <v>0</v>
      </c>
      <c r="I315" s="138">
        <f t="shared" si="9"/>
        <v>0</v>
      </c>
      <c r="J315" s="264">
        <f t="shared" si="7"/>
        <v>34</v>
      </c>
      <c r="K315" s="140">
        <f t="shared" si="8"/>
        <v>1.9790454016298021E-2</v>
      </c>
    </row>
    <row r="316" spans="1:13" x14ac:dyDescent="0.3">
      <c r="A316" s="13" t="s">
        <v>1682</v>
      </c>
      <c r="B316" s="13">
        <f>SUMIFS('Ref. HCD-2020'!$P$3:$P$253,'Ref. HCD-2020'!$B$3:$B$253,Housing!$B$309,'Ref. HCD-2020'!$T$3:$T$253,"2018")</f>
        <v>1267</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0</v>
      </c>
      <c r="F316" s="6">
        <f>SUMIFS('Ref. HCD-2020'!$Q$3:$Q$253,'Ref. HCD-2020'!$B$3:$B$253,Housing!$B$309,'Ref. HCD-2020'!$D$3:$D$253,Housing!$F$311)</f>
        <v>0</v>
      </c>
      <c r="G316" s="6">
        <f>SUMIFS('Ref. HCD-2020'!$Q$3:$Q$253,'Ref. HCD-2020'!$B$3:$B$253,Housing!$B$309,'Ref. HCD-2020'!$D$3:$D$253,Housing!$G$311)</f>
        <v>119</v>
      </c>
      <c r="H316" s="6">
        <v>0</v>
      </c>
      <c r="I316" s="264">
        <v>0</v>
      </c>
      <c r="J316" s="264">
        <f t="shared" si="7"/>
        <v>119</v>
      </c>
      <c r="K316" s="140">
        <f t="shared" si="8"/>
        <v>9.3922651933701654E-2</v>
      </c>
    </row>
    <row r="317" spans="1:13" x14ac:dyDescent="0.3">
      <c r="A317" s="13" t="s">
        <v>1539</v>
      </c>
      <c r="B317" s="6">
        <f>B312+B313+B314+B316</f>
        <v>2985</v>
      </c>
      <c r="C317" s="6">
        <f>C312+C313+C314+C316</f>
        <v>0</v>
      </c>
      <c r="D317" s="6">
        <f>SUMIFS('Ref. HCD-2020'!$S$3:$S$253,'Ref. HCD-2020'!$B$3:$B$253,Housing!$B$309,'Ref. HCD-2020'!$D$3:$D$253,Housing!$D$311)</f>
        <v>0</v>
      </c>
      <c r="E317" s="6">
        <f>SUMIFS('Ref. HCD-2020'!$S$3:$S$253,'Ref. HCD-2020'!$B$3:$B$253,Housing!$B$309,'Ref. HCD-2020'!$D$3:$D$253,Housing!$E$311)</f>
        <v>0</v>
      </c>
      <c r="F317" s="6">
        <f>SUMIFS('Ref. HCD-2020'!$S$3:$S$253,'Ref. HCD-2020'!$B$3:$B$253,Housing!$B$309,'Ref. HCD-2020'!$D$3:$D$253,Housing!$F$311)</f>
        <v>8</v>
      </c>
      <c r="G317" s="6">
        <f>SUMIFS('Ref. HCD-2020'!$S$3:$S$253,'Ref. HCD-2020'!$B$3:$B$253,Housing!$B$309,'Ref. HCD-2020'!$D$3:$D$253,Housing!$G$311)</f>
        <v>145</v>
      </c>
      <c r="H317" s="6">
        <f>H312+H313+H314+H316</f>
        <v>0</v>
      </c>
      <c r="I317" s="6">
        <f>I312+I313+I314+I316</f>
        <v>0</v>
      </c>
      <c r="J317" s="264">
        <f t="shared" si="7"/>
        <v>153</v>
      </c>
      <c r="K317" s="140">
        <f t="shared" si="8"/>
        <v>5.1256281407035177E-2</v>
      </c>
    </row>
    <row r="318" spans="1:13" x14ac:dyDescent="0.3">
      <c r="A318" s="139" t="s">
        <v>1683</v>
      </c>
      <c r="B318" s="124"/>
      <c r="C318" s="124"/>
      <c r="D318" s="124"/>
      <c r="E318" s="124"/>
      <c r="F318" s="124"/>
      <c r="G318" s="124"/>
      <c r="H318" s="135"/>
      <c r="I318" s="135"/>
      <c r="J318" s="135"/>
      <c r="K318" s="135"/>
    </row>
    <row r="319" spans="1:13" x14ac:dyDescent="0.3">
      <c r="A319" s="354" t="s">
        <v>2536</v>
      </c>
      <c r="B319" s="354"/>
      <c r="C319" s="354"/>
      <c r="D319" s="354"/>
      <c r="E319" s="354"/>
      <c r="F319" s="354"/>
      <c r="G319" s="354"/>
      <c r="H319" s="354"/>
      <c r="I319" s="354"/>
      <c r="J319" s="120"/>
      <c r="K319" s="120"/>
    </row>
    <row r="321" spans="1:13" x14ac:dyDescent="0.3">
      <c r="A321" s="1" t="s">
        <v>1684</v>
      </c>
      <c r="H321" s="2"/>
      <c r="I321" s="2"/>
      <c r="J321" s="2"/>
      <c r="K321" s="2"/>
    </row>
    <row r="322" spans="1:13" ht="28.8" x14ac:dyDescent="0.3">
      <c r="A322" s="48"/>
      <c r="B322" s="108" t="s">
        <v>1676</v>
      </c>
      <c r="H322" s="2"/>
      <c r="I322" s="2"/>
      <c r="J322" s="2"/>
      <c r="K322" s="2"/>
      <c r="M322"/>
    </row>
    <row r="323" spans="1:13" x14ac:dyDescent="0.3">
      <c r="A323" s="110" t="s">
        <v>1685</v>
      </c>
      <c r="B323" s="16">
        <f>J312</f>
        <v>0</v>
      </c>
      <c r="H323" s="2"/>
      <c r="I323" s="2"/>
      <c r="J323" s="2"/>
      <c r="K323" s="2"/>
      <c r="L323" s="272"/>
      <c r="M323" s="42" t="str">
        <f>A318</f>
        <v>Source: California HCD, 5th Cycle Annual Progress Report Permit Summary (2020)</v>
      </c>
    </row>
    <row r="324" spans="1:13" x14ac:dyDescent="0.3">
      <c r="A324" s="110" t="s">
        <v>2503</v>
      </c>
      <c r="B324" s="16">
        <f>J312/2</f>
        <v>0</v>
      </c>
      <c r="H324" s="2"/>
      <c r="I324" s="2"/>
      <c r="J324" s="2"/>
      <c r="K324" s="2"/>
      <c r="L324" s="271"/>
    </row>
    <row r="325" spans="1:13" x14ac:dyDescent="0.3">
      <c r="A325" s="139" t="s">
        <v>1683</v>
      </c>
      <c r="H325" s="2"/>
      <c r="I325" s="2"/>
      <c r="J325" s="2"/>
      <c r="K325" s="2"/>
    </row>
    <row r="326" spans="1:13" x14ac:dyDescent="0.3">
      <c r="A326" s="367" t="s">
        <v>2473</v>
      </c>
      <c r="B326" s="367"/>
      <c r="C326" s="367"/>
      <c r="D326" s="367"/>
      <c r="E326" s="367"/>
      <c r="F326" s="367"/>
      <c r="G326" s="367"/>
      <c r="H326" s="367"/>
      <c r="I326" s="367"/>
      <c r="J326" s="120"/>
      <c r="K326" s="120"/>
      <c r="M326" s="61" t="s">
        <v>1686</v>
      </c>
    </row>
    <row r="327" spans="1:13" x14ac:dyDescent="0.3">
      <c r="A327" s="47"/>
      <c r="H327" s="2"/>
      <c r="I327" s="2"/>
      <c r="J327" s="2"/>
      <c r="K327" s="2"/>
    </row>
    <row r="328" spans="1:13" x14ac:dyDescent="0.3">
      <c r="A328" s="1" t="s">
        <v>2452</v>
      </c>
      <c r="H328" s="2"/>
      <c r="I328" s="2"/>
      <c r="J328" s="2"/>
      <c r="K328" s="2"/>
    </row>
    <row r="329" spans="1:13" ht="28.8" x14ac:dyDescent="0.3">
      <c r="A329" s="48"/>
      <c r="B329" s="60" t="s">
        <v>2454</v>
      </c>
      <c r="H329" s="2"/>
      <c r="I329" s="2"/>
      <c r="J329" s="2"/>
      <c r="K329" s="2"/>
      <c r="L329" s="270"/>
    </row>
    <row r="330" spans="1:13" x14ac:dyDescent="0.3">
      <c r="A330" s="13" t="s">
        <v>1685</v>
      </c>
      <c r="B330" s="16">
        <v>0</v>
      </c>
      <c r="H330" s="2"/>
      <c r="I330" s="2"/>
      <c r="J330" s="2"/>
      <c r="K330" s="2"/>
      <c r="L330" s="279"/>
    </row>
    <row r="331" spans="1:13" x14ac:dyDescent="0.3">
      <c r="A331" s="13" t="s">
        <v>2503</v>
      </c>
      <c r="B331" s="16">
        <v>0</v>
      </c>
      <c r="L331" s="269"/>
    </row>
    <row r="332" spans="1:13" x14ac:dyDescent="0.3">
      <c r="A332" s="47" t="s">
        <v>2456</v>
      </c>
    </row>
    <row r="333" spans="1:13" x14ac:dyDescent="0.3">
      <c r="A333" s="354" t="s">
        <v>2537</v>
      </c>
      <c r="B333" s="354"/>
      <c r="C333" s="354"/>
      <c r="D333" s="354"/>
      <c r="E333" s="354"/>
      <c r="F333" s="354"/>
      <c r="G333" s="354"/>
      <c r="H333" s="354"/>
      <c r="I333" s="354"/>
      <c r="J333" s="120"/>
      <c r="K333" s="120"/>
      <c r="M333" s="42" t="str">
        <f>A318</f>
        <v>Source: California HCD, 5th Cycle Annual Progress Report Permit Summary (2020)</v>
      </c>
    </row>
    <row r="334" spans="1:13" x14ac:dyDescent="0.3">
      <c r="A334" s="367" t="s">
        <v>2474</v>
      </c>
      <c r="B334" s="367"/>
      <c r="C334" s="367"/>
      <c r="D334" s="367"/>
      <c r="E334" s="367"/>
      <c r="F334" s="367"/>
      <c r="G334" s="367"/>
      <c r="H334" s="367"/>
      <c r="I334" s="367"/>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1687</v>
      </c>
      <c r="M338" s="61" t="s">
        <v>2505</v>
      </c>
    </row>
    <row r="339" spans="1:13" ht="28.95" customHeight="1" x14ac:dyDescent="0.3">
      <c r="A339" s="80"/>
      <c r="B339" s="60" t="str">
        <f>B3</f>
        <v>City of Lemoore</v>
      </c>
      <c r="C339" s="60"/>
      <c r="D339" s="60" t="str">
        <f>B4</f>
        <v>Kings County</v>
      </c>
      <c r="E339" s="60" t="s">
        <v>1441</v>
      </c>
      <c r="F339" s="60" t="s">
        <v>171</v>
      </c>
      <c r="G339" s="60" t="s">
        <v>1442</v>
      </c>
      <c r="H339" s="58"/>
      <c r="I339" s="58"/>
      <c r="J339" s="58"/>
      <c r="K339" s="58"/>
    </row>
    <row r="340" spans="1:13" x14ac:dyDescent="0.3">
      <c r="A340" t="s">
        <v>1688</v>
      </c>
      <c r="B340" s="10">
        <f>'Ref. ACS-5-YR'!H1205</f>
        <v>242700</v>
      </c>
      <c r="C340" s="55"/>
      <c r="D340" s="10">
        <f>'Ref. ACS-5-YR'!R1205</f>
        <v>227400</v>
      </c>
      <c r="E340" s="55">
        <f>B340/D340</f>
        <v>1.067282321899736</v>
      </c>
      <c r="F340" s="10">
        <f>'Ref. ACS-5-YR'!AB1205</f>
        <v>538500</v>
      </c>
      <c r="G340" s="55">
        <f>B340/F340</f>
        <v>0.45069637883008357</v>
      </c>
      <c r="H340" s="54"/>
      <c r="I340" s="54"/>
      <c r="J340" s="54"/>
      <c r="K340" s="54"/>
    </row>
    <row r="341" spans="1:13" x14ac:dyDescent="0.3">
      <c r="A341" t="s">
        <v>1689</v>
      </c>
    </row>
    <row r="342" spans="1:13" x14ac:dyDescent="0.3">
      <c r="A342" s="357" t="s">
        <v>2534</v>
      </c>
      <c r="B342" s="357"/>
      <c r="C342" s="357"/>
      <c r="D342" s="357"/>
      <c r="E342" s="357"/>
      <c r="F342" s="357"/>
      <c r="G342" s="357"/>
      <c r="H342" s="362"/>
      <c r="I342" s="362"/>
    </row>
    <row r="345" spans="1:13" x14ac:dyDescent="0.3">
      <c r="A345" s="88" t="s">
        <v>1690</v>
      </c>
    </row>
    <row r="346" spans="1:13" x14ac:dyDescent="0.3">
      <c r="A346" s="80"/>
      <c r="B346" s="51">
        <v>1980</v>
      </c>
      <c r="C346" s="51">
        <v>1990</v>
      </c>
      <c r="D346" s="51">
        <v>2000</v>
      </c>
      <c r="E346" s="51">
        <v>2010</v>
      </c>
      <c r="F346" s="51">
        <v>2020</v>
      </c>
      <c r="H346" s="52"/>
      <c r="I346" s="52"/>
      <c r="J346" s="52"/>
      <c r="K346" s="52"/>
    </row>
    <row r="347" spans="1:13" x14ac:dyDescent="0.3">
      <c r="A347" s="13" t="s">
        <v>1691</v>
      </c>
      <c r="B347" s="10">
        <f>'Ref. DC-1980'!B18</f>
        <v>61700</v>
      </c>
      <c r="C347" s="10">
        <f>'Ref. DC-1990'!B95</f>
        <v>79600</v>
      </c>
      <c r="D347" s="10">
        <f>'Ref. DC-2000'!B64</f>
        <v>109200</v>
      </c>
      <c r="E347" s="10">
        <f>'Ref. ACS-5-YR'!B1205</f>
        <v>232200</v>
      </c>
      <c r="F347" s="10">
        <f>'Ref. ACS-5-YR'!H1205</f>
        <v>242700</v>
      </c>
      <c r="H347" s="24"/>
      <c r="I347" s="24"/>
      <c r="J347" s="24"/>
      <c r="K347" s="24"/>
    </row>
    <row r="348" spans="1:13" x14ac:dyDescent="0.3">
      <c r="A348" s="13" t="s">
        <v>175</v>
      </c>
      <c r="B348" s="3"/>
      <c r="C348" s="4">
        <f>(C347-B347)/B347</f>
        <v>0.29011345218800649</v>
      </c>
      <c r="D348" s="4">
        <f t="shared" ref="D348:F348" si="10">(D347-C347)/C347</f>
        <v>0.37185929648241206</v>
      </c>
      <c r="E348" s="4">
        <f t="shared" si="10"/>
        <v>1.1263736263736264</v>
      </c>
      <c r="F348" s="4">
        <f t="shared" si="10"/>
        <v>4.5219638242894059E-2</v>
      </c>
      <c r="H348" s="19"/>
      <c r="I348" s="19"/>
      <c r="J348" s="19"/>
      <c r="K348" s="19"/>
    </row>
    <row r="349" spans="1:13" x14ac:dyDescent="0.3">
      <c r="A349" t="s">
        <v>1692</v>
      </c>
    </row>
    <row r="350" spans="1:13" x14ac:dyDescent="0.3">
      <c r="A350" s="357" t="s">
        <v>2534</v>
      </c>
      <c r="B350" s="357"/>
      <c r="C350" s="357"/>
      <c r="D350" s="357"/>
      <c r="E350" s="357"/>
      <c r="F350" s="357"/>
      <c r="G350" s="357"/>
      <c r="H350" s="365"/>
      <c r="I350" s="365"/>
    </row>
    <row r="351" spans="1:13" x14ac:dyDescent="0.3">
      <c r="A351" s="358" t="s">
        <v>2467</v>
      </c>
      <c r="B351" s="358"/>
      <c r="C351" s="358"/>
      <c r="D351" s="358"/>
      <c r="E351" s="358"/>
      <c r="F351" s="358"/>
      <c r="G351" s="358"/>
    </row>
    <row r="354" spans="13:14" ht="28.8" x14ac:dyDescent="0.3">
      <c r="M354" s="42" t="str">
        <f>A349</f>
        <v>Source: U.S. Census Bureau, Census 1980(ORG STF1), 1990(STF3), 2000(SF3); ACS 06-10, 16-20 (5-year Estimates), Table B25077</v>
      </c>
    </row>
    <row r="355" spans="13:14" ht="63" customHeight="1" x14ac:dyDescent="0.3">
      <c r="M355" s="84" t="s">
        <v>2481</v>
      </c>
    </row>
    <row r="356" spans="13:14" x14ac:dyDescent="0.3">
      <c r="M356"/>
    </row>
    <row r="357" spans="13:14" x14ac:dyDescent="0.3">
      <c r="M357" s="88" t="s">
        <v>144</v>
      </c>
      <c r="N357" s="1" t="s">
        <v>2538</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1693</v>
      </c>
    </row>
    <row r="383" spans="13:13" ht="57.6" x14ac:dyDescent="0.3">
      <c r="M383" s="291" t="s">
        <v>1694</v>
      </c>
    </row>
    <row r="384" spans="13:13" ht="28.8" x14ac:dyDescent="0.3">
      <c r="M384" s="292" t="s">
        <v>2539</v>
      </c>
    </row>
    <row r="385" spans="13:13" x14ac:dyDescent="0.3">
      <c r="M385"/>
    </row>
    <row r="386" spans="13:13" x14ac:dyDescent="0.3">
      <c r="M386" s="88" t="s">
        <v>145</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1693</v>
      </c>
    </row>
    <row r="416" spans="13:13" x14ac:dyDescent="0.3">
      <c r="M416" s="291" t="s">
        <v>1695</v>
      </c>
    </row>
    <row r="417" spans="13:13" ht="28.8" x14ac:dyDescent="0.3">
      <c r="M417" s="292" t="s">
        <v>2539</v>
      </c>
    </row>
    <row r="419" spans="13:13" x14ac:dyDescent="0.3">
      <c r="M419" s="88" t="s">
        <v>146</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1693</v>
      </c>
    </row>
    <row r="451" spans="13:13" ht="43.2" x14ac:dyDescent="0.3">
      <c r="M451" s="291" t="s">
        <v>1696</v>
      </c>
    </row>
    <row r="452" spans="13:13" ht="28.8" x14ac:dyDescent="0.3">
      <c r="M452" s="292" t="s">
        <v>2539</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N1:N4"/>
    <mergeCell ref="A333:I333"/>
    <mergeCell ref="A131:G131"/>
    <mergeCell ref="A143:G143"/>
    <mergeCell ref="A319:I319"/>
    <mergeCell ref="A326:I326"/>
    <mergeCell ref="A1:M1"/>
    <mergeCell ref="A2:L2"/>
    <mergeCell ref="A342:I342"/>
    <mergeCell ref="A350:I350"/>
    <mergeCell ref="A117:G117"/>
    <mergeCell ref="A174:K181"/>
    <mergeCell ref="A351:G351"/>
    <mergeCell ref="A334:I334"/>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2510</v>
      </c>
    </row>
    <row r="2" spans="1:18" x14ac:dyDescent="0.3">
      <c r="A2" t="s">
        <v>2524</v>
      </c>
    </row>
    <row r="4" spans="1:18" ht="43.95" customHeight="1" x14ac:dyDescent="0.3">
      <c r="A4" s="369" t="s">
        <v>2525</v>
      </c>
      <c r="B4" s="369"/>
      <c r="C4" s="369"/>
      <c r="D4" s="369"/>
      <c r="E4" s="369"/>
      <c r="F4" s="369"/>
      <c r="G4" s="369"/>
      <c r="H4" s="369"/>
      <c r="I4" s="369"/>
      <c r="J4" s="369"/>
      <c r="K4" s="369"/>
      <c r="L4" s="369"/>
      <c r="M4" s="369"/>
      <c r="N4" s="369"/>
      <c r="O4" s="369"/>
      <c r="P4" s="369"/>
      <c r="Q4" s="369"/>
      <c r="R4" s="369"/>
    </row>
    <row r="6" spans="1:18" ht="30" customHeight="1" x14ac:dyDescent="0.3">
      <c r="A6" s="369" t="s">
        <v>2526</v>
      </c>
      <c r="B6" s="369"/>
      <c r="C6" s="369"/>
      <c r="D6" s="369"/>
      <c r="E6" s="369"/>
      <c r="F6" s="369"/>
      <c r="G6" s="369"/>
      <c r="H6" s="369"/>
      <c r="I6" s="369"/>
      <c r="J6" s="369"/>
      <c r="K6" s="369"/>
      <c r="L6" s="369"/>
      <c r="M6" s="369"/>
      <c r="N6" s="369"/>
      <c r="O6" s="369"/>
      <c r="P6" s="369"/>
      <c r="Q6" s="369"/>
      <c r="R6" s="369"/>
    </row>
    <row r="8" spans="1:18" ht="44.4" customHeight="1" x14ac:dyDescent="0.3">
      <c r="A8" s="369" t="s">
        <v>2527</v>
      </c>
      <c r="B8" s="369"/>
      <c r="C8" s="369"/>
      <c r="D8" s="369"/>
      <c r="E8" s="369"/>
      <c r="F8" s="369"/>
      <c r="G8" s="369"/>
      <c r="H8" s="369"/>
      <c r="I8" s="369"/>
      <c r="J8" s="369"/>
      <c r="K8" s="369"/>
      <c r="L8" s="369"/>
      <c r="M8" s="369"/>
      <c r="N8" s="369"/>
      <c r="O8" s="369"/>
      <c r="P8" s="369"/>
      <c r="Q8" s="369"/>
      <c r="R8" s="369"/>
    </row>
    <row r="10" spans="1:18" ht="43.2" customHeight="1" x14ac:dyDescent="0.3">
      <c r="A10" s="369" t="s">
        <v>2528</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2529</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2530</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1697</v>
      </c>
      <c r="C1" s="370"/>
      <c r="D1" s="370"/>
      <c r="E1" s="370"/>
      <c r="F1" s="370"/>
      <c r="G1" s="370"/>
    </row>
    <row r="2" spans="1:31" x14ac:dyDescent="0.3">
      <c r="A2" t="s">
        <v>170</v>
      </c>
      <c r="B2" s="371" t="str">
        <f>Population!B3</f>
        <v>City of Lemoore</v>
      </c>
      <c r="C2" s="371"/>
      <c r="D2" s="371"/>
      <c r="E2" s="371"/>
      <c r="F2" s="371"/>
      <c r="G2" s="371"/>
      <c r="H2" s="371"/>
      <c r="I2" s="371"/>
      <c r="J2" s="371"/>
      <c r="K2" s="371"/>
      <c r="L2" s="371" t="str">
        <f>Population!B4</f>
        <v>Kings County</v>
      </c>
      <c r="M2" s="371"/>
      <c r="N2" s="371"/>
      <c r="O2" s="371"/>
      <c r="P2" s="371"/>
      <c r="Q2" s="371"/>
      <c r="R2" s="371"/>
      <c r="S2" s="371"/>
      <c r="T2" s="371"/>
      <c r="U2" s="371"/>
      <c r="V2" s="371" t="s">
        <v>171</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1698</v>
      </c>
      <c r="L3" s="372">
        <v>2010</v>
      </c>
      <c r="M3" s="372"/>
      <c r="N3" s="372"/>
      <c r="O3" s="372">
        <v>2015</v>
      </c>
      <c r="P3" s="372"/>
      <c r="Q3" s="372"/>
      <c r="R3" s="372">
        <v>2020</v>
      </c>
      <c r="S3" s="372"/>
      <c r="T3" s="372"/>
      <c r="U3" s="21" t="s">
        <v>1698</v>
      </c>
      <c r="V3" s="372">
        <v>2010</v>
      </c>
      <c r="W3" s="372"/>
      <c r="X3" s="372"/>
      <c r="Y3" s="372">
        <v>2015</v>
      </c>
      <c r="Z3" s="372"/>
      <c r="AA3" s="372"/>
      <c r="AB3" s="372">
        <v>2020</v>
      </c>
      <c r="AC3" s="372"/>
      <c r="AD3" s="372"/>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1699</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1700</v>
      </c>
      <c r="C6" s="305"/>
      <c r="D6" s="305" t="s">
        <v>1701</v>
      </c>
      <c r="E6" s="305" t="s">
        <v>1700</v>
      </c>
      <c r="F6" s="305"/>
      <c r="G6" s="305" t="s">
        <v>1701</v>
      </c>
      <c r="H6" s="305" t="s">
        <v>1700</v>
      </c>
      <c r="I6" s="305"/>
      <c r="J6" s="305" t="s">
        <v>1701</v>
      </c>
      <c r="K6" t="s">
        <v>170</v>
      </c>
      <c r="L6" s="208" t="s">
        <v>1700</v>
      </c>
      <c r="M6" s="208"/>
      <c r="N6" s="208" t="s">
        <v>1701</v>
      </c>
      <c r="O6" s="208" t="s">
        <v>1700</v>
      </c>
      <c r="P6" s="208"/>
      <c r="Q6" s="208" t="s">
        <v>1701</v>
      </c>
      <c r="R6" s="208" t="s">
        <v>1700</v>
      </c>
      <c r="S6" s="208"/>
      <c r="T6" s="208" t="s">
        <v>1701</v>
      </c>
      <c r="U6" t="s">
        <v>170</v>
      </c>
      <c r="V6" s="208" t="s">
        <v>1700</v>
      </c>
      <c r="W6" s="208"/>
      <c r="X6" s="208" t="s">
        <v>1701</v>
      </c>
      <c r="Y6" s="208" t="s">
        <v>1700</v>
      </c>
      <c r="Z6" s="208"/>
      <c r="AA6" s="208" t="s">
        <v>1701</v>
      </c>
      <c r="AB6" s="208" t="s">
        <v>1700</v>
      </c>
      <c r="AC6" s="208"/>
      <c r="AD6" s="208" t="s">
        <v>1701</v>
      </c>
      <c r="AE6" t="s">
        <v>170</v>
      </c>
    </row>
    <row r="7" spans="1:31" x14ac:dyDescent="0.3">
      <c r="A7" t="s">
        <v>172</v>
      </c>
      <c r="B7" s="2">
        <v>23901</v>
      </c>
      <c r="C7" t="s">
        <v>170</v>
      </c>
      <c r="D7" s="2">
        <v>21.818181818181799</v>
      </c>
      <c r="E7" s="2">
        <v>24974</v>
      </c>
      <c r="F7" t="s">
        <v>170</v>
      </c>
      <c r="G7" s="2">
        <v>20</v>
      </c>
      <c r="H7" s="2">
        <v>25867</v>
      </c>
      <c r="I7" t="s">
        <v>170</v>
      </c>
      <c r="J7" s="14">
        <v>40</v>
      </c>
      <c r="K7" s="302">
        <v>8.2255972553449644E-2</v>
      </c>
      <c r="L7" s="2">
        <v>151122</v>
      </c>
      <c r="M7" s="27" t="s">
        <v>170</v>
      </c>
      <c r="N7" s="2">
        <v>0</v>
      </c>
      <c r="O7" s="2">
        <v>150998</v>
      </c>
      <c r="P7" s="27" t="s">
        <v>170</v>
      </c>
      <c r="Q7" s="14">
        <v>0</v>
      </c>
      <c r="R7" s="2">
        <v>151090</v>
      </c>
      <c r="S7" s="27" t="s">
        <v>170</v>
      </c>
      <c r="T7" s="14">
        <v>0</v>
      </c>
      <c r="U7" s="27">
        <v>-2.1174944746628552E-4</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12204</v>
      </c>
      <c r="C8" s="302">
        <v>0.51060625078448596</v>
      </c>
      <c r="D8" s="2">
        <v>309.09090909090901</v>
      </c>
      <c r="E8" s="2">
        <v>12379</v>
      </c>
      <c r="F8" s="302">
        <v>0.49567550252262355</v>
      </c>
      <c r="G8" s="14">
        <v>280</v>
      </c>
      <c r="H8" s="2">
        <v>13751</v>
      </c>
      <c r="I8" s="302">
        <v>0.53160397417559047</v>
      </c>
      <c r="J8" s="14">
        <v>327.878784</v>
      </c>
      <c r="K8" s="302">
        <v>0.12676171746968207</v>
      </c>
      <c r="L8" s="2">
        <v>85889</v>
      </c>
      <c r="M8" s="27">
        <v>0.56834213416974366</v>
      </c>
      <c r="N8" s="2">
        <v>10.303030303030299</v>
      </c>
      <c r="O8" s="2">
        <v>83958</v>
      </c>
      <c r="P8" s="27">
        <v>0.55602060954449728</v>
      </c>
      <c r="Q8" s="14">
        <v>119.39393939393899</v>
      </c>
      <c r="R8" s="2">
        <v>83210</v>
      </c>
      <c r="S8" s="27">
        <v>0.55073135217420077</v>
      </c>
      <c r="T8" s="14">
        <v>70.909090000000006</v>
      </c>
      <c r="U8" s="27">
        <v>-3.1191421485871298E-2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1245</v>
      </c>
      <c r="C9" s="302">
        <v>5.2089870716706413E-2</v>
      </c>
      <c r="D9" s="2">
        <v>118.787878787878</v>
      </c>
      <c r="E9" s="2">
        <v>1135</v>
      </c>
      <c r="F9" s="302">
        <v>4.5447265155761994E-2</v>
      </c>
      <c r="G9" s="14">
        <v>141.21212121212099</v>
      </c>
      <c r="H9" s="2">
        <v>1288</v>
      </c>
      <c r="I9" s="302">
        <v>4.9793172768392159E-2</v>
      </c>
      <c r="J9" s="14">
        <v>205.454544</v>
      </c>
      <c r="K9" s="302">
        <v>3.4538152610441769E-2</v>
      </c>
      <c r="L9" s="2">
        <v>6417</v>
      </c>
      <c r="M9" s="27">
        <v>4.2462381387223566E-2</v>
      </c>
      <c r="N9" s="2">
        <v>0</v>
      </c>
      <c r="O9" s="2">
        <v>6044</v>
      </c>
      <c r="P9" s="27">
        <v>4.0027020225433446E-2</v>
      </c>
      <c r="Q9" s="14">
        <v>95.757575757575694</v>
      </c>
      <c r="R9" s="2">
        <v>5921</v>
      </c>
      <c r="S9" s="27">
        <v>3.9188563108081276E-2</v>
      </c>
      <c r="T9" s="14">
        <v>19.393940000000001</v>
      </c>
      <c r="U9" s="27">
        <v>-7.7294685990338161E-2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967</v>
      </c>
      <c r="C10" s="302">
        <v>4.0458558219321365E-2</v>
      </c>
      <c r="D10" s="2">
        <v>123.636363636363</v>
      </c>
      <c r="E10" s="2">
        <v>1065</v>
      </c>
      <c r="F10" s="302">
        <v>4.2644350124129093E-2</v>
      </c>
      <c r="G10" s="14">
        <v>135.75757575757501</v>
      </c>
      <c r="H10" s="2">
        <v>913</v>
      </c>
      <c r="I10" s="302">
        <v>3.5295936908029533E-2</v>
      </c>
      <c r="J10" s="14">
        <v>176.96969999999999</v>
      </c>
      <c r="K10" s="302">
        <v>-5.5842812823164424E-2</v>
      </c>
      <c r="L10" s="2">
        <v>5907</v>
      </c>
      <c r="M10" s="27">
        <v>3.9087624568229645E-2</v>
      </c>
      <c r="N10" s="2">
        <v>244.84848484848399</v>
      </c>
      <c r="O10" s="2">
        <v>6292</v>
      </c>
      <c r="P10" s="27">
        <v>4.166942608511371E-2</v>
      </c>
      <c r="Q10" s="14">
        <v>216.969696969697</v>
      </c>
      <c r="R10" s="2">
        <v>5372</v>
      </c>
      <c r="S10" s="27">
        <v>3.5554967238070022E-2</v>
      </c>
      <c r="T10" s="14">
        <v>265.45455900000002</v>
      </c>
      <c r="U10" s="27">
        <v>-9.0570509564922977E-2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978</v>
      </c>
      <c r="C11" s="302">
        <v>4.0918790008786246E-2</v>
      </c>
      <c r="D11" s="2">
        <v>135.15151515151501</v>
      </c>
      <c r="E11" s="2">
        <v>962</v>
      </c>
      <c r="F11" s="302">
        <v>3.8520060863297831E-2</v>
      </c>
      <c r="G11" s="2">
        <v>110.90909090909</v>
      </c>
      <c r="H11" s="2">
        <v>771</v>
      </c>
      <c r="I11" s="302">
        <v>2.9806316928905556E-2</v>
      </c>
      <c r="J11" s="14">
        <v>121.818184</v>
      </c>
      <c r="K11" s="302">
        <v>-0.21165644171779141</v>
      </c>
      <c r="L11" s="2">
        <v>5501</v>
      </c>
      <c r="M11" s="27">
        <v>3.6401053453501142E-2</v>
      </c>
      <c r="N11" s="2">
        <v>244.24242424242399</v>
      </c>
      <c r="O11" s="2">
        <v>5303</v>
      </c>
      <c r="P11" s="27">
        <v>3.5119670459211383E-2</v>
      </c>
      <c r="Q11" s="14">
        <v>214.54545454545399</v>
      </c>
      <c r="R11" s="2">
        <v>6350</v>
      </c>
      <c r="S11" s="27">
        <v>4.2027930372625588E-2</v>
      </c>
      <c r="T11" s="14">
        <v>268.48486300000002</v>
      </c>
      <c r="U11" s="27">
        <v>0.15433557534993639</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647</v>
      </c>
      <c r="C12" s="302">
        <v>2.7069997071252249E-2</v>
      </c>
      <c r="D12" s="2">
        <v>81.818181818181799</v>
      </c>
      <c r="E12" s="2">
        <v>642</v>
      </c>
      <c r="F12" s="302">
        <v>2.5706735004404582E-2</v>
      </c>
      <c r="G12" s="14">
        <v>111.515151515151</v>
      </c>
      <c r="H12" s="2">
        <v>642</v>
      </c>
      <c r="I12" s="302">
        <v>2.4819267792940813E-2</v>
      </c>
      <c r="J12" s="14">
        <v>127.878784</v>
      </c>
      <c r="K12" s="302">
        <v>-7.7279752704791345E-3</v>
      </c>
      <c r="L12" s="2">
        <v>3487</v>
      </c>
      <c r="M12" s="27">
        <v>2.3074072603591799E-2</v>
      </c>
      <c r="N12" s="2">
        <v>10.909090909090899</v>
      </c>
      <c r="O12" s="2">
        <v>3343</v>
      </c>
      <c r="P12" s="27">
        <v>2.2139366084318997E-2</v>
      </c>
      <c r="Q12" s="14">
        <v>9.6969696969696901</v>
      </c>
      <c r="R12" s="2">
        <v>3220</v>
      </c>
      <c r="S12" s="27">
        <v>2.1311800913362898E-2</v>
      </c>
      <c r="T12" s="14">
        <v>52.121212</v>
      </c>
      <c r="U12" s="27">
        <v>-7.6570117579581307E-2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435</v>
      </c>
      <c r="C13" s="302">
        <v>1.8200075310656458E-2</v>
      </c>
      <c r="D13" s="2">
        <v>106.06060606060601</v>
      </c>
      <c r="E13" s="2">
        <v>432</v>
      </c>
      <c r="F13" s="302">
        <v>1.7297989909505887E-2</v>
      </c>
      <c r="G13" s="14">
        <v>105.454545454545</v>
      </c>
      <c r="H13" s="2">
        <v>405</v>
      </c>
      <c r="I13" s="302">
        <v>1.5657014729191635E-2</v>
      </c>
      <c r="J13" s="14">
        <v>97.575760000000002</v>
      </c>
      <c r="K13" s="302">
        <v>-6.8965517241379309E-2</v>
      </c>
      <c r="L13" s="2">
        <v>2479</v>
      </c>
      <c r="M13" s="27">
        <v>1.6403965008403805E-2</v>
      </c>
      <c r="N13" s="2">
        <v>132.72727272727201</v>
      </c>
      <c r="O13" s="2">
        <v>2238</v>
      </c>
      <c r="P13" s="27">
        <v>1.4821388362759771E-2</v>
      </c>
      <c r="Q13" s="14">
        <v>89.696969696969703</v>
      </c>
      <c r="R13" s="2">
        <v>2188</v>
      </c>
      <c r="S13" s="27">
        <v>1.448143490634721E-2</v>
      </c>
      <c r="T13" s="14">
        <v>79.393936199999999</v>
      </c>
      <c r="U13" s="27">
        <v>-0.11738604275917709</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184</v>
      </c>
      <c r="C14" s="302">
        <v>7.6984226601397431E-3</v>
      </c>
      <c r="D14" s="2">
        <v>87.878787878787904</v>
      </c>
      <c r="E14" s="2">
        <v>232</v>
      </c>
      <c r="F14" s="302">
        <v>9.2896612476976049E-3</v>
      </c>
      <c r="G14" s="14">
        <v>66.6666666666666</v>
      </c>
      <c r="H14" s="2">
        <v>257</v>
      </c>
      <c r="I14" s="302">
        <v>9.9354389763018514E-3</v>
      </c>
      <c r="J14" s="14">
        <v>79.393936199999999</v>
      </c>
      <c r="K14" s="302">
        <v>0.39673913043478259</v>
      </c>
      <c r="L14" s="2">
        <v>1499</v>
      </c>
      <c r="M14" s="27">
        <v>9.9191381797488123E-3</v>
      </c>
      <c r="N14" s="2">
        <v>160.60606060606</v>
      </c>
      <c r="O14" s="2">
        <v>1733</v>
      </c>
      <c r="P14" s="27">
        <v>1.1476973204943113E-2</v>
      </c>
      <c r="Q14" s="14">
        <v>191.51515151515099</v>
      </c>
      <c r="R14" s="2">
        <v>1456</v>
      </c>
      <c r="S14" s="27">
        <v>9.6366404129988748E-3</v>
      </c>
      <c r="T14" s="14">
        <v>175.15152</v>
      </c>
      <c r="U14" s="27">
        <v>-2.8685790527018012E-2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279</v>
      </c>
      <c r="C15" s="302">
        <v>1.1673151750972763E-2</v>
      </c>
      <c r="D15" s="2">
        <v>111.515151515151</v>
      </c>
      <c r="E15" s="2">
        <v>277</v>
      </c>
      <c r="F15" s="302">
        <v>1.1091535196604468E-2</v>
      </c>
      <c r="G15" s="14">
        <v>96.363636363636402</v>
      </c>
      <c r="H15" s="2">
        <v>137</v>
      </c>
      <c r="I15" s="302">
        <v>5.2963235009858122E-3</v>
      </c>
      <c r="J15" s="14">
        <v>55.757576</v>
      </c>
      <c r="K15" s="302">
        <v>-0.50896057347670254</v>
      </c>
      <c r="L15" s="2">
        <v>1786</v>
      </c>
      <c r="M15" s="27">
        <v>1.181826603671206E-2</v>
      </c>
      <c r="N15" s="2">
        <v>161.81818181818099</v>
      </c>
      <c r="O15" s="2">
        <v>1470</v>
      </c>
      <c r="P15" s="27">
        <v>9.7352282811692878E-3</v>
      </c>
      <c r="Q15" s="14">
        <v>158.78787878787799</v>
      </c>
      <c r="R15" s="2">
        <v>1573</v>
      </c>
      <c r="S15" s="27">
        <v>1.0411013303329142E-2</v>
      </c>
      <c r="T15" s="14">
        <v>188.484848</v>
      </c>
      <c r="U15" s="27">
        <v>-0.11926091825307951</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524</v>
      </c>
      <c r="C16" s="302">
        <v>2.1923768879963182E-2</v>
      </c>
      <c r="D16" s="2">
        <v>132.12121212121201</v>
      </c>
      <c r="E16" s="2">
        <v>935</v>
      </c>
      <c r="F16" s="302">
        <v>3.743893649395371E-2</v>
      </c>
      <c r="G16" s="14">
        <v>185.45454545454501</v>
      </c>
      <c r="H16" s="2">
        <v>731</v>
      </c>
      <c r="I16" s="302">
        <v>2.825994510380021E-2</v>
      </c>
      <c r="J16" s="14">
        <v>130.909088</v>
      </c>
      <c r="K16" s="302">
        <v>0.39503816793893132</v>
      </c>
      <c r="L16" s="2">
        <v>5029</v>
      </c>
      <c r="M16" s="27">
        <v>3.327774910337343E-2</v>
      </c>
      <c r="N16" s="2">
        <v>263.030303030303</v>
      </c>
      <c r="O16" s="2">
        <v>4565</v>
      </c>
      <c r="P16" s="27">
        <v>3.0232188505808024E-2</v>
      </c>
      <c r="Q16" s="14">
        <v>216.363636363636</v>
      </c>
      <c r="R16" s="2">
        <v>4427</v>
      </c>
      <c r="S16" s="27">
        <v>2.9300416970017871E-2</v>
      </c>
      <c r="T16" s="14">
        <v>201.81817599999999</v>
      </c>
      <c r="U16" s="27">
        <v>-0.11970570689998011</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1334</v>
      </c>
      <c r="C17" s="302">
        <v>5.581356428601314E-2</v>
      </c>
      <c r="D17" s="2">
        <v>169.09090909090901</v>
      </c>
      <c r="E17" s="2">
        <v>1373</v>
      </c>
      <c r="F17" s="302">
        <v>5.4977176263313846E-2</v>
      </c>
      <c r="G17" s="14">
        <v>150.30303030303</v>
      </c>
      <c r="H17" s="2">
        <v>1479</v>
      </c>
      <c r="I17" s="302">
        <v>5.717709823327019E-2</v>
      </c>
      <c r="J17" s="14">
        <v>137.57576</v>
      </c>
      <c r="K17" s="302">
        <v>0.10869565217391304</v>
      </c>
      <c r="L17" s="2">
        <v>8287</v>
      </c>
      <c r="M17" s="27">
        <v>5.483648972353463E-2</v>
      </c>
      <c r="N17" s="2">
        <v>84.242424242424207</v>
      </c>
      <c r="O17" s="2">
        <v>7939</v>
      </c>
      <c r="P17" s="27">
        <v>5.2576855322587053E-2</v>
      </c>
      <c r="Q17" s="14">
        <v>17.5757575757575</v>
      </c>
      <c r="R17" s="2">
        <v>7921</v>
      </c>
      <c r="S17" s="27">
        <v>5.2425706532530279E-2</v>
      </c>
      <c r="T17" s="14">
        <v>40</v>
      </c>
      <c r="U17" s="27">
        <v>-4.416556051647158E-2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920</v>
      </c>
      <c r="C18" s="302">
        <v>3.8492113300698717E-2</v>
      </c>
      <c r="D18" s="2">
        <v>132.12121212121201</v>
      </c>
      <c r="E18" s="2">
        <v>931</v>
      </c>
      <c r="F18" s="302">
        <v>3.7278769920717547E-2</v>
      </c>
      <c r="G18" s="14">
        <v>134.54545454545399</v>
      </c>
      <c r="H18" s="2">
        <v>1159</v>
      </c>
      <c r="I18" s="302">
        <v>4.4806123632427419E-2</v>
      </c>
      <c r="J18" s="14">
        <v>139.393936</v>
      </c>
      <c r="K18" s="302">
        <v>0.25978260869565217</v>
      </c>
      <c r="L18" s="2">
        <v>7603</v>
      </c>
      <c r="M18" s="27">
        <v>5.0310345283942771E-2</v>
      </c>
      <c r="N18" s="2">
        <v>21.2121212121212</v>
      </c>
      <c r="O18" s="2">
        <v>7211</v>
      </c>
      <c r="P18" s="27">
        <v>4.7755599411912743E-2</v>
      </c>
      <c r="Q18" s="14">
        <v>28.484848484848399</v>
      </c>
      <c r="R18" s="2">
        <v>7250</v>
      </c>
      <c r="S18" s="27">
        <v>4.7984644913627639E-2</v>
      </c>
      <c r="T18" s="14">
        <v>25.454546000000001</v>
      </c>
      <c r="U18" s="27">
        <v>-4.6429041167960018E-2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776</v>
      </c>
      <c r="C19" s="302">
        <v>3.2467260784067614E-2</v>
      </c>
      <c r="D19" s="2">
        <v>117.575757575757</v>
      </c>
      <c r="E19" s="2">
        <v>778</v>
      </c>
      <c r="F19" s="302">
        <v>3.115239849443421E-2</v>
      </c>
      <c r="G19" s="14">
        <v>110.90909090909</v>
      </c>
      <c r="H19" s="2">
        <v>1014</v>
      </c>
      <c r="I19" s="302">
        <v>3.9200525766420538E-2</v>
      </c>
      <c r="J19" s="14">
        <v>218.18182400000001</v>
      </c>
      <c r="K19" s="302">
        <v>0.30670103092783507</v>
      </c>
      <c r="L19" s="2">
        <v>7806</v>
      </c>
      <c r="M19" s="27">
        <v>5.1653630841307023E-2</v>
      </c>
      <c r="N19" s="2">
        <v>337.575757575757</v>
      </c>
      <c r="O19" s="2">
        <v>6596</v>
      </c>
      <c r="P19" s="27">
        <v>4.3682697784076609E-2</v>
      </c>
      <c r="Q19" s="14">
        <v>247.87878787878699</v>
      </c>
      <c r="R19" s="2">
        <v>6819</v>
      </c>
      <c r="S19" s="27">
        <v>4.5132040505658881E-2</v>
      </c>
      <c r="T19" s="14">
        <v>267.878784</v>
      </c>
      <c r="U19" s="27">
        <v>-0.1264411990776326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880</v>
      </c>
      <c r="C20" s="302">
        <v>3.6818543157190076E-2</v>
      </c>
      <c r="D20" s="2">
        <v>143.636363636363</v>
      </c>
      <c r="E20" s="2">
        <v>800</v>
      </c>
      <c r="F20" s="302">
        <v>3.2033314647233121E-2</v>
      </c>
      <c r="G20" s="14">
        <v>112.121212121212</v>
      </c>
      <c r="H20" s="2">
        <v>799</v>
      </c>
      <c r="I20" s="302">
        <v>3.0888777206479298E-2</v>
      </c>
      <c r="J20" s="14">
        <v>140</v>
      </c>
      <c r="K20" s="302">
        <v>-9.2045454545454541E-2</v>
      </c>
      <c r="L20" s="2">
        <v>6807</v>
      </c>
      <c r="M20" s="27">
        <v>4.5043077778218921E-2</v>
      </c>
      <c r="N20" s="2">
        <v>324.84848484848402</v>
      </c>
      <c r="O20" s="2">
        <v>6251</v>
      </c>
      <c r="P20" s="27">
        <v>4.1397899309924636E-2</v>
      </c>
      <c r="Q20" s="14">
        <v>249.09090909090901</v>
      </c>
      <c r="R20" s="2">
        <v>5706</v>
      </c>
      <c r="S20" s="27">
        <v>3.776557018995301E-2</v>
      </c>
      <c r="T20" s="14">
        <v>276.36364700000001</v>
      </c>
      <c r="U20" s="27">
        <v>-0.16174526223005731</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872</v>
      </c>
      <c r="C21" s="302">
        <v>3.6483829128488347E-2</v>
      </c>
      <c r="D21" s="2">
        <v>114.54545454545401</v>
      </c>
      <c r="E21" s="2">
        <v>544</v>
      </c>
      <c r="F21" s="302">
        <v>2.1782653960118522E-2</v>
      </c>
      <c r="G21" s="14">
        <v>92.727272727272705</v>
      </c>
      <c r="H21" s="2">
        <v>1022</v>
      </c>
      <c r="I21" s="302">
        <v>3.9509800131441605E-2</v>
      </c>
      <c r="J21" s="14">
        <v>160</v>
      </c>
      <c r="K21" s="302">
        <v>0.17201834862385321</v>
      </c>
      <c r="L21" s="2">
        <v>6389</v>
      </c>
      <c r="M21" s="27">
        <v>4.2277100620690566E-2</v>
      </c>
      <c r="N21" s="2">
        <v>106.06060606060601</v>
      </c>
      <c r="O21" s="2">
        <v>6062</v>
      </c>
      <c r="P21" s="27">
        <v>4.0146227102345729E-2</v>
      </c>
      <c r="Q21" s="14">
        <v>29.696969696969699</v>
      </c>
      <c r="R21" s="2">
        <v>5396</v>
      </c>
      <c r="S21" s="27">
        <v>3.5713812959163413E-2</v>
      </c>
      <c r="T21" s="14">
        <v>23.636364</v>
      </c>
      <c r="U21" s="27">
        <v>-0.15542338394114885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705</v>
      </c>
      <c r="C22" s="302">
        <v>2.9496673779339778E-2</v>
      </c>
      <c r="D22" s="2">
        <v>106.666666666666</v>
      </c>
      <c r="E22" s="2">
        <v>594</v>
      </c>
      <c r="F22" s="302">
        <v>2.3784736125570593E-2</v>
      </c>
      <c r="G22" s="14">
        <v>75.151515151515099</v>
      </c>
      <c r="H22" s="2">
        <v>721</v>
      </c>
      <c r="I22" s="302">
        <v>2.7873352147523872E-2</v>
      </c>
      <c r="J22" s="14">
        <v>122.42424</v>
      </c>
      <c r="K22" s="302">
        <v>2.2695035460992909E-2</v>
      </c>
      <c r="L22" s="2">
        <v>4994</v>
      </c>
      <c r="M22" s="27">
        <v>3.3046148145207184E-2</v>
      </c>
      <c r="N22" s="2">
        <v>87.878787878787904</v>
      </c>
      <c r="O22" s="2">
        <v>5386</v>
      </c>
      <c r="P22" s="27">
        <v>3.5669346613862438E-2</v>
      </c>
      <c r="Q22" s="14">
        <v>23.636363636363601</v>
      </c>
      <c r="R22" s="2">
        <v>4742</v>
      </c>
      <c r="S22" s="27">
        <v>3.1385267059368588E-2</v>
      </c>
      <c r="T22" s="14">
        <v>23.030304000000001</v>
      </c>
      <c r="U22" s="27">
        <v>-5.0460552663195837E-2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541</v>
      </c>
      <c r="C23" s="302">
        <v>2.2635036190954354E-2</v>
      </c>
      <c r="D23" s="2">
        <v>126.666666666666</v>
      </c>
      <c r="E23" s="2">
        <v>460</v>
      </c>
      <c r="F23" s="302">
        <v>1.8419155922159047E-2</v>
      </c>
      <c r="G23" s="14">
        <v>80.606060606060595</v>
      </c>
      <c r="H23" s="2">
        <v>757</v>
      </c>
      <c r="I23" s="302">
        <v>2.9265086790118685E-2</v>
      </c>
      <c r="J23" s="14">
        <v>126.666664</v>
      </c>
      <c r="K23" s="302">
        <v>0.39926062846580407</v>
      </c>
      <c r="L23" s="2">
        <v>3705</v>
      </c>
      <c r="M23" s="27">
        <v>2.4516615714455871E-2</v>
      </c>
      <c r="N23" s="2">
        <v>159.39393939393901</v>
      </c>
      <c r="O23" s="2">
        <v>4271</v>
      </c>
      <c r="P23" s="27">
        <v>2.8285142849574167E-2</v>
      </c>
      <c r="Q23" s="14">
        <v>163.030303030303</v>
      </c>
      <c r="R23" s="2">
        <v>4197</v>
      </c>
      <c r="S23" s="27">
        <v>2.7778145476206235E-2</v>
      </c>
      <c r="T23" s="14">
        <v>174.545456</v>
      </c>
      <c r="U23" s="27">
        <v>0.13279352226720648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183</v>
      </c>
      <c r="C24" s="302">
        <v>7.6565834065520271E-3</v>
      </c>
      <c r="D24" s="2">
        <v>64.848484848484802</v>
      </c>
      <c r="E24" s="2">
        <v>203</v>
      </c>
      <c r="F24" s="302">
        <v>8.1284535917354045E-3</v>
      </c>
      <c r="G24" s="14">
        <v>67.272727272727195</v>
      </c>
      <c r="H24" s="2">
        <v>85</v>
      </c>
      <c r="I24" s="302">
        <v>3.2860401283488615E-3</v>
      </c>
      <c r="J24" s="14">
        <v>47.878788</v>
      </c>
      <c r="K24" s="302">
        <v>-0.53551912568306015</v>
      </c>
      <c r="L24" s="2">
        <v>1305</v>
      </c>
      <c r="M24" s="27">
        <v>8.6354071544844559E-3</v>
      </c>
      <c r="N24" s="2">
        <v>123.636363636363</v>
      </c>
      <c r="O24" s="2">
        <v>1570</v>
      </c>
      <c r="P24" s="27">
        <v>1.0397488708459714E-2</v>
      </c>
      <c r="Q24" s="14">
        <v>150.30303030303</v>
      </c>
      <c r="R24" s="2">
        <v>1661</v>
      </c>
      <c r="S24" s="27">
        <v>1.0993447614004897E-2</v>
      </c>
      <c r="T24" s="14">
        <v>161.21212800000001</v>
      </c>
      <c r="U24" s="27">
        <v>0.2727969348659004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235</v>
      </c>
      <c r="C25" s="302">
        <v>9.8322245931132587E-3</v>
      </c>
      <c r="D25" s="2">
        <v>70.909090909090907</v>
      </c>
      <c r="E25" s="2">
        <v>224</v>
      </c>
      <c r="F25" s="302">
        <v>8.9693281012252751E-3</v>
      </c>
      <c r="G25" s="14">
        <v>57.5757575757575</v>
      </c>
      <c r="H25" s="2">
        <v>247</v>
      </c>
      <c r="I25" s="302">
        <v>9.5488460200255157E-3</v>
      </c>
      <c r="J25" s="14">
        <v>55.151516000000001</v>
      </c>
      <c r="K25" s="302">
        <v>5.106382978723404E-2</v>
      </c>
      <c r="L25" s="2">
        <v>1585</v>
      </c>
      <c r="M25" s="27">
        <v>1.0488214819814455E-2</v>
      </c>
      <c r="N25" s="2">
        <v>142.42424242424201</v>
      </c>
      <c r="O25" s="2">
        <v>1595</v>
      </c>
      <c r="P25" s="27">
        <v>1.0563053815282322E-2</v>
      </c>
      <c r="Q25" s="14">
        <v>127.272727272727</v>
      </c>
      <c r="R25" s="2">
        <v>1784</v>
      </c>
      <c r="S25" s="27">
        <v>1.1807531934608512E-2</v>
      </c>
      <c r="T25" s="14">
        <v>146.66667200000001</v>
      </c>
      <c r="U25" s="27">
        <v>0.12555205047318613</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51</v>
      </c>
      <c r="C26" s="302">
        <v>2.1338019329735156E-3</v>
      </c>
      <c r="D26" s="2">
        <v>24.848484848484802</v>
      </c>
      <c r="E26" s="2">
        <v>98</v>
      </c>
      <c r="F26" s="302">
        <v>3.9240810442860577E-3</v>
      </c>
      <c r="G26" s="14">
        <v>35.757575757575701</v>
      </c>
      <c r="H26" s="2">
        <v>204</v>
      </c>
      <c r="I26" s="302">
        <v>7.8864963080372674E-3</v>
      </c>
      <c r="J26" s="14">
        <v>65.454544100000007</v>
      </c>
      <c r="K26" s="302">
        <v>3</v>
      </c>
      <c r="L26" s="2">
        <v>736</v>
      </c>
      <c r="M26" s="27">
        <v>4.8702372917245667E-3</v>
      </c>
      <c r="N26" s="2">
        <v>81.818181818181799</v>
      </c>
      <c r="O26" s="2">
        <v>933</v>
      </c>
      <c r="P26" s="27">
        <v>6.1788897866196903E-3</v>
      </c>
      <c r="Q26" s="14">
        <v>102.424242424242</v>
      </c>
      <c r="R26" s="2">
        <v>1241</v>
      </c>
      <c r="S26" s="27">
        <v>8.2136474948706073E-3</v>
      </c>
      <c r="T26" s="14">
        <v>127.272728</v>
      </c>
      <c r="U26" s="27">
        <v>0.68614130434782605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101</v>
      </c>
      <c r="C27" s="302">
        <v>4.2257646123593159E-3</v>
      </c>
      <c r="D27" s="2">
        <v>43.030303030303003</v>
      </c>
      <c r="E27" s="2">
        <v>124</v>
      </c>
      <c r="F27" s="302">
        <v>4.965163770321134E-3</v>
      </c>
      <c r="G27" s="14">
        <v>39.393939393939398</v>
      </c>
      <c r="H27" s="2">
        <v>298</v>
      </c>
      <c r="I27" s="302">
        <v>1.1520470097034831E-2</v>
      </c>
      <c r="J27" s="14">
        <v>97.575760000000002</v>
      </c>
      <c r="K27" s="302">
        <v>1.9504950495049505</v>
      </c>
      <c r="L27" s="2">
        <v>1202</v>
      </c>
      <c r="M27" s="27">
        <v>7.9538386204523505E-3</v>
      </c>
      <c r="N27" s="2">
        <v>106.06060606060601</v>
      </c>
      <c r="O27" s="2">
        <v>1207</v>
      </c>
      <c r="P27" s="27">
        <v>7.9934833573954613E-3</v>
      </c>
      <c r="Q27" s="14">
        <v>109.69696969696901</v>
      </c>
      <c r="R27" s="2">
        <v>1437</v>
      </c>
      <c r="S27" s="27">
        <v>9.5108875504666089E-3</v>
      </c>
      <c r="T27" s="14">
        <v>130.909088</v>
      </c>
      <c r="U27" s="27">
        <v>0.19550748752079866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157</v>
      </c>
      <c r="C28" s="302">
        <v>6.5687628132714108E-3</v>
      </c>
      <c r="D28" s="2">
        <v>38.787878787878697</v>
      </c>
      <c r="E28" s="2">
        <v>171</v>
      </c>
      <c r="F28" s="302">
        <v>6.84712100584608E-3</v>
      </c>
      <c r="G28" s="14">
        <v>49.090909090909101</v>
      </c>
      <c r="H28" s="2">
        <v>196</v>
      </c>
      <c r="I28" s="302">
        <v>7.5772219430161984E-3</v>
      </c>
      <c r="J28" s="14">
        <v>53.3333321</v>
      </c>
      <c r="K28" s="302">
        <v>0.24840764331210191</v>
      </c>
      <c r="L28" s="2">
        <v>1347</v>
      </c>
      <c r="M28" s="27">
        <v>8.9133283042839555E-3</v>
      </c>
      <c r="N28" s="2">
        <v>118.181818181818</v>
      </c>
      <c r="O28" s="2">
        <v>1648</v>
      </c>
      <c r="P28" s="27">
        <v>1.0914051841746248E-2</v>
      </c>
      <c r="Q28" s="14">
        <v>106.06060606060601</v>
      </c>
      <c r="R28" s="2">
        <v>1780</v>
      </c>
      <c r="S28" s="27">
        <v>1.1781057647759614E-2</v>
      </c>
      <c r="T28" s="14">
        <v>110.909088</v>
      </c>
      <c r="U28" s="27">
        <v>0.32145508537490719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47</v>
      </c>
      <c r="C29" s="302">
        <v>1.9664449186226518E-3</v>
      </c>
      <c r="D29" s="2">
        <v>21.2121212121212</v>
      </c>
      <c r="E29" s="2">
        <v>280</v>
      </c>
      <c r="F29" s="302">
        <v>1.1211660126531593E-2</v>
      </c>
      <c r="G29" s="2">
        <v>66.6666666666666</v>
      </c>
      <c r="H29" s="2">
        <v>394</v>
      </c>
      <c r="I29" s="302">
        <v>1.5231762477287664E-2</v>
      </c>
      <c r="J29" s="14">
        <v>107.272728</v>
      </c>
      <c r="K29" s="302">
        <v>7.3829787234042552</v>
      </c>
      <c r="L29" s="2">
        <v>786</v>
      </c>
      <c r="M29" s="27">
        <v>5.2010958033906381E-3</v>
      </c>
      <c r="N29" s="2">
        <v>68.484848484848399</v>
      </c>
      <c r="O29" s="2">
        <v>1162</v>
      </c>
      <c r="P29" s="27">
        <v>7.6954661651147697E-3</v>
      </c>
      <c r="Q29" s="14">
        <v>93.3333333333333</v>
      </c>
      <c r="R29" s="2">
        <v>1202</v>
      </c>
      <c r="S29" s="27">
        <v>7.9555231980938512E-3</v>
      </c>
      <c r="T29" s="14">
        <v>125.454544</v>
      </c>
      <c r="U29" s="27">
        <v>0.52926208651399487</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67</v>
      </c>
      <c r="C30" s="302">
        <v>2.8032299903769718E-3</v>
      </c>
      <c r="D30" s="2">
        <v>28.484848484848399</v>
      </c>
      <c r="E30" s="2">
        <v>99</v>
      </c>
      <c r="F30" s="302">
        <v>3.9641226875950985E-3</v>
      </c>
      <c r="G30" s="14">
        <v>41.212121212121197</v>
      </c>
      <c r="H30" s="2">
        <v>105</v>
      </c>
      <c r="I30" s="302">
        <v>4.0592260409015347E-3</v>
      </c>
      <c r="J30" s="14">
        <v>41.818179999999998</v>
      </c>
      <c r="K30" s="302">
        <v>0.56716417910447758</v>
      </c>
      <c r="L30" s="2">
        <v>733</v>
      </c>
      <c r="M30" s="27">
        <v>4.8503857810246022E-3</v>
      </c>
      <c r="N30" s="2">
        <v>81.818181818181799</v>
      </c>
      <c r="O30" s="2">
        <v>619</v>
      </c>
      <c r="P30" s="27">
        <v>4.0993920449277476E-3</v>
      </c>
      <c r="Q30" s="14">
        <v>75.151515151515099</v>
      </c>
      <c r="R30" s="2">
        <v>902</v>
      </c>
      <c r="S30" s="27">
        <v>5.969951684426501E-3</v>
      </c>
      <c r="T30" s="14">
        <v>98.181816100000006</v>
      </c>
      <c r="U30" s="27">
        <v>0.2305593451568895</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76</v>
      </c>
      <c r="C31" s="302">
        <v>3.1797832726664157E-3</v>
      </c>
      <c r="D31" s="2">
        <v>29.090909090909101</v>
      </c>
      <c r="E31" s="2">
        <v>20</v>
      </c>
      <c r="F31" s="302">
        <v>8.0083286618082804E-4</v>
      </c>
      <c r="G31" s="14">
        <v>18.7878787878787</v>
      </c>
      <c r="H31" s="2">
        <v>127</v>
      </c>
      <c r="I31" s="302">
        <v>4.9097305447094756E-3</v>
      </c>
      <c r="J31" s="14">
        <v>36.969695999999999</v>
      </c>
      <c r="K31" s="302">
        <v>0.67105263157894735</v>
      </c>
      <c r="L31" s="2">
        <v>499</v>
      </c>
      <c r="M31" s="27">
        <v>3.3019679464273899E-3</v>
      </c>
      <c r="N31" s="2">
        <v>66.060606060606005</v>
      </c>
      <c r="O31" s="2">
        <v>520</v>
      </c>
      <c r="P31" s="27">
        <v>3.443754221910224E-3</v>
      </c>
      <c r="Q31" s="14">
        <v>78.181818181818201</v>
      </c>
      <c r="R31" s="2">
        <v>665</v>
      </c>
      <c r="S31" s="27">
        <v>4.4013501886292937E-3</v>
      </c>
      <c r="T31" s="14">
        <v>89.696969999999993</v>
      </c>
      <c r="U31" s="27">
        <v>0.33266533066132264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11697</v>
      </c>
      <c r="C32" s="302">
        <v>0.48939374921551398</v>
      </c>
      <c r="D32" s="2">
        <v>308.48484848484799</v>
      </c>
      <c r="E32" s="2">
        <v>12595</v>
      </c>
      <c r="F32" s="302">
        <v>0.50432449747737651</v>
      </c>
      <c r="G32" s="14">
        <v>279.39393939393898</v>
      </c>
      <c r="H32" s="2">
        <v>12116</v>
      </c>
      <c r="I32" s="302">
        <v>0.46839602582440948</v>
      </c>
      <c r="J32" s="14">
        <v>325.45455900000002</v>
      </c>
      <c r="K32" s="302">
        <v>3.5821150722407456E-2</v>
      </c>
      <c r="L32" s="2">
        <v>65233</v>
      </c>
      <c r="M32" s="27">
        <v>0.43165786583025634</v>
      </c>
      <c r="N32" s="2">
        <v>10.303030303030299</v>
      </c>
      <c r="O32" s="2">
        <v>67040</v>
      </c>
      <c r="P32" s="27">
        <v>0.44397939045550272</v>
      </c>
      <c r="Q32" s="14">
        <v>119.39393939393899</v>
      </c>
      <c r="R32" s="2">
        <v>67880</v>
      </c>
      <c r="S32" s="27">
        <v>0.44926864782579917</v>
      </c>
      <c r="T32" s="14">
        <v>70.909090000000006</v>
      </c>
      <c r="U32" s="27">
        <v>4.0577621755859765E-2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923</v>
      </c>
      <c r="C33" s="302">
        <v>3.8617631061461863E-2</v>
      </c>
      <c r="D33" s="2">
        <v>141.21212121212099</v>
      </c>
      <c r="E33" s="2">
        <v>1309</v>
      </c>
      <c r="F33" s="302">
        <v>5.24145110915352E-2</v>
      </c>
      <c r="G33" s="14">
        <v>134.54545454545399</v>
      </c>
      <c r="H33" s="2">
        <v>899</v>
      </c>
      <c r="I33" s="302">
        <v>3.4754706769242666E-2</v>
      </c>
      <c r="J33" s="14">
        <v>129.69697600000001</v>
      </c>
      <c r="K33" s="302">
        <v>-2.600216684723727E-2</v>
      </c>
      <c r="L33" s="2">
        <v>6185</v>
      </c>
      <c r="M33" s="27">
        <v>4.0927197893093001E-2</v>
      </c>
      <c r="N33" s="2">
        <v>0</v>
      </c>
      <c r="O33" s="2">
        <v>6129</v>
      </c>
      <c r="P33" s="27">
        <v>4.0589941588630316E-2</v>
      </c>
      <c r="Q33" s="14">
        <v>95.757575757575694</v>
      </c>
      <c r="R33" s="2">
        <v>5540</v>
      </c>
      <c r="S33" s="27">
        <v>3.6666887285723739E-2</v>
      </c>
      <c r="T33" s="14">
        <v>19.393940000000001</v>
      </c>
      <c r="U33" s="27">
        <v>-0.10428455941794665</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1044</v>
      </c>
      <c r="C34" s="302">
        <v>4.3680180745575496E-2</v>
      </c>
      <c r="D34" s="2">
        <v>146.666666666666</v>
      </c>
      <c r="E34" s="2">
        <v>1104</v>
      </c>
      <c r="F34" s="302">
        <v>4.420597421318171E-2</v>
      </c>
      <c r="G34" s="2">
        <v>110.90909090909</v>
      </c>
      <c r="H34" s="2">
        <v>891</v>
      </c>
      <c r="I34" s="302">
        <v>3.4445432404221592E-2</v>
      </c>
      <c r="J34" s="14">
        <v>176.96969999999999</v>
      </c>
      <c r="K34" s="302">
        <v>-0.14655172413793102</v>
      </c>
      <c r="L34" s="2">
        <v>6046</v>
      </c>
      <c r="M34" s="27">
        <v>4.0007411230661323E-2</v>
      </c>
      <c r="N34" s="2">
        <v>206.06060606060601</v>
      </c>
      <c r="O34" s="2">
        <v>5655</v>
      </c>
      <c r="P34" s="27">
        <v>3.7450827163273685E-2</v>
      </c>
      <c r="Q34" s="14">
        <v>218.18181818181799</v>
      </c>
      <c r="R34" s="2">
        <v>5274</v>
      </c>
      <c r="S34" s="27">
        <v>3.4906347210272026E-2</v>
      </c>
      <c r="T34" s="14">
        <v>286.06060000000002</v>
      </c>
      <c r="U34" s="27">
        <v>-0.12768772742308965</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593</v>
      </c>
      <c r="C35" s="302">
        <v>2.4810677377515584E-2</v>
      </c>
      <c r="D35" s="2">
        <v>79.393939393939405</v>
      </c>
      <c r="E35" s="2">
        <v>1004</v>
      </c>
      <c r="F35" s="302">
        <v>4.0201809882277569E-2</v>
      </c>
      <c r="G35" s="14">
        <v>132.12121212121201</v>
      </c>
      <c r="H35" s="2">
        <v>737</v>
      </c>
      <c r="I35" s="302">
        <v>2.849190087756601E-2</v>
      </c>
      <c r="J35" s="14">
        <v>140</v>
      </c>
      <c r="K35" s="302">
        <v>0.24283305227655985</v>
      </c>
      <c r="L35" s="2">
        <v>4969</v>
      </c>
      <c r="M35" s="27">
        <v>3.2880718889374147E-2</v>
      </c>
      <c r="N35" s="2">
        <v>204.84848484848399</v>
      </c>
      <c r="O35" s="2">
        <v>5632</v>
      </c>
      <c r="P35" s="27">
        <v>3.7298507264996887E-2</v>
      </c>
      <c r="Q35" s="14">
        <v>217.575757575757</v>
      </c>
      <c r="R35" s="2">
        <v>6184</v>
      </c>
      <c r="S35" s="27">
        <v>4.0929247468396317E-2</v>
      </c>
      <c r="T35" s="14">
        <v>287.878784</v>
      </c>
      <c r="U35" s="27">
        <v>0.24451599919500905</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701</v>
      </c>
      <c r="C36" s="302">
        <v>2.9329316764988914E-2</v>
      </c>
      <c r="D36" s="2">
        <v>91.515151515151501</v>
      </c>
      <c r="E36" s="2">
        <v>391</v>
      </c>
      <c r="F36" s="302">
        <v>1.5656282533835188E-2</v>
      </c>
      <c r="G36" s="14">
        <v>78.787878787878796</v>
      </c>
      <c r="H36" s="2">
        <v>415</v>
      </c>
      <c r="I36" s="302">
        <v>1.6043607685467972E-2</v>
      </c>
      <c r="J36" s="14">
        <v>74.545455899999993</v>
      </c>
      <c r="K36" s="302">
        <v>-0.40798858773181168</v>
      </c>
      <c r="L36" s="2">
        <v>3345</v>
      </c>
      <c r="M36" s="27">
        <v>2.2134434430460159E-2</v>
      </c>
      <c r="N36" s="2">
        <v>25.4545454545454</v>
      </c>
      <c r="O36" s="2">
        <v>3228</v>
      </c>
      <c r="P36" s="27">
        <v>2.1377766592935006E-2</v>
      </c>
      <c r="Q36" s="14">
        <v>12.7272727272727</v>
      </c>
      <c r="R36" s="2">
        <v>3062</v>
      </c>
      <c r="S36" s="27">
        <v>2.0266066582831425E-2</v>
      </c>
      <c r="T36" s="14">
        <v>52.727271999999999</v>
      </c>
      <c r="U36" s="27">
        <v>-8.4603886397608366E-2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435</v>
      </c>
      <c r="C37" s="302">
        <v>1.8200075310656458E-2</v>
      </c>
      <c r="D37" s="2">
        <v>111.515151515151</v>
      </c>
      <c r="E37" s="2">
        <v>392</v>
      </c>
      <c r="F37" s="302">
        <v>1.5696324177144231E-2</v>
      </c>
      <c r="G37" s="14">
        <v>95.151515151515099</v>
      </c>
      <c r="H37" s="2">
        <v>204</v>
      </c>
      <c r="I37" s="302">
        <v>7.8864963080372674E-3</v>
      </c>
      <c r="J37" s="14">
        <v>60.606059999999999</v>
      </c>
      <c r="K37" s="302">
        <v>-0.53103448275862064</v>
      </c>
      <c r="L37" s="2">
        <v>2013</v>
      </c>
      <c r="M37" s="27">
        <v>1.3320363679676024E-2</v>
      </c>
      <c r="N37" s="2">
        <v>83.030303030303003</v>
      </c>
      <c r="O37" s="2">
        <v>1980</v>
      </c>
      <c r="P37" s="27">
        <v>1.3112756460350468E-2</v>
      </c>
      <c r="Q37" s="14">
        <v>58.181818181818201</v>
      </c>
      <c r="R37" s="2">
        <v>1861</v>
      </c>
      <c r="S37" s="27">
        <v>1.2317161956449798E-2</v>
      </c>
      <c r="T37" s="14">
        <v>63.636364</v>
      </c>
      <c r="U37" s="27">
        <v>-7.5509190263288631E-2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214</v>
      </c>
      <c r="C38" s="302">
        <v>8.9536002677712227E-3</v>
      </c>
      <c r="D38" s="2">
        <v>66.6666666666666</v>
      </c>
      <c r="E38" s="2">
        <v>213</v>
      </c>
      <c r="F38" s="302">
        <v>8.5288700248258194E-3</v>
      </c>
      <c r="G38" s="14">
        <v>92.121212121212096</v>
      </c>
      <c r="H38" s="2">
        <v>319</v>
      </c>
      <c r="I38" s="302">
        <v>1.233231530521514E-2</v>
      </c>
      <c r="J38" s="14">
        <v>96.363640000000004</v>
      </c>
      <c r="K38" s="302">
        <v>0.49065420560747663</v>
      </c>
      <c r="L38" s="2">
        <v>1073</v>
      </c>
      <c r="M38" s="27">
        <v>7.1002236603538863E-3</v>
      </c>
      <c r="N38" s="2">
        <v>126.06060606060601</v>
      </c>
      <c r="O38" s="2">
        <v>1161</v>
      </c>
      <c r="P38" s="27">
        <v>7.688843560841865E-3</v>
      </c>
      <c r="Q38" s="14">
        <v>135.75757575757501</v>
      </c>
      <c r="R38" s="2">
        <v>1116</v>
      </c>
      <c r="S38" s="27">
        <v>7.3863260308425441E-3</v>
      </c>
      <c r="T38" s="14">
        <v>155.75756799999999</v>
      </c>
      <c r="U38" s="27">
        <v>4.0074557315936628E-2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137</v>
      </c>
      <c r="C39" s="302">
        <v>5.7319777415170917E-3</v>
      </c>
      <c r="D39" s="2">
        <v>52.727272727272698</v>
      </c>
      <c r="E39" s="2">
        <v>211</v>
      </c>
      <c r="F39" s="302">
        <v>8.4487867382077361E-3</v>
      </c>
      <c r="G39" s="14">
        <v>70.303030303030297</v>
      </c>
      <c r="H39" s="2">
        <v>119</v>
      </c>
      <c r="I39" s="302">
        <v>4.6004561796884058E-3</v>
      </c>
      <c r="J39" s="14">
        <v>55.151516000000001</v>
      </c>
      <c r="K39" s="302">
        <v>-0.13138686131386862</v>
      </c>
      <c r="L39" s="2">
        <v>835</v>
      </c>
      <c r="M39" s="27">
        <v>5.5253371448233876E-3</v>
      </c>
      <c r="N39" s="2">
        <v>140</v>
      </c>
      <c r="O39" s="2">
        <v>1024</v>
      </c>
      <c r="P39" s="27">
        <v>6.7815467754539799E-3</v>
      </c>
      <c r="Q39" s="14">
        <v>143.636363636363</v>
      </c>
      <c r="R39" s="2">
        <v>883</v>
      </c>
      <c r="S39" s="27">
        <v>5.8441988218942351E-3</v>
      </c>
      <c r="T39" s="14">
        <v>143.636368</v>
      </c>
      <c r="U39" s="27">
        <v>5.748502994011976E-2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704</v>
      </c>
      <c r="C40" s="302">
        <v>2.9454834525752059E-2</v>
      </c>
      <c r="D40" s="2">
        <v>88.484848484848399</v>
      </c>
      <c r="E40" s="2">
        <v>754</v>
      </c>
      <c r="F40" s="302">
        <v>3.0191399055017217E-2</v>
      </c>
      <c r="G40" s="14">
        <v>140</v>
      </c>
      <c r="H40" s="2">
        <v>907</v>
      </c>
      <c r="I40" s="302">
        <v>3.5063981134263733E-2</v>
      </c>
      <c r="J40" s="14">
        <v>130.30302399999999</v>
      </c>
      <c r="K40" s="302">
        <v>0.28835227272727271</v>
      </c>
      <c r="L40" s="2">
        <v>3327</v>
      </c>
      <c r="M40" s="27">
        <v>2.2015325366260372E-2</v>
      </c>
      <c r="N40" s="2">
        <v>183.030303030303</v>
      </c>
      <c r="O40" s="2">
        <v>3079</v>
      </c>
      <c r="P40" s="27">
        <v>2.0390998556272268E-2</v>
      </c>
      <c r="Q40" s="14">
        <v>156.969696969696</v>
      </c>
      <c r="R40" s="2">
        <v>3117</v>
      </c>
      <c r="S40" s="27">
        <v>2.0630088027003772E-2</v>
      </c>
      <c r="T40" s="14">
        <v>175.15152</v>
      </c>
      <c r="U40" s="27">
        <v>-6.3119927862939587E-2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841</v>
      </c>
      <c r="C41" s="302">
        <v>3.5186812267269149E-2</v>
      </c>
      <c r="D41" s="2">
        <v>109.09090909090899</v>
      </c>
      <c r="E41" s="2">
        <v>962</v>
      </c>
      <c r="F41" s="302">
        <v>3.8520060863297831E-2</v>
      </c>
      <c r="G41" s="14">
        <v>118.181818181818</v>
      </c>
      <c r="H41" s="2">
        <v>1147</v>
      </c>
      <c r="I41" s="302">
        <v>4.4342212084895812E-2</v>
      </c>
      <c r="J41" s="14">
        <v>130.30302399999999</v>
      </c>
      <c r="K41" s="302">
        <v>0.36385255648038051</v>
      </c>
      <c r="L41" s="2">
        <v>4944</v>
      </c>
      <c r="M41" s="27">
        <v>3.271528963354111E-2</v>
      </c>
      <c r="N41" s="2">
        <v>65.454545454545396</v>
      </c>
      <c r="O41" s="2">
        <v>5151</v>
      </c>
      <c r="P41" s="27">
        <v>3.4113034609729934E-2</v>
      </c>
      <c r="Q41" s="14">
        <v>25.4545454545454</v>
      </c>
      <c r="R41" s="2">
        <v>5357</v>
      </c>
      <c r="S41" s="27">
        <v>3.5455688662386659E-2</v>
      </c>
      <c r="T41" s="14">
        <v>24.848483999999999</v>
      </c>
      <c r="U41" s="27">
        <v>8.3535598705501618E-2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937</v>
      </c>
      <c r="C42" s="302">
        <v>3.9203380611689889E-2</v>
      </c>
      <c r="D42" s="2">
        <v>107.272727272727</v>
      </c>
      <c r="E42" s="2">
        <v>960</v>
      </c>
      <c r="F42" s="302">
        <v>3.8439977576679746E-2</v>
      </c>
      <c r="G42" s="14">
        <v>115.757575757575</v>
      </c>
      <c r="H42" s="2">
        <v>1202</v>
      </c>
      <c r="I42" s="302">
        <v>4.6468473344415666E-2</v>
      </c>
      <c r="J42" s="14">
        <v>143.03030000000001</v>
      </c>
      <c r="K42" s="302">
        <v>0.28281750266808964</v>
      </c>
      <c r="L42" s="2">
        <v>4593</v>
      </c>
      <c r="M42" s="27">
        <v>3.0392662881645292E-2</v>
      </c>
      <c r="N42" s="2">
        <v>35.757575757575701</v>
      </c>
      <c r="O42" s="2">
        <v>4779</v>
      </c>
      <c r="P42" s="27">
        <v>3.1649425820209541E-2</v>
      </c>
      <c r="Q42" s="14">
        <v>15.151515151515101</v>
      </c>
      <c r="R42" s="2">
        <v>4960</v>
      </c>
      <c r="S42" s="27">
        <v>3.2828115692633532E-2</v>
      </c>
      <c r="T42" s="14">
        <v>20.606059999999999</v>
      </c>
      <c r="U42" s="27">
        <v>7.990420204659264E-2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866</v>
      </c>
      <c r="C43" s="302">
        <v>3.6232793606962049E-2</v>
      </c>
      <c r="D43" s="2">
        <v>110.90909090909</v>
      </c>
      <c r="E43" s="2">
        <v>970</v>
      </c>
      <c r="F43" s="302">
        <v>3.8840394009770164E-2</v>
      </c>
      <c r="G43" s="14">
        <v>124.84848484848401</v>
      </c>
      <c r="H43" s="2">
        <v>614</v>
      </c>
      <c r="I43" s="302">
        <v>2.3736807515367071E-2</v>
      </c>
      <c r="J43" s="14">
        <v>98.181816100000006</v>
      </c>
      <c r="K43" s="302">
        <v>-0.29099307159353349</v>
      </c>
      <c r="L43" s="2">
        <v>4821</v>
      </c>
      <c r="M43" s="27">
        <v>3.1901377694842581E-2</v>
      </c>
      <c r="N43" s="2">
        <v>223.030303030303</v>
      </c>
      <c r="O43" s="2">
        <v>4611</v>
      </c>
      <c r="P43" s="27">
        <v>3.053682830236162E-2</v>
      </c>
      <c r="Q43" s="14">
        <v>172.72727272727201</v>
      </c>
      <c r="R43" s="2">
        <v>4238</v>
      </c>
      <c r="S43" s="27">
        <v>2.8049506916407438E-2</v>
      </c>
      <c r="T43" s="14">
        <v>248.484848</v>
      </c>
      <c r="U43" s="27">
        <v>-0.12092926778676623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722</v>
      </c>
      <c r="C44" s="302">
        <v>3.020794109033095E-2</v>
      </c>
      <c r="D44" s="2">
        <v>91.515151515151501</v>
      </c>
      <c r="E44" s="2">
        <v>769</v>
      </c>
      <c r="F44" s="302">
        <v>3.0792023704652838E-2</v>
      </c>
      <c r="G44" s="14">
        <v>115.757575757575</v>
      </c>
      <c r="H44" s="2">
        <v>629</v>
      </c>
      <c r="I44" s="302">
        <v>2.4316696949781575E-2</v>
      </c>
      <c r="J44" s="14">
        <v>98.787880000000001</v>
      </c>
      <c r="K44" s="302">
        <v>-0.12880886426592797</v>
      </c>
      <c r="L44" s="2">
        <v>3613</v>
      </c>
      <c r="M44" s="27">
        <v>2.3907836052990298E-2</v>
      </c>
      <c r="N44" s="2">
        <v>224.84848484848399</v>
      </c>
      <c r="O44" s="2">
        <v>3519</v>
      </c>
      <c r="P44" s="27">
        <v>2.3304944436350152E-2</v>
      </c>
      <c r="Q44" s="14">
        <v>170.30303030303</v>
      </c>
      <c r="R44" s="2">
        <v>4069</v>
      </c>
      <c r="S44" s="27">
        <v>2.6930968297041499E-2</v>
      </c>
      <c r="T44" s="14">
        <v>247.27271999999999</v>
      </c>
      <c r="U44" s="27">
        <v>0.1262109050650429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743</v>
      </c>
      <c r="C45" s="302">
        <v>3.1086565415672986E-2</v>
      </c>
      <c r="D45" s="2">
        <v>80.606060606060595</v>
      </c>
      <c r="E45" s="2">
        <v>892</v>
      </c>
      <c r="F45" s="302">
        <v>3.571714583166493E-2</v>
      </c>
      <c r="G45" s="2">
        <v>110.30303030303</v>
      </c>
      <c r="H45" s="2">
        <v>714</v>
      </c>
      <c r="I45" s="302">
        <v>2.7602737078130435E-2</v>
      </c>
      <c r="J45" s="14">
        <v>140</v>
      </c>
      <c r="K45" s="302">
        <v>-3.9030955585464336E-2</v>
      </c>
      <c r="L45" s="2">
        <v>4165</v>
      </c>
      <c r="M45" s="27">
        <v>2.7560514021783725E-2</v>
      </c>
      <c r="N45" s="2">
        <v>60</v>
      </c>
      <c r="O45" s="2">
        <v>3879</v>
      </c>
      <c r="P45" s="27">
        <v>2.5689081974595691E-2</v>
      </c>
      <c r="Q45" s="14">
        <v>26.6666666666666</v>
      </c>
      <c r="R45" s="2">
        <v>3557</v>
      </c>
      <c r="S45" s="27">
        <v>2.3542259580382554E-2</v>
      </c>
      <c r="T45" s="14">
        <v>67.878784199999998</v>
      </c>
      <c r="U45" s="27">
        <v>-0.14597839135654261</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848</v>
      </c>
      <c r="C46" s="302">
        <v>3.5479687042383162E-2</v>
      </c>
      <c r="D46" s="2">
        <v>120</v>
      </c>
      <c r="E46" s="2">
        <v>633</v>
      </c>
      <c r="F46" s="302">
        <v>2.5346360214623206E-2</v>
      </c>
      <c r="G46" s="14">
        <v>100.60606060606</v>
      </c>
      <c r="H46" s="2">
        <v>636</v>
      </c>
      <c r="I46" s="302">
        <v>2.4587312019175012E-2</v>
      </c>
      <c r="J46" s="14">
        <v>101.818184</v>
      </c>
      <c r="K46" s="302">
        <v>-0.25</v>
      </c>
      <c r="L46" s="2">
        <v>3529</v>
      </c>
      <c r="M46" s="27">
        <v>2.3351993753391299E-2</v>
      </c>
      <c r="N46" s="2">
        <v>52.121212121212103</v>
      </c>
      <c r="O46" s="2">
        <v>3913</v>
      </c>
      <c r="P46" s="27">
        <v>2.5914250519874435E-2</v>
      </c>
      <c r="Q46" s="14">
        <v>2.4242424242424199</v>
      </c>
      <c r="R46" s="2">
        <v>3676</v>
      </c>
      <c r="S46" s="27">
        <v>2.4329869614137269E-2</v>
      </c>
      <c r="T46" s="14">
        <v>63.030304000000001</v>
      </c>
      <c r="U46" s="27">
        <v>4.1654859733635592E-2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541</v>
      </c>
      <c r="C47" s="302">
        <v>2.2635036190954354E-2</v>
      </c>
      <c r="D47" s="2">
        <v>84.848484848484802</v>
      </c>
      <c r="E47" s="2">
        <v>537</v>
      </c>
      <c r="F47" s="302">
        <v>2.1502362456955235E-2</v>
      </c>
      <c r="G47" s="2">
        <v>84.242424242424207</v>
      </c>
      <c r="H47" s="2">
        <v>721</v>
      </c>
      <c r="I47" s="302">
        <v>2.7873352147523872E-2</v>
      </c>
      <c r="J47" s="14">
        <v>118.78788</v>
      </c>
      <c r="K47" s="302">
        <v>0.33271719038817005</v>
      </c>
      <c r="L47" s="2">
        <v>3139</v>
      </c>
      <c r="M47" s="27">
        <v>2.0771297362395944E-2</v>
      </c>
      <c r="N47" s="2">
        <v>176.969696969696</v>
      </c>
      <c r="O47" s="2">
        <v>3493</v>
      </c>
      <c r="P47" s="27">
        <v>2.3132756725254638E-2</v>
      </c>
      <c r="Q47" s="14">
        <v>158.18181818181799</v>
      </c>
      <c r="R47" s="2">
        <v>3759</v>
      </c>
      <c r="S47" s="27">
        <v>2.4879211066251902E-2</v>
      </c>
      <c r="T47" s="14">
        <v>163.03030000000001</v>
      </c>
      <c r="U47" s="27">
        <v>0.19751513220770947</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156</v>
      </c>
      <c r="C48" s="302">
        <v>6.5269235596836957E-3</v>
      </c>
      <c r="D48" s="2">
        <v>46.6666666666666</v>
      </c>
      <c r="E48" s="2">
        <v>124</v>
      </c>
      <c r="F48" s="302">
        <v>4.965163770321134E-3</v>
      </c>
      <c r="G48" s="14">
        <v>39.393939393939398</v>
      </c>
      <c r="H48" s="2">
        <v>99</v>
      </c>
      <c r="I48" s="302">
        <v>3.8272702671357326E-3</v>
      </c>
      <c r="J48" s="14">
        <v>30.909089999999999</v>
      </c>
      <c r="K48" s="302">
        <v>-0.36538461538461536</v>
      </c>
      <c r="L48" s="2">
        <v>994</v>
      </c>
      <c r="M48" s="27">
        <v>6.5774672119214943E-3</v>
      </c>
      <c r="N48" s="2">
        <v>120.60606060606</v>
      </c>
      <c r="O48" s="2">
        <v>1224</v>
      </c>
      <c r="P48" s="27">
        <v>8.1060676300348349E-3</v>
      </c>
      <c r="Q48" s="14">
        <v>115.151515151515</v>
      </c>
      <c r="R48" s="2">
        <v>1060</v>
      </c>
      <c r="S48" s="27">
        <v>7.0156860149579716E-3</v>
      </c>
      <c r="T48" s="14">
        <v>120</v>
      </c>
      <c r="U48" s="27">
        <v>6.6398390342052319E-2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229</v>
      </c>
      <c r="C49" s="302">
        <v>9.5811890715869624E-3</v>
      </c>
      <c r="D49" s="2">
        <v>52.727272727272698</v>
      </c>
      <c r="E49" s="2">
        <v>309</v>
      </c>
      <c r="F49" s="302">
        <v>1.2372867782493793E-2</v>
      </c>
      <c r="G49" s="14">
        <v>74.545454545454504</v>
      </c>
      <c r="H49" s="2">
        <v>335</v>
      </c>
      <c r="I49" s="302">
        <v>1.2950864035257277E-2</v>
      </c>
      <c r="J49" s="14">
        <v>67.272729999999996</v>
      </c>
      <c r="K49" s="302">
        <v>0.46288209606986902</v>
      </c>
      <c r="L49" s="2">
        <v>1298</v>
      </c>
      <c r="M49" s="27">
        <v>8.589086962851206E-3</v>
      </c>
      <c r="N49" s="2">
        <v>127.87878787878699</v>
      </c>
      <c r="O49" s="2">
        <v>1454</v>
      </c>
      <c r="P49" s="27">
        <v>9.6292666128028181E-3</v>
      </c>
      <c r="Q49" s="14">
        <v>132.72727272727201</v>
      </c>
      <c r="R49" s="2">
        <v>1830</v>
      </c>
      <c r="S49" s="27">
        <v>1.2111986233370838E-2</v>
      </c>
      <c r="T49" s="14">
        <v>152.72728000000001</v>
      </c>
      <c r="U49" s="27">
        <v>0.40986132511556239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147</v>
      </c>
      <c r="C50" s="302">
        <v>6.1503702773942513E-3</v>
      </c>
      <c r="D50" s="2">
        <v>50.909090909090899</v>
      </c>
      <c r="E50" s="2">
        <v>179</v>
      </c>
      <c r="F50" s="302">
        <v>7.1674541523184115E-3</v>
      </c>
      <c r="G50" s="14">
        <v>47.272727272727202</v>
      </c>
      <c r="H50" s="2">
        <v>210</v>
      </c>
      <c r="I50" s="302">
        <v>8.1184520818030695E-3</v>
      </c>
      <c r="J50" s="14">
        <v>63.636364</v>
      </c>
      <c r="K50" s="302">
        <v>0.42857142857142855</v>
      </c>
      <c r="L50" s="2">
        <v>685</v>
      </c>
      <c r="M50" s="27">
        <v>4.5327616098251745E-3</v>
      </c>
      <c r="N50" s="2">
        <v>78.787878787878796</v>
      </c>
      <c r="O50" s="2">
        <v>1128</v>
      </c>
      <c r="P50" s="27">
        <v>7.4702976198360244E-3</v>
      </c>
      <c r="Q50" s="14">
        <v>107.87878787878699</v>
      </c>
      <c r="R50" s="2">
        <v>1287</v>
      </c>
      <c r="S50" s="27">
        <v>8.5181017936329338E-3</v>
      </c>
      <c r="T50" s="14">
        <v>150.909088</v>
      </c>
      <c r="U50" s="27">
        <v>0.87883211678832118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280</v>
      </c>
      <c r="C51" s="302">
        <v>1.1714991004560478E-2</v>
      </c>
      <c r="D51" s="2">
        <v>81.212121212121204</v>
      </c>
      <c r="E51" s="2">
        <v>246</v>
      </c>
      <c r="F51" s="302">
        <v>9.8502442540241847E-3</v>
      </c>
      <c r="G51" s="14">
        <v>60.606060606060602</v>
      </c>
      <c r="H51" s="2">
        <v>112</v>
      </c>
      <c r="I51" s="302">
        <v>4.3298411102949703E-3</v>
      </c>
      <c r="J51" s="14">
        <v>36.969695999999999</v>
      </c>
      <c r="K51" s="302">
        <v>-0.6</v>
      </c>
      <c r="L51" s="2">
        <v>1151</v>
      </c>
      <c r="M51" s="27">
        <v>7.6163629385529574E-3</v>
      </c>
      <c r="N51" s="2">
        <v>133.333333333333</v>
      </c>
      <c r="O51" s="2">
        <v>1203</v>
      </c>
      <c r="P51" s="27">
        <v>7.9669929403038443E-3</v>
      </c>
      <c r="Q51" s="14">
        <v>117.575757575757</v>
      </c>
      <c r="R51" s="2">
        <v>1043</v>
      </c>
      <c r="S51" s="27">
        <v>6.9031702958501553E-3</v>
      </c>
      <c r="T51" s="14">
        <v>123.63636</v>
      </c>
      <c r="U51" s="27">
        <v>-9.3831450912250217E-2</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199</v>
      </c>
      <c r="C52" s="302">
        <v>8.3260114639554829E-3</v>
      </c>
      <c r="D52" s="2">
        <v>55.151515151515099</v>
      </c>
      <c r="E52" s="2">
        <v>226</v>
      </c>
      <c r="F52" s="302">
        <v>9.0494113878433566E-3</v>
      </c>
      <c r="G52" s="14">
        <v>49.090909090909101</v>
      </c>
      <c r="H52" s="2">
        <v>650</v>
      </c>
      <c r="I52" s="302">
        <v>2.5128542157961883E-2</v>
      </c>
      <c r="J52" s="14">
        <v>129.69697600000001</v>
      </c>
      <c r="K52" s="302">
        <v>2.2663316582914574</v>
      </c>
      <c r="L52" s="2">
        <v>1586</v>
      </c>
      <c r="M52" s="27">
        <v>1.0494831990047776E-2</v>
      </c>
      <c r="N52" s="2">
        <v>138.78787878787799</v>
      </c>
      <c r="O52" s="2">
        <v>1531</v>
      </c>
      <c r="P52" s="27">
        <v>1.0139207141816448E-2</v>
      </c>
      <c r="Q52" s="14">
        <v>127.87878787878699</v>
      </c>
      <c r="R52" s="2">
        <v>2285</v>
      </c>
      <c r="S52" s="27">
        <v>1.5123436362432987E-2</v>
      </c>
      <c r="T52" s="14">
        <v>156.96969999999999</v>
      </c>
      <c r="U52" s="27">
        <v>0.44073139974779318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202</v>
      </c>
      <c r="C53" s="302">
        <v>8.4515292247186319E-3</v>
      </c>
      <c r="D53" s="2">
        <v>40</v>
      </c>
      <c r="E53" s="2">
        <v>209</v>
      </c>
      <c r="F53" s="302">
        <v>8.3687034515896527E-3</v>
      </c>
      <c r="G53" s="14">
        <v>44.2424242424242</v>
      </c>
      <c r="H53" s="2">
        <v>321</v>
      </c>
      <c r="I53" s="302">
        <v>1.2409633896470406E-2</v>
      </c>
      <c r="J53" s="14">
        <v>86.666664100000006</v>
      </c>
      <c r="K53" s="302">
        <v>0.58910891089108908</v>
      </c>
      <c r="L53" s="2">
        <v>1183</v>
      </c>
      <c r="M53" s="27">
        <v>7.8281123860192425E-3</v>
      </c>
      <c r="N53" s="2">
        <v>89.090909090909093</v>
      </c>
      <c r="O53" s="2">
        <v>1162</v>
      </c>
      <c r="P53" s="27">
        <v>7.6954661651147697E-3</v>
      </c>
      <c r="Q53" s="14">
        <v>108.484848484848</v>
      </c>
      <c r="R53" s="2">
        <v>1762</v>
      </c>
      <c r="S53" s="27">
        <v>1.1661923356939573E-2</v>
      </c>
      <c r="T53" s="14">
        <v>121.818184</v>
      </c>
      <c r="U53" s="27">
        <v>0.4894336432797971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139</v>
      </c>
      <c r="C54" s="302">
        <v>5.8156562486925229E-3</v>
      </c>
      <c r="D54" s="2">
        <v>43.636363636363598</v>
      </c>
      <c r="E54" s="2">
        <v>32</v>
      </c>
      <c r="F54" s="302">
        <v>1.2813325858893249E-3</v>
      </c>
      <c r="G54" s="14">
        <v>21.2121212121212</v>
      </c>
      <c r="H54" s="2">
        <v>83</v>
      </c>
      <c r="I54" s="302">
        <v>3.2087215370935943E-3</v>
      </c>
      <c r="J54" s="14">
        <v>31.515152</v>
      </c>
      <c r="K54" s="302">
        <v>-0.40287769784172661</v>
      </c>
      <c r="L54" s="2">
        <v>1005</v>
      </c>
      <c r="M54" s="27">
        <v>6.6502560844880296E-3</v>
      </c>
      <c r="N54" s="2">
        <v>96.363636363636402</v>
      </c>
      <c r="O54" s="2">
        <v>1043</v>
      </c>
      <c r="P54" s="27">
        <v>6.9073762566391611E-3</v>
      </c>
      <c r="Q54" s="14">
        <v>101.818181818181</v>
      </c>
      <c r="R54" s="2">
        <v>890</v>
      </c>
      <c r="S54" s="27">
        <v>5.8905288238798072E-3</v>
      </c>
      <c r="T54" s="14">
        <v>107.878784</v>
      </c>
      <c r="U54" s="27">
        <v>-0.11442786069651742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96</v>
      </c>
      <c r="C55" s="302">
        <v>4.0165683444207357E-3</v>
      </c>
      <c r="D55" s="2">
        <v>36.969696969696898</v>
      </c>
      <c r="E55" s="2">
        <v>169</v>
      </c>
      <c r="F55" s="302">
        <v>6.7670377192279975E-3</v>
      </c>
      <c r="G55" s="14">
        <v>56.363636363636303</v>
      </c>
      <c r="H55" s="2">
        <v>152</v>
      </c>
      <c r="I55" s="302">
        <v>5.8762129354003167E-3</v>
      </c>
      <c r="J55" s="14">
        <v>64.242424</v>
      </c>
      <c r="K55" s="302">
        <v>0.58333333333333337</v>
      </c>
      <c r="L55" s="2">
        <v>734</v>
      </c>
      <c r="M55" s="27">
        <v>4.857002951257924E-3</v>
      </c>
      <c r="N55" s="2">
        <v>70.303030303030297</v>
      </c>
      <c r="O55" s="2">
        <v>1062</v>
      </c>
      <c r="P55" s="27">
        <v>7.0332057378243423E-3</v>
      </c>
      <c r="Q55" s="14">
        <v>121.818181818181</v>
      </c>
      <c r="R55" s="2">
        <v>1070</v>
      </c>
      <c r="S55" s="27">
        <v>7.0818717320802168E-3</v>
      </c>
      <c r="T55" s="14">
        <v>100.606064</v>
      </c>
      <c r="U55" s="27">
        <v>0.45776566757493187</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1722</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1700</v>
      </c>
      <c r="C58" s="305"/>
      <c r="D58" s="305" t="s">
        <v>1701</v>
      </c>
      <c r="E58" s="305" t="s">
        <v>1700</v>
      </c>
      <c r="F58" s="305"/>
      <c r="G58" s="305" t="s">
        <v>1701</v>
      </c>
      <c r="H58" s="305" t="s">
        <v>1700</v>
      </c>
      <c r="I58" s="305"/>
      <c r="J58" s="305" t="s">
        <v>1701</v>
      </c>
      <c r="K58" t="s">
        <v>170</v>
      </c>
      <c r="L58" s="208" t="s">
        <v>1700</v>
      </c>
      <c r="M58" s="208"/>
      <c r="N58" s="208" t="s">
        <v>1701</v>
      </c>
      <c r="O58" s="208" t="s">
        <v>1700</v>
      </c>
      <c r="P58" s="208"/>
      <c r="Q58" s="208" t="s">
        <v>1701</v>
      </c>
      <c r="R58" s="208" t="s">
        <v>1700</v>
      </c>
      <c r="S58" s="208"/>
      <c r="T58" s="208" t="s">
        <v>1701</v>
      </c>
      <c r="U58" t="s">
        <v>170</v>
      </c>
      <c r="V58" s="208" t="s">
        <v>1700</v>
      </c>
      <c r="W58" s="208"/>
      <c r="X58" s="208" t="s">
        <v>1701</v>
      </c>
      <c r="Y58" s="208" t="s">
        <v>1700</v>
      </c>
      <c r="Z58" s="208"/>
      <c r="AA58" s="208" t="s">
        <v>1701</v>
      </c>
      <c r="AB58" s="208" t="s">
        <v>1700</v>
      </c>
      <c r="AC58" s="208"/>
      <c r="AD58" s="208" t="s">
        <v>1701</v>
      </c>
      <c r="AE58" t="s">
        <v>170</v>
      </c>
    </row>
    <row r="59" spans="1:31" x14ac:dyDescent="0.3">
      <c r="A59" t="s">
        <v>1723</v>
      </c>
      <c r="B59" s="14">
        <v>29.1</v>
      </c>
      <c r="C59" t="s">
        <v>170</v>
      </c>
      <c r="D59" s="14">
        <v>1.3333333333333299</v>
      </c>
      <c r="E59" s="307">
        <v>27.8</v>
      </c>
      <c r="F59" t="s">
        <v>170</v>
      </c>
      <c r="G59" s="14">
        <v>0.72727272727271997</v>
      </c>
      <c r="H59" s="14">
        <v>31.3</v>
      </c>
      <c r="I59" t="s">
        <v>170</v>
      </c>
      <c r="J59" s="14">
        <v>1.030303</v>
      </c>
      <c r="K59" s="302">
        <v>7.5601374570446703E-2</v>
      </c>
      <c r="L59" s="14">
        <v>30.8</v>
      </c>
      <c r="M59" s="27" t="s">
        <v>170</v>
      </c>
      <c r="N59" s="14">
        <v>6.0606060606059997E-2</v>
      </c>
      <c r="O59" s="14">
        <v>31.4</v>
      </c>
      <c r="P59" s="27" t="s">
        <v>170</v>
      </c>
      <c r="Q59" s="14">
        <v>0.12121212121211999</v>
      </c>
      <c r="R59" s="14">
        <v>32</v>
      </c>
      <c r="S59" s="27" t="s">
        <v>170</v>
      </c>
      <c r="T59" s="14">
        <v>0.121212125</v>
      </c>
      <c r="U59" s="27">
        <v>3.8961038961038939E-2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27.3</v>
      </c>
      <c r="C60" t="s">
        <v>170</v>
      </c>
      <c r="D60" s="14">
        <v>1.0303030303030301</v>
      </c>
      <c r="E60" s="307">
        <v>25.9</v>
      </c>
      <c r="F60" t="s">
        <v>170</v>
      </c>
      <c r="G60" s="14">
        <v>0.90909090909089996</v>
      </c>
      <c r="H60" s="14">
        <v>30.9</v>
      </c>
      <c r="I60" t="s">
        <v>170</v>
      </c>
      <c r="J60" s="14">
        <v>0.96969700000000003</v>
      </c>
      <c r="K60" s="302">
        <v>0.13186813186813179</v>
      </c>
      <c r="L60" s="14">
        <v>31.5</v>
      </c>
      <c r="M60" s="27" t="s">
        <v>170</v>
      </c>
      <c r="N60" s="14">
        <v>0.12121212121211999</v>
      </c>
      <c r="O60" s="14">
        <v>32.200000000000003</v>
      </c>
      <c r="P60" s="27" t="s">
        <v>170</v>
      </c>
      <c r="Q60" s="14">
        <v>0.12121212121211999</v>
      </c>
      <c r="R60" s="14">
        <v>32.200000000000003</v>
      </c>
      <c r="S60" s="27" t="s">
        <v>170</v>
      </c>
      <c r="T60" s="14">
        <v>0.18181818699999999</v>
      </c>
      <c r="U60" s="27">
        <v>2.2222222222222313E-2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30.6</v>
      </c>
      <c r="C61" t="s">
        <v>170</v>
      </c>
      <c r="D61" s="14">
        <v>0.60606060606059997</v>
      </c>
      <c r="E61" s="307">
        <v>29.7</v>
      </c>
      <c r="F61" t="s">
        <v>170</v>
      </c>
      <c r="G61" s="14">
        <v>1.2121212121212099</v>
      </c>
      <c r="H61" s="14">
        <v>32.1</v>
      </c>
      <c r="I61" t="s">
        <v>170</v>
      </c>
      <c r="J61" s="14">
        <v>1.3333333700000001</v>
      </c>
      <c r="K61" s="302">
        <v>4.9019607843137254E-2</v>
      </c>
      <c r="L61" s="14">
        <v>29.8</v>
      </c>
      <c r="M61" s="27" t="s">
        <v>170</v>
      </c>
      <c r="N61" s="14">
        <v>0.12121212121211999</v>
      </c>
      <c r="O61" s="14">
        <v>30.4</v>
      </c>
      <c r="P61" s="27" t="s">
        <v>170</v>
      </c>
      <c r="Q61" s="14">
        <v>6.0606060606059997E-2</v>
      </c>
      <c r="R61" s="14">
        <v>31.5</v>
      </c>
      <c r="S61" s="27" t="s">
        <v>170</v>
      </c>
      <c r="T61" s="14">
        <v>0.18181818699999999</v>
      </c>
      <c r="U61" s="27">
        <v>5.7046979865771785E-2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1726</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1700</v>
      </c>
      <c r="C64" s="305"/>
      <c r="D64" s="305" t="s">
        <v>1701</v>
      </c>
      <c r="E64" s="305" t="s">
        <v>1700</v>
      </c>
      <c r="F64" s="305"/>
      <c r="G64" s="305" t="s">
        <v>1701</v>
      </c>
      <c r="H64" s="305" t="s">
        <v>1700</v>
      </c>
      <c r="I64" s="305"/>
      <c r="J64" s="305" t="s">
        <v>1701</v>
      </c>
      <c r="K64" t="s">
        <v>170</v>
      </c>
      <c r="L64" s="208" t="s">
        <v>1700</v>
      </c>
      <c r="M64" s="208"/>
      <c r="N64" s="208" t="s">
        <v>1701</v>
      </c>
      <c r="O64" s="208" t="s">
        <v>1700</v>
      </c>
      <c r="P64" s="208"/>
      <c r="Q64" s="208" t="s">
        <v>1701</v>
      </c>
      <c r="R64" s="208" t="s">
        <v>1700</v>
      </c>
      <c r="S64" s="208"/>
      <c r="T64" s="208" t="s">
        <v>1701</v>
      </c>
      <c r="U64" t="s">
        <v>170</v>
      </c>
      <c r="V64" s="208" t="s">
        <v>1700</v>
      </c>
      <c r="W64" s="208"/>
      <c r="X64" s="208" t="s">
        <v>1701</v>
      </c>
      <c r="Y64" s="208" t="s">
        <v>1700</v>
      </c>
      <c r="Z64" s="208"/>
      <c r="AA64" s="208" t="s">
        <v>1701</v>
      </c>
      <c r="AB64" s="208" t="s">
        <v>1700</v>
      </c>
      <c r="AC64" s="208"/>
      <c r="AD64" s="208" t="s">
        <v>1701</v>
      </c>
      <c r="AE64" t="s">
        <v>170</v>
      </c>
    </row>
    <row r="65" spans="1:31" x14ac:dyDescent="0.3">
      <c r="A65" t="s">
        <v>172</v>
      </c>
      <c r="B65" s="2">
        <v>23901</v>
      </c>
      <c r="C65" t="s">
        <v>170</v>
      </c>
      <c r="D65" s="2">
        <v>21.818181818181799</v>
      </c>
      <c r="E65" s="2">
        <v>24974</v>
      </c>
      <c r="F65" t="s">
        <v>170</v>
      </c>
      <c r="G65" s="2">
        <v>20</v>
      </c>
      <c r="H65" s="2">
        <v>25867</v>
      </c>
      <c r="I65" t="s">
        <v>170</v>
      </c>
      <c r="J65" s="14">
        <v>40</v>
      </c>
      <c r="K65" s="302">
        <v>8.2255972553449644E-2</v>
      </c>
      <c r="L65" s="2">
        <v>151122</v>
      </c>
      <c r="M65" s="27" t="s">
        <v>170</v>
      </c>
      <c r="N65" s="2">
        <v>0</v>
      </c>
      <c r="O65" s="2">
        <v>150998</v>
      </c>
      <c r="P65" s="27" t="s">
        <v>170</v>
      </c>
      <c r="Q65" s="14">
        <v>0</v>
      </c>
      <c r="R65" s="2">
        <v>151090</v>
      </c>
      <c r="S65" s="27" t="s">
        <v>170</v>
      </c>
      <c r="T65" s="14">
        <v>0</v>
      </c>
      <c r="U65" s="27">
        <v>-2.1174944746628552E-4</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1727</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1700</v>
      </c>
      <c r="C68" s="305"/>
      <c r="D68" s="305" t="s">
        <v>1701</v>
      </c>
      <c r="E68" s="305" t="s">
        <v>1700</v>
      </c>
      <c r="F68" s="305"/>
      <c r="G68" s="305" t="s">
        <v>1701</v>
      </c>
      <c r="H68" s="305" t="s">
        <v>1700</v>
      </c>
      <c r="I68" s="305"/>
      <c r="J68" s="305" t="s">
        <v>1701</v>
      </c>
      <c r="K68" t="s">
        <v>170</v>
      </c>
      <c r="L68" s="208" t="s">
        <v>1700</v>
      </c>
      <c r="M68" s="208"/>
      <c r="N68" s="208" t="s">
        <v>1701</v>
      </c>
      <c r="O68" s="208" t="s">
        <v>1700</v>
      </c>
      <c r="P68" s="208"/>
      <c r="Q68" s="208" t="s">
        <v>1701</v>
      </c>
      <c r="R68" s="208" t="s">
        <v>1700</v>
      </c>
      <c r="S68" s="208"/>
      <c r="T68" s="208" t="s">
        <v>1701</v>
      </c>
      <c r="U68" t="s">
        <v>170</v>
      </c>
      <c r="V68" s="208" t="s">
        <v>1700</v>
      </c>
      <c r="W68" s="208"/>
      <c r="X68" s="208" t="s">
        <v>1701</v>
      </c>
      <c r="Y68" s="208" t="s">
        <v>1700</v>
      </c>
      <c r="Z68" s="208"/>
      <c r="AA68" s="208" t="s">
        <v>1701</v>
      </c>
      <c r="AB68" s="208" t="s">
        <v>1700</v>
      </c>
      <c r="AC68" s="208"/>
      <c r="AD68" s="208" t="s">
        <v>1701</v>
      </c>
      <c r="AE68" t="s">
        <v>170</v>
      </c>
    </row>
    <row r="69" spans="1:31" x14ac:dyDescent="0.3">
      <c r="A69" t="s">
        <v>172</v>
      </c>
      <c r="B69" s="2">
        <v>23901</v>
      </c>
      <c r="C69" t="s">
        <v>170</v>
      </c>
      <c r="D69" s="2">
        <v>21.818181818181799</v>
      </c>
      <c r="E69" s="2">
        <v>24974</v>
      </c>
      <c r="F69" t="s">
        <v>170</v>
      </c>
      <c r="G69" s="2">
        <v>20</v>
      </c>
      <c r="H69" s="2">
        <v>25867</v>
      </c>
      <c r="I69" t="s">
        <v>170</v>
      </c>
      <c r="J69" s="14">
        <v>40</v>
      </c>
      <c r="K69" s="302">
        <v>8.2255972553449644E-2</v>
      </c>
      <c r="L69" s="2">
        <v>151122</v>
      </c>
      <c r="M69" s="27" t="s">
        <v>170</v>
      </c>
      <c r="N69" s="2">
        <v>0</v>
      </c>
      <c r="O69" s="2">
        <v>150998</v>
      </c>
      <c r="P69" s="27" t="s">
        <v>170</v>
      </c>
      <c r="Q69" s="14">
        <v>0</v>
      </c>
      <c r="R69" s="2">
        <v>151090</v>
      </c>
      <c r="S69" s="27" t="s">
        <v>170</v>
      </c>
      <c r="T69" s="14">
        <v>0</v>
      </c>
      <c r="U69" s="27">
        <v>-2.1174944746628552E-4</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16219</v>
      </c>
      <c r="C70" s="302">
        <v>0.67859085393916574</v>
      </c>
      <c r="D70" s="2">
        <v>537.57575757575705</v>
      </c>
      <c r="E70" s="2">
        <v>15896</v>
      </c>
      <c r="F70" s="302">
        <v>0.63650196204052212</v>
      </c>
      <c r="G70" s="14">
        <v>617.57575757575705</v>
      </c>
      <c r="H70" s="2">
        <v>15828</v>
      </c>
      <c r="I70" s="302">
        <v>0.6118993311941856</v>
      </c>
      <c r="J70" s="14">
        <v>640</v>
      </c>
      <c r="K70" s="302">
        <v>-2.4107528207657686E-2</v>
      </c>
      <c r="L70" s="2">
        <v>107334</v>
      </c>
      <c r="M70" s="27">
        <v>0.71024734982332161</v>
      </c>
      <c r="N70" s="2">
        <v>1055.7575757575701</v>
      </c>
      <c r="O70" s="2">
        <v>103289</v>
      </c>
      <c r="P70" s="27">
        <v>0.6840421727440098</v>
      </c>
      <c r="Q70" s="14">
        <v>1189.0909090908999</v>
      </c>
      <c r="R70" s="2">
        <v>95764</v>
      </c>
      <c r="S70" s="27">
        <v>0.63382090144946723</v>
      </c>
      <c r="T70" s="14">
        <v>1341.21216</v>
      </c>
      <c r="U70" s="27">
        <v>-0.1077943615257048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2185</v>
      </c>
      <c r="C71" s="302">
        <v>9.1418769089159455E-2</v>
      </c>
      <c r="D71" s="2">
        <v>316.36363636363598</v>
      </c>
      <c r="E71" s="2">
        <v>1128</v>
      </c>
      <c r="F71" s="302">
        <v>4.5166973652598703E-2</v>
      </c>
      <c r="G71" s="14">
        <v>205.45454545454501</v>
      </c>
      <c r="H71" s="2">
        <v>1648</v>
      </c>
      <c r="I71" s="302">
        <v>6.3710519194340273E-2</v>
      </c>
      <c r="J71" s="14">
        <v>257.57574499999998</v>
      </c>
      <c r="K71" s="302">
        <v>-0.24576659038901602</v>
      </c>
      <c r="L71" s="2">
        <v>11483</v>
      </c>
      <c r="M71" s="27">
        <v>7.5984965789229891E-2</v>
      </c>
      <c r="N71" s="2">
        <v>268.48484848484799</v>
      </c>
      <c r="O71" s="2">
        <v>9397</v>
      </c>
      <c r="P71" s="27">
        <v>6.2232612352481488E-2</v>
      </c>
      <c r="Q71" s="14">
        <v>224.84848484848399</v>
      </c>
      <c r="R71" s="2">
        <v>9820</v>
      </c>
      <c r="S71" s="27">
        <v>6.4994374214044609E-2</v>
      </c>
      <c r="T71" s="14">
        <v>428.48486300000002</v>
      </c>
      <c r="U71" s="27">
        <v>-0.14482278150309152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206</v>
      </c>
      <c r="C72" s="302">
        <v>8.6188862390694943E-3</v>
      </c>
      <c r="D72" s="2">
        <v>63.030303030303003</v>
      </c>
      <c r="E72" s="2">
        <v>179</v>
      </c>
      <c r="F72" s="302">
        <v>7.1674541523184115E-3</v>
      </c>
      <c r="G72" s="14">
        <v>62.424242424242401</v>
      </c>
      <c r="H72" s="2">
        <v>293</v>
      </c>
      <c r="I72" s="302">
        <v>1.1327173618896664E-2</v>
      </c>
      <c r="J72" s="14">
        <v>149.69697600000001</v>
      </c>
      <c r="K72" s="302">
        <v>0.42233009708737862</v>
      </c>
      <c r="L72" s="2">
        <v>1931</v>
      </c>
      <c r="M72" s="27">
        <v>1.2777755720543666E-2</v>
      </c>
      <c r="N72" s="2">
        <v>138.78787878787799</v>
      </c>
      <c r="O72" s="2">
        <v>1993</v>
      </c>
      <c r="P72" s="27">
        <v>1.3198850315898224E-2</v>
      </c>
      <c r="Q72" s="14">
        <v>180</v>
      </c>
      <c r="R72" s="2">
        <v>2232</v>
      </c>
      <c r="S72" s="27">
        <v>1.4772652061685088E-2</v>
      </c>
      <c r="T72" s="14">
        <v>251.515152</v>
      </c>
      <c r="U72" s="27">
        <v>0.15587778353184878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1551</v>
      </c>
      <c r="C73" s="302">
        <v>6.4892682314547506E-2</v>
      </c>
      <c r="D73" s="2">
        <v>190.30303030303</v>
      </c>
      <c r="E73" s="2">
        <v>2023</v>
      </c>
      <c r="F73" s="302">
        <v>8.1004244414190754E-2</v>
      </c>
      <c r="G73" s="14">
        <v>221.21212121212099</v>
      </c>
      <c r="H73" s="2">
        <v>2035</v>
      </c>
      <c r="I73" s="302">
        <v>7.8671666602234513E-2</v>
      </c>
      <c r="J73" s="14">
        <v>218.18182400000001</v>
      </c>
      <c r="K73" s="302">
        <v>0.31205673758865249</v>
      </c>
      <c r="L73" s="2">
        <v>5810</v>
      </c>
      <c r="M73" s="27">
        <v>3.8445759055597467E-2</v>
      </c>
      <c r="N73" s="2">
        <v>184.84848484848399</v>
      </c>
      <c r="O73" s="2">
        <v>5602</v>
      </c>
      <c r="P73" s="27">
        <v>3.7099829136809759E-2</v>
      </c>
      <c r="Q73" s="14">
        <v>218.18181818181799</v>
      </c>
      <c r="R73" s="2">
        <v>5626</v>
      </c>
      <c r="S73" s="27">
        <v>3.7236084452975049E-2</v>
      </c>
      <c r="T73" s="14">
        <v>296.36364700000001</v>
      </c>
      <c r="U73" s="27">
        <v>-3.1669535283993112E-2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71</v>
      </c>
      <c r="C74" s="302">
        <v>2.9705870047278355E-3</v>
      </c>
      <c r="D74" s="2">
        <v>50.909090909090899</v>
      </c>
      <c r="E74" s="2">
        <v>168</v>
      </c>
      <c r="F74" s="302">
        <v>6.7269960759189559E-3</v>
      </c>
      <c r="G74" s="14">
        <v>65.454545454545396</v>
      </c>
      <c r="H74" s="2">
        <v>54</v>
      </c>
      <c r="I74" s="302">
        <v>2.0876019638922179E-3</v>
      </c>
      <c r="J74" s="14">
        <v>34.5454559</v>
      </c>
      <c r="K74" s="302">
        <v>-0.23943661971830985</v>
      </c>
      <c r="L74" s="2">
        <v>142</v>
      </c>
      <c r="M74" s="27">
        <v>9.3963817313164196E-4</v>
      </c>
      <c r="N74" s="2">
        <v>58.787878787878803</v>
      </c>
      <c r="O74" s="2">
        <v>382</v>
      </c>
      <c r="P74" s="27">
        <v>2.5298348322494338E-3</v>
      </c>
      <c r="Q74" s="14">
        <v>43.636363636363598</v>
      </c>
      <c r="R74" s="2">
        <v>190</v>
      </c>
      <c r="S74" s="27">
        <v>1.2575286253226554E-3</v>
      </c>
      <c r="T74" s="14">
        <v>46.6666679</v>
      </c>
      <c r="U74" s="27">
        <v>0.3380281690140845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2550</v>
      </c>
      <c r="C75" s="302">
        <v>0.10669009664867579</v>
      </c>
      <c r="D75" s="2">
        <v>349.09090909090901</v>
      </c>
      <c r="E75" s="2">
        <v>4292</v>
      </c>
      <c r="F75" s="302">
        <v>0.17185873308240571</v>
      </c>
      <c r="G75" s="14">
        <v>526.06060606060601</v>
      </c>
      <c r="H75" s="2">
        <v>4003</v>
      </c>
      <c r="I75" s="302">
        <v>0.15475316039741757</v>
      </c>
      <c r="J75" s="14">
        <v>596.36364700000001</v>
      </c>
      <c r="K75" s="302">
        <v>0.56980392156862747</v>
      </c>
      <c r="L75" s="2">
        <v>19559</v>
      </c>
      <c r="M75" s="27">
        <v>0.1294252325935337</v>
      </c>
      <c r="N75" s="2">
        <v>989.09090909090901</v>
      </c>
      <c r="O75" s="2">
        <v>23637</v>
      </c>
      <c r="P75" s="27">
        <v>0.15653849719863838</v>
      </c>
      <c r="Q75" s="14">
        <v>1150.30303030303</v>
      </c>
      <c r="R75" s="2">
        <v>24230</v>
      </c>
      <c r="S75" s="27">
        <v>0.16036799258719969</v>
      </c>
      <c r="T75" s="14">
        <v>1308.48486</v>
      </c>
      <c r="U75" s="27">
        <v>0.2388158903829439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1119</v>
      </c>
      <c r="C76" s="302">
        <v>4.6818124764654197E-2</v>
      </c>
      <c r="D76" s="2">
        <v>191.51515151515099</v>
      </c>
      <c r="E76" s="2">
        <v>1288</v>
      </c>
      <c r="F76" s="302">
        <v>5.1573636582045328E-2</v>
      </c>
      <c r="G76" s="14">
        <v>187.87878787878699</v>
      </c>
      <c r="H76" s="2">
        <v>2006</v>
      </c>
      <c r="I76" s="302">
        <v>7.7550547029033134E-2</v>
      </c>
      <c r="J76" s="14">
        <v>332.72726399999999</v>
      </c>
      <c r="K76" s="302">
        <v>0.79267202859696162</v>
      </c>
      <c r="L76" s="2">
        <v>4863</v>
      </c>
      <c r="M76" s="27">
        <v>3.2179298844642081E-2</v>
      </c>
      <c r="N76" s="2">
        <v>438.78787878787801</v>
      </c>
      <c r="O76" s="2">
        <v>6698</v>
      </c>
      <c r="P76" s="27">
        <v>4.4358203419912846E-2</v>
      </c>
      <c r="Q76" s="14">
        <v>394.54545454545399</v>
      </c>
      <c r="R76" s="2">
        <v>13228</v>
      </c>
      <c r="S76" s="27">
        <v>8.755046660930571E-2</v>
      </c>
      <c r="T76" s="14">
        <v>886.66669999999999</v>
      </c>
      <c r="U76" s="27">
        <v>1.720131606004524</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142</v>
      </c>
      <c r="C77" s="302">
        <v>5.9411740094556711E-3</v>
      </c>
      <c r="D77" s="2">
        <v>61.212121212121197</v>
      </c>
      <c r="E77" s="2">
        <v>122</v>
      </c>
      <c r="F77" s="302">
        <v>4.8850804837030515E-3</v>
      </c>
      <c r="G77" s="14">
        <v>58.181818181818201</v>
      </c>
      <c r="H77" s="2">
        <v>793</v>
      </c>
      <c r="I77" s="302">
        <v>3.0656821432713494E-2</v>
      </c>
      <c r="J77" s="14">
        <v>282.42425500000002</v>
      </c>
      <c r="K77" s="302">
        <v>4.584507042253521</v>
      </c>
      <c r="L77" s="2">
        <v>1848</v>
      </c>
      <c r="M77" s="27">
        <v>1.2228530591177988E-2</v>
      </c>
      <c r="N77" s="2">
        <v>286.666666666666</v>
      </c>
      <c r="O77" s="2">
        <v>1359</v>
      </c>
      <c r="P77" s="27">
        <v>9.0001192068769123E-3</v>
      </c>
      <c r="Q77" s="14">
        <v>218.18181818181799</v>
      </c>
      <c r="R77" s="2">
        <v>7532</v>
      </c>
      <c r="S77" s="27">
        <v>4.9851082136474947E-2</v>
      </c>
      <c r="T77" s="14">
        <v>890.90909999999997</v>
      </c>
      <c r="U77" s="27">
        <v>3.0757575757575757</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977</v>
      </c>
      <c r="C78" s="302">
        <v>4.0876950755198524E-2</v>
      </c>
      <c r="D78" s="2">
        <v>183.636363636363</v>
      </c>
      <c r="E78" s="2">
        <v>1166</v>
      </c>
      <c r="F78" s="302">
        <v>4.6688556098342278E-2</v>
      </c>
      <c r="G78" s="14">
        <v>170.90909090909</v>
      </c>
      <c r="H78" s="2">
        <v>1213</v>
      </c>
      <c r="I78" s="302">
        <v>4.6893725596319637E-2</v>
      </c>
      <c r="J78" s="14">
        <v>222.42424</v>
      </c>
      <c r="K78" s="302">
        <v>0.24155578300921188</v>
      </c>
      <c r="L78" s="2">
        <v>3015</v>
      </c>
      <c r="M78" s="27">
        <v>1.9950768253464087E-2</v>
      </c>
      <c r="N78" s="2">
        <v>357.575757575757</v>
      </c>
      <c r="O78" s="2">
        <v>5339</v>
      </c>
      <c r="P78" s="27">
        <v>3.5358084213035934E-2</v>
      </c>
      <c r="Q78" s="14">
        <v>351.51515151515099</v>
      </c>
      <c r="R78" s="2">
        <v>5696</v>
      </c>
      <c r="S78" s="27">
        <v>3.7699384472830763E-2</v>
      </c>
      <c r="T78" s="14">
        <v>516.96969999999999</v>
      </c>
      <c r="U78" s="27">
        <v>0.88922056384742953</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1733</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1700</v>
      </c>
      <c r="C81" s="305"/>
      <c r="D81" s="305" t="s">
        <v>1701</v>
      </c>
      <c r="E81" s="305" t="s">
        <v>1700</v>
      </c>
      <c r="F81" s="305"/>
      <c r="G81" s="305" t="s">
        <v>1701</v>
      </c>
      <c r="H81" s="305" t="s">
        <v>1700</v>
      </c>
      <c r="I81" s="305"/>
      <c r="J81" s="305" t="s">
        <v>1701</v>
      </c>
      <c r="K81" t="s">
        <v>170</v>
      </c>
      <c r="L81" s="208" t="s">
        <v>1700</v>
      </c>
      <c r="M81" s="208"/>
      <c r="N81" s="208" t="s">
        <v>1701</v>
      </c>
      <c r="O81" s="208" t="s">
        <v>1700</v>
      </c>
      <c r="P81" s="208"/>
      <c r="Q81" s="208" t="s">
        <v>1701</v>
      </c>
      <c r="R81" s="208" t="s">
        <v>1700</v>
      </c>
      <c r="S81" s="208"/>
      <c r="T81" s="208" t="s">
        <v>1701</v>
      </c>
      <c r="U81" t="s">
        <v>170</v>
      </c>
      <c r="V81" s="208" t="s">
        <v>1700</v>
      </c>
      <c r="W81" s="208"/>
      <c r="X81" s="208" t="s">
        <v>1701</v>
      </c>
      <c r="Y81" s="208" t="s">
        <v>1700</v>
      </c>
      <c r="Z81" s="208"/>
      <c r="AA81" s="208" t="s">
        <v>1701</v>
      </c>
      <c r="AB81" s="208" t="s">
        <v>1700</v>
      </c>
      <c r="AC81" s="208"/>
      <c r="AD81" s="208" t="s">
        <v>1701</v>
      </c>
      <c r="AE81" t="s">
        <v>170</v>
      </c>
    </row>
    <row r="82" spans="1:31" x14ac:dyDescent="0.3">
      <c r="A82" t="s">
        <v>172</v>
      </c>
      <c r="B82" s="2">
        <v>23901</v>
      </c>
      <c r="C82" t="s">
        <v>170</v>
      </c>
      <c r="D82" s="2">
        <v>21.818181818181799</v>
      </c>
      <c r="E82" s="2">
        <v>24974</v>
      </c>
      <c r="F82" t="s">
        <v>170</v>
      </c>
      <c r="G82" s="2">
        <v>20</v>
      </c>
      <c r="H82" s="2">
        <v>25867</v>
      </c>
      <c r="I82" t="s">
        <v>170</v>
      </c>
      <c r="J82" s="14">
        <v>40</v>
      </c>
      <c r="K82" s="302">
        <v>8.2255972553449644E-2</v>
      </c>
      <c r="L82" s="2">
        <v>151122</v>
      </c>
      <c r="M82" s="27" t="s">
        <v>170</v>
      </c>
      <c r="N82" s="2">
        <v>0</v>
      </c>
      <c r="O82" s="2">
        <v>150998</v>
      </c>
      <c r="P82" s="27" t="s">
        <v>170</v>
      </c>
      <c r="Q82" s="14">
        <v>0</v>
      </c>
      <c r="R82" s="2">
        <v>151090</v>
      </c>
      <c r="S82" s="27" t="s">
        <v>170</v>
      </c>
      <c r="T82" s="14">
        <v>0</v>
      </c>
      <c r="U82" s="27">
        <v>-2.1174944746628552E-4</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14651</v>
      </c>
      <c r="C83" s="302">
        <v>0.61298690431362701</v>
      </c>
      <c r="D83" s="2">
        <v>523.63636363636294</v>
      </c>
      <c r="E83" s="2">
        <v>14307</v>
      </c>
      <c r="F83" s="302">
        <v>0.57287579082245532</v>
      </c>
      <c r="G83" s="14">
        <v>444.84848484848402</v>
      </c>
      <c r="H83" s="2">
        <v>14493</v>
      </c>
      <c r="I83" s="302">
        <v>0.56028917153129465</v>
      </c>
      <c r="J83" s="14">
        <v>501.81817599999999</v>
      </c>
      <c r="K83" s="302">
        <v>-1.0784246809091529E-2</v>
      </c>
      <c r="L83" s="2">
        <v>76396</v>
      </c>
      <c r="M83" s="27">
        <v>0.50552533714482339</v>
      </c>
      <c r="N83" s="2">
        <v>0</v>
      </c>
      <c r="O83" s="2">
        <v>71546</v>
      </c>
      <c r="P83" s="27">
        <v>0.47382084530920937</v>
      </c>
      <c r="Q83" s="14">
        <v>0</v>
      </c>
      <c r="R83" s="2">
        <v>68136</v>
      </c>
      <c r="S83" s="27">
        <v>0.45096300218412866</v>
      </c>
      <c r="T83" s="14">
        <v>0</v>
      </c>
      <c r="U83" s="27">
        <v>-0.10812084402324729</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10099</v>
      </c>
      <c r="C84" s="302">
        <v>0.42253462198234382</v>
      </c>
      <c r="D84" s="2">
        <v>526.06060606060601</v>
      </c>
      <c r="E84" s="2">
        <v>9971</v>
      </c>
      <c r="F84" s="302">
        <v>0.39925522543445185</v>
      </c>
      <c r="G84" s="14">
        <v>416.36363636363598</v>
      </c>
      <c r="H84" s="2">
        <v>9964</v>
      </c>
      <c r="I84" s="302">
        <v>0.38520122163374182</v>
      </c>
      <c r="J84" s="14">
        <v>507.27273600000001</v>
      </c>
      <c r="K84" s="302">
        <v>-1.336766016437271E-2</v>
      </c>
      <c r="L84" s="2">
        <v>55385</v>
      </c>
      <c r="M84" s="27">
        <v>0.366491973372507</v>
      </c>
      <c r="N84" s="2">
        <v>64.242424242424207</v>
      </c>
      <c r="O84" s="2">
        <v>51467</v>
      </c>
      <c r="P84" s="27">
        <v>0.34084557411356442</v>
      </c>
      <c r="Q84" s="14">
        <v>58.787878787878803</v>
      </c>
      <c r="R84" s="2">
        <v>47717</v>
      </c>
      <c r="S84" s="27">
        <v>0.31581838639221654</v>
      </c>
      <c r="T84" s="14">
        <v>120</v>
      </c>
      <c r="U84" s="27">
        <v>-0.13844903854834342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1981</v>
      </c>
      <c r="C85" s="302">
        <v>8.2883561357265392E-2</v>
      </c>
      <c r="D85" s="2">
        <v>310.90909090909003</v>
      </c>
      <c r="E85" s="2">
        <v>1053</v>
      </c>
      <c r="F85" s="302">
        <v>4.2163850404420597E-2</v>
      </c>
      <c r="G85" s="14">
        <v>198.78787878787799</v>
      </c>
      <c r="H85" s="2">
        <v>1462</v>
      </c>
      <c r="I85" s="302">
        <v>5.6519890207600419E-2</v>
      </c>
      <c r="J85" s="14">
        <v>256.96969999999999</v>
      </c>
      <c r="K85" s="302">
        <v>-0.26198889449772844</v>
      </c>
      <c r="L85" s="2">
        <v>10931</v>
      </c>
      <c r="M85" s="27">
        <v>7.2332287820436464E-2</v>
      </c>
      <c r="N85" s="2">
        <v>227.87878787878699</v>
      </c>
      <c r="O85" s="2">
        <v>8883</v>
      </c>
      <c r="P85" s="27">
        <v>5.8828593756208691E-2</v>
      </c>
      <c r="Q85" s="14">
        <v>199.39393939393901</v>
      </c>
      <c r="R85" s="2">
        <v>8878</v>
      </c>
      <c r="S85" s="27">
        <v>5.8759679661129126E-2</v>
      </c>
      <c r="T85" s="14">
        <v>263.03030000000001</v>
      </c>
      <c r="U85" s="27">
        <v>-0.18781447260085993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124</v>
      </c>
      <c r="C86" s="302">
        <v>5.1880674448767832E-3</v>
      </c>
      <c r="D86" s="2">
        <v>44.848484848484802</v>
      </c>
      <c r="E86" s="2">
        <v>48</v>
      </c>
      <c r="F86" s="302">
        <v>1.9219988788339874E-3</v>
      </c>
      <c r="G86" s="14">
        <v>21.818181818181799</v>
      </c>
      <c r="H86" s="2">
        <v>40</v>
      </c>
      <c r="I86" s="302">
        <v>1.5463718251053466E-3</v>
      </c>
      <c r="J86" s="14">
        <v>34.5454559</v>
      </c>
      <c r="K86" s="302">
        <v>-0.67741935483870963</v>
      </c>
      <c r="L86" s="2">
        <v>1445</v>
      </c>
      <c r="M86" s="27">
        <v>9.5618109871494546E-3</v>
      </c>
      <c r="N86" s="2">
        <v>81.818181818181799</v>
      </c>
      <c r="O86" s="2">
        <v>1101</v>
      </c>
      <c r="P86" s="27">
        <v>7.2914873044676093E-3</v>
      </c>
      <c r="Q86" s="14">
        <v>88.484848484848399</v>
      </c>
      <c r="R86" s="2">
        <v>1195</v>
      </c>
      <c r="S86" s="27">
        <v>7.909193196108279E-3</v>
      </c>
      <c r="T86" s="14">
        <v>96.363640000000004</v>
      </c>
      <c r="U86" s="27">
        <v>-0.17301038062283736</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1446</v>
      </c>
      <c r="C87" s="302">
        <v>6.049956068783733E-2</v>
      </c>
      <c r="D87" s="2">
        <v>174.54545454545399</v>
      </c>
      <c r="E87" s="2">
        <v>1959</v>
      </c>
      <c r="F87" s="302">
        <v>7.8441579242412102E-2</v>
      </c>
      <c r="G87" s="14">
        <v>218.78787878787799</v>
      </c>
      <c r="H87" s="2">
        <v>1920</v>
      </c>
      <c r="I87" s="302">
        <v>7.4225847605056641E-2</v>
      </c>
      <c r="J87" s="14">
        <v>209.69697600000001</v>
      </c>
      <c r="K87" s="302">
        <v>0.32780082987551867</v>
      </c>
      <c r="L87" s="2">
        <v>5546</v>
      </c>
      <c r="M87" s="27">
        <v>3.6698826114000611E-2</v>
      </c>
      <c r="N87" s="2">
        <v>181.21212121212099</v>
      </c>
      <c r="O87" s="2">
        <v>5360</v>
      </c>
      <c r="P87" s="27">
        <v>3.5497158902766925E-2</v>
      </c>
      <c r="Q87" s="14">
        <v>189.69696969696901</v>
      </c>
      <c r="R87" s="2">
        <v>5421</v>
      </c>
      <c r="S87" s="27">
        <v>3.5879277251969023E-2</v>
      </c>
      <c r="T87" s="14">
        <v>283.03030000000001</v>
      </c>
      <c r="U87" s="27">
        <v>-2.2538766678687341E-2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71</v>
      </c>
      <c r="C88" s="302">
        <v>2.9705870047278355E-3</v>
      </c>
      <c r="D88" s="2">
        <v>50.909090909090899</v>
      </c>
      <c r="E88" s="2">
        <v>168</v>
      </c>
      <c r="F88" s="302">
        <v>6.7269960759189559E-3</v>
      </c>
      <c r="G88" s="14">
        <v>65.454545454545396</v>
      </c>
      <c r="H88" s="2">
        <v>43</v>
      </c>
      <c r="I88" s="302">
        <v>1.6623497119882475E-3</v>
      </c>
      <c r="J88" s="14">
        <v>24.848483999999999</v>
      </c>
      <c r="K88" s="302">
        <v>-0.39436619718309857</v>
      </c>
      <c r="L88" s="2">
        <v>142</v>
      </c>
      <c r="M88" s="27">
        <v>9.3963817313164196E-4</v>
      </c>
      <c r="N88" s="2">
        <v>58.787878787878803</v>
      </c>
      <c r="O88" s="2">
        <v>350</v>
      </c>
      <c r="P88" s="27">
        <v>2.3179114955164969E-3</v>
      </c>
      <c r="Q88" s="14">
        <v>23.636363636363601</v>
      </c>
      <c r="R88" s="2">
        <v>154</v>
      </c>
      <c r="S88" s="27">
        <v>1.0192600436825733E-3</v>
      </c>
      <c r="T88" s="14">
        <v>38.181820000000002</v>
      </c>
      <c r="U88" s="27">
        <v>8.4507042253521125E-2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87</v>
      </c>
      <c r="C89" s="302">
        <v>3.6400150621312918E-3</v>
      </c>
      <c r="D89" s="2">
        <v>52.121212121212103</v>
      </c>
      <c r="E89" s="2">
        <v>33</v>
      </c>
      <c r="F89" s="302">
        <v>1.3213742291983664E-3</v>
      </c>
      <c r="G89" s="14">
        <v>35.151515151515099</v>
      </c>
      <c r="H89" s="2">
        <v>50</v>
      </c>
      <c r="I89" s="302">
        <v>1.9329647813816832E-3</v>
      </c>
      <c r="J89" s="14">
        <v>34.5454559</v>
      </c>
      <c r="K89" s="302">
        <v>-0.42528735632183906</v>
      </c>
      <c r="L89" s="2">
        <v>354</v>
      </c>
      <c r="M89" s="27">
        <v>2.3424782625957835E-3</v>
      </c>
      <c r="N89" s="2">
        <v>95.757575757575694</v>
      </c>
      <c r="O89" s="2">
        <v>329</v>
      </c>
      <c r="P89" s="27">
        <v>2.1788368057855073E-3</v>
      </c>
      <c r="Q89" s="14">
        <v>107.272727272727</v>
      </c>
      <c r="R89" s="2">
        <v>236</v>
      </c>
      <c r="S89" s="27">
        <v>1.5619829240849825E-3</v>
      </c>
      <c r="T89" s="14">
        <v>111.515152</v>
      </c>
      <c r="U89" s="27">
        <v>-0.33333333333333331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843</v>
      </c>
      <c r="C90" s="302">
        <v>3.5270490774444586E-2</v>
      </c>
      <c r="D90" s="2">
        <v>150.90909090909</v>
      </c>
      <c r="E90" s="2">
        <v>1075</v>
      </c>
      <c r="F90" s="302">
        <v>4.3044766557219505E-2</v>
      </c>
      <c r="G90" s="14">
        <v>160.60606060606</v>
      </c>
      <c r="H90" s="2">
        <v>1014</v>
      </c>
      <c r="I90" s="302">
        <v>3.9200525766420538E-2</v>
      </c>
      <c r="J90" s="14">
        <v>197.57576</v>
      </c>
      <c r="K90" s="302">
        <v>0.20284697508896798</v>
      </c>
      <c r="L90" s="2">
        <v>2593</v>
      </c>
      <c r="M90" s="27">
        <v>1.7158322415002449E-2</v>
      </c>
      <c r="N90" s="2">
        <v>331.51515151515099</v>
      </c>
      <c r="O90" s="2">
        <v>4056</v>
      </c>
      <c r="P90" s="27">
        <v>2.6861282930899746E-2</v>
      </c>
      <c r="Q90" s="14">
        <v>289.69696969696901</v>
      </c>
      <c r="R90" s="2">
        <v>4535</v>
      </c>
      <c r="S90" s="27">
        <v>3.0015222714938117E-2</v>
      </c>
      <c r="T90" s="14">
        <v>374.54544099999998</v>
      </c>
      <c r="U90" s="27">
        <v>0.74893945237177018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10</v>
      </c>
      <c r="C91" s="302">
        <v>4.1839253587715994E-4</v>
      </c>
      <c r="D91" s="2">
        <v>20.606060606060598</v>
      </c>
      <c r="E91" s="2">
        <v>24</v>
      </c>
      <c r="F91" s="302">
        <v>9.6099943941699371E-4</v>
      </c>
      <c r="G91" s="14">
        <v>19.393939393939299</v>
      </c>
      <c r="H91" s="2">
        <v>0</v>
      </c>
      <c r="I91" s="302">
        <v>0</v>
      </c>
      <c r="J91" s="14">
        <v>15.151515</v>
      </c>
      <c r="K91" s="302">
        <v>-1</v>
      </c>
      <c r="L91" s="2">
        <v>195</v>
      </c>
      <c r="M91" s="27">
        <v>1.2903481954976775E-3</v>
      </c>
      <c r="N91" s="2">
        <v>56.363636363636303</v>
      </c>
      <c r="O91" s="2">
        <v>141</v>
      </c>
      <c r="P91" s="27">
        <v>9.3378720247950305E-4</v>
      </c>
      <c r="Q91" s="14">
        <v>40</v>
      </c>
      <c r="R91" s="2">
        <v>208</v>
      </c>
      <c r="S91" s="27">
        <v>1.3766629161426965E-3</v>
      </c>
      <c r="T91" s="14">
        <v>90.909090000000006</v>
      </c>
      <c r="U91" s="27">
        <v>6.6666666666666666E-2</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833</v>
      </c>
      <c r="C92" s="302">
        <v>3.4852098238567421E-2</v>
      </c>
      <c r="D92" s="2">
        <v>152.12121212121201</v>
      </c>
      <c r="E92" s="2">
        <v>1051</v>
      </c>
      <c r="F92" s="302">
        <v>4.2083767117802512E-2</v>
      </c>
      <c r="G92" s="14">
        <v>158.18181818181799</v>
      </c>
      <c r="H92" s="2">
        <v>1014</v>
      </c>
      <c r="I92" s="302">
        <v>3.9200525766420538E-2</v>
      </c>
      <c r="J92" s="14">
        <v>197.57576</v>
      </c>
      <c r="K92" s="302">
        <v>0.21728691476590636</v>
      </c>
      <c r="L92" s="2">
        <v>2398</v>
      </c>
      <c r="M92" s="27">
        <v>1.5867974219504772E-2</v>
      </c>
      <c r="N92" s="2">
        <v>330.90909090909003</v>
      </c>
      <c r="O92" s="2">
        <v>3915</v>
      </c>
      <c r="P92" s="27">
        <v>2.5927495728420243E-2</v>
      </c>
      <c r="Q92" s="14">
        <v>287.27272727272702</v>
      </c>
      <c r="R92" s="2">
        <v>4327</v>
      </c>
      <c r="S92" s="27">
        <v>2.863855979879542E-2</v>
      </c>
      <c r="T92" s="14">
        <v>364.84848</v>
      </c>
      <c r="U92" s="27">
        <v>0.80442035029190995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9250</v>
      </c>
      <c r="C93" s="302">
        <v>0.38701309568637293</v>
      </c>
      <c r="D93" s="2">
        <v>524.24242424242402</v>
      </c>
      <c r="E93" s="2">
        <v>10667</v>
      </c>
      <c r="F93" s="302">
        <v>0.42712420917754462</v>
      </c>
      <c r="G93" s="14">
        <v>443.636363636363</v>
      </c>
      <c r="H93" s="2">
        <v>11374</v>
      </c>
      <c r="I93" s="302">
        <v>0.43971082846870529</v>
      </c>
      <c r="J93" s="14">
        <v>500</v>
      </c>
      <c r="K93" s="302">
        <v>0.22962162162162161</v>
      </c>
      <c r="L93" s="2">
        <v>74726</v>
      </c>
      <c r="M93" s="27">
        <v>0.49447466285517661</v>
      </c>
      <c r="N93" s="2">
        <v>0</v>
      </c>
      <c r="O93" s="2">
        <v>79452</v>
      </c>
      <c r="P93" s="27">
        <v>0.52617915469079057</v>
      </c>
      <c r="Q93" s="14">
        <v>0</v>
      </c>
      <c r="R93" s="2">
        <v>82954</v>
      </c>
      <c r="S93" s="27">
        <v>0.54903699781587134</v>
      </c>
      <c r="T93" s="14">
        <v>0</v>
      </c>
      <c r="U93" s="27">
        <v>0.11010893129566683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6120</v>
      </c>
      <c r="C94" s="302">
        <v>0.25605623195682187</v>
      </c>
      <c r="D94" s="2">
        <v>610.30303030303003</v>
      </c>
      <c r="E94" s="2">
        <v>5925</v>
      </c>
      <c r="F94" s="302">
        <v>0.23724673660607032</v>
      </c>
      <c r="G94" s="14">
        <v>636.969696969697</v>
      </c>
      <c r="H94" s="2">
        <v>5864</v>
      </c>
      <c r="I94" s="302">
        <v>0.22669810956044381</v>
      </c>
      <c r="J94" s="14">
        <v>564.84849999999994</v>
      </c>
      <c r="K94" s="302">
        <v>-4.1830065359477121E-2</v>
      </c>
      <c r="L94" s="2">
        <v>51949</v>
      </c>
      <c r="M94" s="27">
        <v>0.34375537645081455</v>
      </c>
      <c r="N94" s="2">
        <v>1041.8181818181799</v>
      </c>
      <c r="O94" s="2">
        <v>51822</v>
      </c>
      <c r="P94" s="27">
        <v>0.34319659863044544</v>
      </c>
      <c r="Q94" s="14">
        <v>1195.7575757575701</v>
      </c>
      <c r="R94" s="2">
        <v>48047</v>
      </c>
      <c r="S94" s="27">
        <v>0.31800251505725063</v>
      </c>
      <c r="T94" s="14">
        <v>1339.39392</v>
      </c>
      <c r="U94" s="27">
        <v>-7.5112129203642033E-2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204</v>
      </c>
      <c r="C95" s="302">
        <v>8.5352077318940622E-3</v>
      </c>
      <c r="D95" s="2">
        <v>89.090909090909093</v>
      </c>
      <c r="E95" s="2">
        <v>75</v>
      </c>
      <c r="F95" s="302">
        <v>3.0031232481781051E-3</v>
      </c>
      <c r="G95" s="14">
        <v>44.848484848484802</v>
      </c>
      <c r="H95" s="2">
        <v>186</v>
      </c>
      <c r="I95" s="302">
        <v>7.1906289867398618E-3</v>
      </c>
      <c r="J95" s="14">
        <v>73.939390000000003</v>
      </c>
      <c r="K95" s="302">
        <v>-8.8235294117647065E-2</v>
      </c>
      <c r="L95" s="2">
        <v>552</v>
      </c>
      <c r="M95" s="27">
        <v>3.6526779687934253E-3</v>
      </c>
      <c r="N95" s="2">
        <v>140.60606060606</v>
      </c>
      <c r="O95" s="2">
        <v>514</v>
      </c>
      <c r="P95" s="27">
        <v>3.4040185962727985E-3</v>
      </c>
      <c r="Q95" s="14">
        <v>114.54545454545401</v>
      </c>
      <c r="R95" s="2">
        <v>942</v>
      </c>
      <c r="S95" s="27">
        <v>6.2346945529154806E-3</v>
      </c>
      <c r="T95" s="14">
        <v>312.121216</v>
      </c>
      <c r="U95" s="27">
        <v>0.70652173913043481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82</v>
      </c>
      <c r="C96" s="302">
        <v>3.4308187941927116E-3</v>
      </c>
      <c r="D96" s="2">
        <v>44.848484848484802</v>
      </c>
      <c r="E96" s="2">
        <v>131</v>
      </c>
      <c r="F96" s="302">
        <v>5.2454552734844239E-3</v>
      </c>
      <c r="G96" s="14">
        <v>58.181818181818201</v>
      </c>
      <c r="H96" s="2">
        <v>253</v>
      </c>
      <c r="I96" s="302">
        <v>9.7808017937913178E-3</v>
      </c>
      <c r="J96" s="14">
        <v>143.636368</v>
      </c>
      <c r="K96" s="302">
        <v>2.0853658536585367</v>
      </c>
      <c r="L96" s="2">
        <v>486</v>
      </c>
      <c r="M96" s="27">
        <v>3.2159447333942113E-3</v>
      </c>
      <c r="N96" s="2">
        <v>123.030303030303</v>
      </c>
      <c r="O96" s="2">
        <v>892</v>
      </c>
      <c r="P96" s="27">
        <v>5.9073630114306148E-3</v>
      </c>
      <c r="Q96" s="14">
        <v>140</v>
      </c>
      <c r="R96" s="2">
        <v>1037</v>
      </c>
      <c r="S96" s="27">
        <v>6.8634588655768084E-3</v>
      </c>
      <c r="T96" s="14">
        <v>219.393936</v>
      </c>
      <c r="U96" s="27">
        <v>1.1337448559670782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105</v>
      </c>
      <c r="C97" s="302">
        <v>4.3931216267101792E-3</v>
      </c>
      <c r="D97" s="2">
        <v>58.787878787878803</v>
      </c>
      <c r="E97" s="2">
        <v>64</v>
      </c>
      <c r="F97" s="302">
        <v>2.5626651717786499E-3</v>
      </c>
      <c r="G97" s="14">
        <v>38.181818181818102</v>
      </c>
      <c r="H97" s="2">
        <v>115</v>
      </c>
      <c r="I97" s="302">
        <v>4.4458189971778713E-3</v>
      </c>
      <c r="J97" s="14">
        <v>66.666664100000006</v>
      </c>
      <c r="K97" s="302">
        <v>9.5238095238095233E-2</v>
      </c>
      <c r="L97" s="2">
        <v>264</v>
      </c>
      <c r="M97" s="27">
        <v>1.7469329415968555E-3</v>
      </c>
      <c r="N97" s="2">
        <v>100</v>
      </c>
      <c r="O97" s="2">
        <v>242</v>
      </c>
      <c r="P97" s="27">
        <v>1.6026702340428351E-3</v>
      </c>
      <c r="Q97" s="14">
        <v>112.72727272727199</v>
      </c>
      <c r="R97" s="2">
        <v>205</v>
      </c>
      <c r="S97" s="27">
        <v>1.3568072010060228E-3</v>
      </c>
      <c r="T97" s="14">
        <v>80</v>
      </c>
      <c r="U97" s="27">
        <v>-0.22348484848484848</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2">
        <v>0</v>
      </c>
      <c r="D98" s="2">
        <v>80</v>
      </c>
      <c r="E98" s="2">
        <v>0</v>
      </c>
      <c r="F98" s="302">
        <v>0</v>
      </c>
      <c r="G98" s="14">
        <v>13.3333333333333</v>
      </c>
      <c r="H98" s="2">
        <v>11</v>
      </c>
      <c r="I98" s="302">
        <v>4.2525225190397033E-4</v>
      </c>
      <c r="J98" s="14">
        <v>13.333333</v>
      </c>
      <c r="L98" s="2">
        <v>0</v>
      </c>
      <c r="M98" s="27">
        <v>0</v>
      </c>
      <c r="N98" s="2">
        <v>80</v>
      </c>
      <c r="O98" s="2">
        <v>32</v>
      </c>
      <c r="P98" s="27">
        <v>2.1192333673293687E-4</v>
      </c>
      <c r="Q98" s="14">
        <v>35.151515151515099</v>
      </c>
      <c r="R98" s="2">
        <v>36</v>
      </c>
      <c r="S98" s="27">
        <v>2.3826858164008208E-4</v>
      </c>
      <c r="T98" s="14">
        <v>27.272728000000001</v>
      </c>
      <c r="U98" s="27"/>
      <c r="V98" s="2">
        <v>8924</v>
      </c>
      <c r="W98" s="27">
        <v>0</v>
      </c>
      <c r="X98" s="2">
        <v>710</v>
      </c>
      <c r="Y98" s="2">
        <v>11361</v>
      </c>
      <c r="Z98" s="27">
        <v>0</v>
      </c>
      <c r="AA98" s="14">
        <v>700</v>
      </c>
      <c r="AB98" s="2">
        <v>14112</v>
      </c>
      <c r="AC98" s="27">
        <v>0</v>
      </c>
      <c r="AD98" s="14">
        <v>786.67</v>
      </c>
      <c r="AE98" s="27">
        <v>0.58099999999999996</v>
      </c>
    </row>
    <row r="99" spans="1:31" x14ac:dyDescent="0.3">
      <c r="A99" t="s">
        <v>236</v>
      </c>
      <c r="B99" s="2">
        <v>2463</v>
      </c>
      <c r="C99" s="302">
        <v>0.1030500815865445</v>
      </c>
      <c r="D99" s="2">
        <v>341.21212121212102</v>
      </c>
      <c r="E99" s="2">
        <v>4259</v>
      </c>
      <c r="F99" s="302">
        <v>0.17053735885320734</v>
      </c>
      <c r="G99" s="14">
        <v>528.48484848484804</v>
      </c>
      <c r="H99" s="2">
        <v>3953</v>
      </c>
      <c r="I99" s="302">
        <v>0.15282019561603588</v>
      </c>
      <c r="J99" s="14">
        <v>592.12120000000004</v>
      </c>
      <c r="K99" s="302">
        <v>0.60495330897279742</v>
      </c>
      <c r="L99" s="2">
        <v>19205</v>
      </c>
      <c r="M99" s="27">
        <v>0.12708275433093791</v>
      </c>
      <c r="N99" s="2">
        <v>984.84848484848499</v>
      </c>
      <c r="O99" s="2">
        <v>23308</v>
      </c>
      <c r="P99" s="27">
        <v>0.1543596603928529</v>
      </c>
      <c r="Q99" s="14">
        <v>1153.3333333333301</v>
      </c>
      <c r="R99" s="2">
        <v>23994</v>
      </c>
      <c r="S99" s="27">
        <v>0.1588060096631147</v>
      </c>
      <c r="T99" s="14">
        <v>1299.39392</v>
      </c>
      <c r="U99" s="27">
        <v>0.24936214527466805</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276</v>
      </c>
      <c r="C100" s="302">
        <v>1.1547633990209614E-2</v>
      </c>
      <c r="D100" s="2">
        <v>96.363636363636402</v>
      </c>
      <c r="E100" s="2">
        <v>213</v>
      </c>
      <c r="F100" s="302">
        <v>8.5288700248258194E-3</v>
      </c>
      <c r="G100" s="14">
        <v>80</v>
      </c>
      <c r="H100" s="2">
        <v>992</v>
      </c>
      <c r="I100" s="302">
        <v>3.8350021262612596E-2</v>
      </c>
      <c r="J100" s="14">
        <v>278.18182400000001</v>
      </c>
      <c r="K100" s="302">
        <v>2.5942028985507246</v>
      </c>
      <c r="L100" s="2">
        <v>2270</v>
      </c>
      <c r="M100" s="27">
        <v>1.502097642963963E-2</v>
      </c>
      <c r="N100" s="2">
        <v>307.27272727272702</v>
      </c>
      <c r="O100" s="2">
        <v>2642</v>
      </c>
      <c r="P100" s="27">
        <v>1.74969204890131E-2</v>
      </c>
      <c r="Q100" s="14">
        <v>291.51515151515099</v>
      </c>
      <c r="R100" s="2">
        <v>8693</v>
      </c>
      <c r="S100" s="27">
        <v>5.7535243894367594E-2</v>
      </c>
      <c r="T100" s="14">
        <v>903.03030000000001</v>
      </c>
      <c r="U100" s="27">
        <v>2.8295154185022025</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132</v>
      </c>
      <c r="C101" s="302">
        <v>5.5227814735785115E-3</v>
      </c>
      <c r="D101" s="2">
        <v>57.5757575757575</v>
      </c>
      <c r="E101" s="2">
        <v>98</v>
      </c>
      <c r="F101" s="302">
        <v>3.9240810442860577E-3</v>
      </c>
      <c r="G101" s="14">
        <v>52.121212121212103</v>
      </c>
      <c r="H101" s="2">
        <v>793</v>
      </c>
      <c r="I101" s="302">
        <v>3.0656821432713494E-2</v>
      </c>
      <c r="J101" s="14">
        <v>282.42425500000002</v>
      </c>
      <c r="K101" s="302">
        <v>5.0075757575757578</v>
      </c>
      <c r="L101" s="2">
        <v>1653</v>
      </c>
      <c r="M101" s="27">
        <v>1.0938182395680311E-2</v>
      </c>
      <c r="N101" s="2">
        <v>281.81818181818102</v>
      </c>
      <c r="O101" s="2">
        <v>1218</v>
      </c>
      <c r="P101" s="27">
        <v>8.0663320043974085E-3</v>
      </c>
      <c r="Q101" s="14">
        <v>208.48484848484799</v>
      </c>
      <c r="R101" s="2">
        <v>7324</v>
      </c>
      <c r="S101" s="27">
        <v>4.847441922033225E-2</v>
      </c>
      <c r="T101" s="14">
        <v>893.93939999999998</v>
      </c>
      <c r="U101" s="27">
        <v>3.4307320024198429</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144</v>
      </c>
      <c r="C102" s="302">
        <v>6.0248525166311032E-3</v>
      </c>
      <c r="D102" s="2">
        <v>73.939393939393895</v>
      </c>
      <c r="E102" s="2">
        <v>115</v>
      </c>
      <c r="F102" s="302">
        <v>4.6047889805397616E-3</v>
      </c>
      <c r="G102" s="14">
        <v>58.181818181818201</v>
      </c>
      <c r="H102" s="2">
        <v>199</v>
      </c>
      <c r="I102" s="302">
        <v>7.6931998298990995E-3</v>
      </c>
      <c r="J102" s="14">
        <v>80</v>
      </c>
      <c r="K102" s="302">
        <v>0.38194444444444442</v>
      </c>
      <c r="L102" s="2">
        <v>617</v>
      </c>
      <c r="M102" s="27">
        <v>4.0827940339593178E-3</v>
      </c>
      <c r="N102" s="2">
        <v>116.969696969697</v>
      </c>
      <c r="O102" s="2">
        <v>1424</v>
      </c>
      <c r="P102" s="27">
        <v>9.4305884846156898E-3</v>
      </c>
      <c r="Q102" s="14">
        <v>212.72727272727201</v>
      </c>
      <c r="R102" s="2">
        <v>1369</v>
      </c>
      <c r="S102" s="27">
        <v>9.0608246740353435E-3</v>
      </c>
      <c r="T102" s="14">
        <v>267.878784</v>
      </c>
      <c r="U102" s="27">
        <v>1.2188006482982172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1740</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1700</v>
      </c>
      <c r="C105" s="305"/>
      <c r="D105" s="305" t="s">
        <v>1701</v>
      </c>
      <c r="E105" s="305" t="s">
        <v>1700</v>
      </c>
      <c r="F105" s="305"/>
      <c r="G105" s="305" t="s">
        <v>1701</v>
      </c>
      <c r="H105" s="305" t="s">
        <v>1700</v>
      </c>
      <c r="I105" s="305"/>
      <c r="J105" s="305" t="s">
        <v>1701</v>
      </c>
      <c r="K105" t="s">
        <v>170</v>
      </c>
      <c r="L105" s="208" t="s">
        <v>1700</v>
      </c>
      <c r="M105" s="208"/>
      <c r="N105" s="208" t="s">
        <v>1701</v>
      </c>
      <c r="O105" s="208" t="s">
        <v>1700</v>
      </c>
      <c r="P105" s="208"/>
      <c r="Q105" s="208" t="s">
        <v>1701</v>
      </c>
      <c r="R105" s="208" t="s">
        <v>1700</v>
      </c>
      <c r="S105" s="208"/>
      <c r="T105" s="208" t="s">
        <v>1701</v>
      </c>
      <c r="U105" t="s">
        <v>170</v>
      </c>
      <c r="V105" s="208" t="s">
        <v>1700</v>
      </c>
      <c r="W105" s="208"/>
      <c r="X105" s="208" t="s">
        <v>1701</v>
      </c>
      <c r="Y105" s="208" t="s">
        <v>1700</v>
      </c>
      <c r="Z105" s="208"/>
      <c r="AA105" s="208" t="s">
        <v>1701</v>
      </c>
      <c r="AB105" s="208" t="s">
        <v>1700</v>
      </c>
      <c r="AC105" s="208"/>
      <c r="AD105" s="208" t="s">
        <v>1701</v>
      </c>
      <c r="AE105" t="s">
        <v>170</v>
      </c>
    </row>
    <row r="106" spans="1:31" x14ac:dyDescent="0.3">
      <c r="A106" t="s">
        <v>172</v>
      </c>
      <c r="B106" s="2">
        <v>10672</v>
      </c>
      <c r="C106" t="s">
        <v>170</v>
      </c>
      <c r="D106" s="2">
        <v>360.60606060606</v>
      </c>
      <c r="E106" s="2">
        <v>11498</v>
      </c>
      <c r="F106" t="s">
        <v>170</v>
      </c>
      <c r="G106" s="14">
        <v>293.33333333333297</v>
      </c>
      <c r="H106" s="2">
        <v>11854</v>
      </c>
      <c r="I106" t="s">
        <v>170</v>
      </c>
      <c r="J106" s="14">
        <v>411.51513699999998</v>
      </c>
      <c r="K106" s="302">
        <v>0.11075712143928036</v>
      </c>
      <c r="L106" s="2">
        <v>56356</v>
      </c>
      <c r="M106" s="27" t="s">
        <v>170</v>
      </c>
      <c r="N106" s="2">
        <v>793.33333333333303</v>
      </c>
      <c r="O106" s="2">
        <v>53665</v>
      </c>
      <c r="P106" s="27" t="s">
        <v>170</v>
      </c>
      <c r="Q106" s="14">
        <v>722.42424242424204</v>
      </c>
      <c r="R106" s="2">
        <v>56560</v>
      </c>
      <c r="S106" s="27" t="s">
        <v>170</v>
      </c>
      <c r="T106" s="14">
        <v>705.45450000000005</v>
      </c>
      <c r="U106" s="27">
        <v>3.6198452693590745E-3</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9974</v>
      </c>
      <c r="C107" s="302">
        <v>0.93459520239880056</v>
      </c>
      <c r="D107" s="2">
        <v>343.030303030303</v>
      </c>
      <c r="E107" s="2">
        <v>10941</v>
      </c>
      <c r="F107" s="302">
        <v>0.95155679248564973</v>
      </c>
      <c r="G107" s="14">
        <v>302.42424242424198</v>
      </c>
      <c r="H107" s="2">
        <v>11015</v>
      </c>
      <c r="I107" s="302">
        <v>0.92922220347562001</v>
      </c>
      <c r="J107" s="14">
        <v>407.27273600000001</v>
      </c>
      <c r="K107" s="302">
        <v>0.10437136555043112</v>
      </c>
      <c r="L107" s="2">
        <v>50472</v>
      </c>
      <c r="M107" s="27">
        <v>0.89559230605436868</v>
      </c>
      <c r="N107" s="2">
        <v>786.66666666666595</v>
      </c>
      <c r="O107" s="2">
        <v>49100</v>
      </c>
      <c r="P107" s="27">
        <v>0.9149352464362247</v>
      </c>
      <c r="Q107" s="14">
        <v>740</v>
      </c>
      <c r="R107" s="2">
        <v>51525</v>
      </c>
      <c r="S107" s="27">
        <v>0.91097949080622342</v>
      </c>
      <c r="T107" s="14">
        <v>775.75756799999999</v>
      </c>
      <c r="U107" s="27">
        <v>2.086305278174037E-2</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8699</v>
      </c>
      <c r="C108" s="302">
        <v>0.81512368815592207</v>
      </c>
      <c r="D108" s="2">
        <v>358.78787878787801</v>
      </c>
      <c r="E108" s="2">
        <v>9491</v>
      </c>
      <c r="F108" s="302">
        <v>0.82544790398330148</v>
      </c>
      <c r="G108" s="14">
        <v>296.969696969697</v>
      </c>
      <c r="H108" s="2">
        <v>9534</v>
      </c>
      <c r="I108" s="302">
        <v>0.80428547325797195</v>
      </c>
      <c r="J108" s="14">
        <v>409.69695999999999</v>
      </c>
      <c r="K108" s="302">
        <v>9.5988044602827907E-2</v>
      </c>
      <c r="L108" s="2">
        <v>41479</v>
      </c>
      <c r="M108" s="27">
        <v>0.73601746043012284</v>
      </c>
      <c r="N108" s="2">
        <v>857.57575757575705</v>
      </c>
      <c r="O108" s="2">
        <v>40781</v>
      </c>
      <c r="P108" s="27">
        <v>0.75991800987608316</v>
      </c>
      <c r="Q108" s="14">
        <v>763.030303030303</v>
      </c>
      <c r="R108" s="2">
        <v>43803</v>
      </c>
      <c r="S108" s="27">
        <v>0.77445190947666198</v>
      </c>
      <c r="T108" s="14">
        <v>822.42425500000002</v>
      </c>
      <c r="U108" s="27">
        <v>5.602835169603896E-2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1275</v>
      </c>
      <c r="C109" s="302">
        <v>0.11947151424287857</v>
      </c>
      <c r="D109" s="2">
        <v>164.84848484848399</v>
      </c>
      <c r="E109" s="2">
        <v>1450</v>
      </c>
      <c r="F109" s="302">
        <v>0.12610888850234822</v>
      </c>
      <c r="G109" s="14">
        <v>187.87878787878699</v>
      </c>
      <c r="H109" s="2">
        <v>1481</v>
      </c>
      <c r="I109" s="302">
        <v>0.12493673021764805</v>
      </c>
      <c r="J109" s="14">
        <v>173.939392</v>
      </c>
      <c r="K109" s="302">
        <v>0.16156862745098038</v>
      </c>
      <c r="L109" s="2">
        <v>8993</v>
      </c>
      <c r="M109" s="27">
        <v>0.15957484562424587</v>
      </c>
      <c r="N109" s="2">
        <v>594.54545454545405</v>
      </c>
      <c r="O109" s="2">
        <v>8319</v>
      </c>
      <c r="P109" s="27">
        <v>0.15501723656014163</v>
      </c>
      <c r="Q109" s="14">
        <v>480</v>
      </c>
      <c r="R109" s="2">
        <v>7722</v>
      </c>
      <c r="S109" s="27">
        <v>0.13652758132956153</v>
      </c>
      <c r="T109" s="14">
        <v>449.69695999999999</v>
      </c>
      <c r="U109" s="27">
        <v>-0.14133214722561993</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762</v>
      </c>
      <c r="C110" s="302">
        <v>7.1401799100449775E-2</v>
      </c>
      <c r="D110" s="2">
        <v>133.939393939393</v>
      </c>
      <c r="E110" s="2">
        <v>934</v>
      </c>
      <c r="F110" s="302">
        <v>8.1231518524960869E-2</v>
      </c>
      <c r="G110" s="14">
        <v>180</v>
      </c>
      <c r="H110" s="2">
        <v>826</v>
      </c>
      <c r="I110" s="302">
        <v>6.9681120296946175E-2</v>
      </c>
      <c r="J110" s="14">
        <v>149.090912</v>
      </c>
      <c r="K110" s="302">
        <v>8.3989501312335957E-2</v>
      </c>
      <c r="L110" s="2">
        <v>4470</v>
      </c>
      <c r="M110" s="27">
        <v>7.9317197813897372E-2</v>
      </c>
      <c r="N110" s="2">
        <v>317.575757575757</v>
      </c>
      <c r="O110" s="2">
        <v>4692</v>
      </c>
      <c r="P110" s="27">
        <v>8.7431286685921927E-2</v>
      </c>
      <c r="Q110" s="14">
        <v>373.93939393939303</v>
      </c>
      <c r="R110" s="2">
        <v>4116</v>
      </c>
      <c r="S110" s="27">
        <v>7.2772277227722768E-2</v>
      </c>
      <c r="T110" s="14">
        <v>301.81817599999999</v>
      </c>
      <c r="U110" s="27">
        <v>-7.9194630872483227E-2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152</v>
      </c>
      <c r="C111" s="302">
        <v>1.424287856071964E-2</v>
      </c>
      <c r="D111" s="2">
        <v>80</v>
      </c>
      <c r="E111" s="2">
        <v>168</v>
      </c>
      <c r="F111" s="302">
        <v>1.4611236736823796E-2</v>
      </c>
      <c r="G111" s="14">
        <v>60.606060606060602</v>
      </c>
      <c r="H111" s="2">
        <v>336</v>
      </c>
      <c r="I111" s="302">
        <v>2.8344862493673021E-2</v>
      </c>
      <c r="J111" s="14">
        <v>96.363640000000004</v>
      </c>
      <c r="K111" s="302">
        <v>1.2105263157894737</v>
      </c>
      <c r="L111" s="2">
        <v>1550</v>
      </c>
      <c r="M111" s="27">
        <v>2.7503726311306695E-2</v>
      </c>
      <c r="N111" s="2">
        <v>310.90909090909003</v>
      </c>
      <c r="O111" s="2">
        <v>1378</v>
      </c>
      <c r="P111" s="27">
        <v>2.567781608124476E-2</v>
      </c>
      <c r="Q111" s="14">
        <v>201.21212121212099</v>
      </c>
      <c r="R111" s="2">
        <v>1378</v>
      </c>
      <c r="S111" s="27">
        <v>2.4363507779349362E-2</v>
      </c>
      <c r="T111" s="14">
        <v>178.78787199999999</v>
      </c>
      <c r="U111" s="27">
        <v>-0.11096774193548387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87</v>
      </c>
      <c r="C112" s="302">
        <v>8.152173913043478E-3</v>
      </c>
      <c r="D112" s="2">
        <v>39.393939393939398</v>
      </c>
      <c r="E112" s="2">
        <v>45</v>
      </c>
      <c r="F112" s="302">
        <v>3.9137241259349451E-3</v>
      </c>
      <c r="G112" s="14">
        <v>23.030303030302999</v>
      </c>
      <c r="H112" s="2">
        <v>17</v>
      </c>
      <c r="I112" s="302">
        <v>1.4341150666441708E-3</v>
      </c>
      <c r="J112" s="14">
        <v>18.181818</v>
      </c>
      <c r="K112" s="302">
        <v>-0.8045977011494253</v>
      </c>
      <c r="L112" s="2">
        <v>1048</v>
      </c>
      <c r="M112" s="27">
        <v>1.859606785435446E-2</v>
      </c>
      <c r="N112" s="2">
        <v>215.75757575757501</v>
      </c>
      <c r="O112" s="2">
        <v>557</v>
      </c>
      <c r="P112" s="27">
        <v>1.0379204323115624E-2</v>
      </c>
      <c r="Q112" s="14">
        <v>161.81818181818099</v>
      </c>
      <c r="R112" s="2">
        <v>713</v>
      </c>
      <c r="S112" s="27">
        <v>1.2606082036775107E-2</v>
      </c>
      <c r="T112" s="14">
        <v>156.363632</v>
      </c>
      <c r="U112" s="27">
        <v>-0.31965648854961831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92</v>
      </c>
      <c r="C113" s="302">
        <v>8.6206896551724137E-3</v>
      </c>
      <c r="D113" s="2">
        <v>44.848484848484802</v>
      </c>
      <c r="E113" s="2">
        <v>63</v>
      </c>
      <c r="F113" s="302">
        <v>5.4792137763089235E-3</v>
      </c>
      <c r="G113" s="14">
        <v>31.515151515151501</v>
      </c>
      <c r="H113" s="2">
        <v>18</v>
      </c>
      <c r="I113" s="302">
        <v>1.518474776446769E-3</v>
      </c>
      <c r="J113" s="14">
        <v>12.727273</v>
      </c>
      <c r="K113" s="302">
        <v>-0.80434782608695654</v>
      </c>
      <c r="L113" s="2">
        <v>908</v>
      </c>
      <c r="M113" s="27">
        <v>1.6111860316559017E-2</v>
      </c>
      <c r="N113" s="2">
        <v>277.575757575757</v>
      </c>
      <c r="O113" s="2">
        <v>638</v>
      </c>
      <c r="P113" s="27">
        <v>1.1888567967949315E-2</v>
      </c>
      <c r="Q113" s="14">
        <v>126.06060606060601</v>
      </c>
      <c r="R113" s="2">
        <v>394</v>
      </c>
      <c r="S113" s="27">
        <v>6.9660537482319658E-3</v>
      </c>
      <c r="T113" s="14">
        <v>93.333335899999994</v>
      </c>
      <c r="U113" s="27">
        <v>-0.56607929515418498</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182</v>
      </c>
      <c r="C114" s="302">
        <v>1.7053973013493252E-2</v>
      </c>
      <c r="D114" s="2">
        <v>52.727272727272698</v>
      </c>
      <c r="E114" s="2">
        <v>240</v>
      </c>
      <c r="F114" s="302">
        <v>2.0873195338319706E-2</v>
      </c>
      <c r="G114" s="14">
        <v>64.242424242424207</v>
      </c>
      <c r="H114" s="2">
        <v>284</v>
      </c>
      <c r="I114" s="302">
        <v>2.3958157583937913E-2</v>
      </c>
      <c r="J114" s="14">
        <v>65.454544100000007</v>
      </c>
      <c r="K114" s="302">
        <v>0.56043956043956045</v>
      </c>
      <c r="L114" s="2">
        <v>1017</v>
      </c>
      <c r="M114" s="27">
        <v>1.8045993328128326E-2</v>
      </c>
      <c r="N114" s="2">
        <v>290.30303030303003</v>
      </c>
      <c r="O114" s="2">
        <v>1054</v>
      </c>
      <c r="P114" s="27">
        <v>1.9640361501909998E-2</v>
      </c>
      <c r="Q114" s="14">
        <v>136.969696969696</v>
      </c>
      <c r="R114" s="2">
        <v>1121</v>
      </c>
      <c r="S114" s="27">
        <v>1.9819660537482318E-2</v>
      </c>
      <c r="T114" s="14">
        <v>223.636368</v>
      </c>
      <c r="U114" s="27">
        <v>0.10226155358898721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93</v>
      </c>
      <c r="C115" s="302">
        <v>8.7143928035982015E-3</v>
      </c>
      <c r="D115" s="2">
        <v>52.727272727272698</v>
      </c>
      <c r="E115" s="2">
        <v>12</v>
      </c>
      <c r="F115" s="302">
        <v>1.0436597669159853E-3</v>
      </c>
      <c r="G115" s="14">
        <v>9.0909090909090899</v>
      </c>
      <c r="H115" s="2">
        <v>30</v>
      </c>
      <c r="I115" s="302">
        <v>2.5307912940779483E-3</v>
      </c>
      <c r="J115" s="14">
        <v>24.848483999999999</v>
      </c>
      <c r="K115" s="302">
        <v>-0.67741935483870963</v>
      </c>
      <c r="L115" s="2">
        <v>916</v>
      </c>
      <c r="M115" s="27">
        <v>1.6253815033004472E-2</v>
      </c>
      <c r="N115" s="2">
        <v>233.333333333333</v>
      </c>
      <c r="O115" s="2">
        <v>493</v>
      </c>
      <c r="P115" s="27">
        <v>9.1866207025062888E-3</v>
      </c>
      <c r="Q115" s="14">
        <v>167.87878787878699</v>
      </c>
      <c r="R115" s="2">
        <v>149</v>
      </c>
      <c r="S115" s="27">
        <v>2.6343705799151342E-3</v>
      </c>
      <c r="T115" s="14">
        <v>60</v>
      </c>
      <c r="U115" s="27">
        <v>-0.8373362445414847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93</v>
      </c>
      <c r="C116" s="302">
        <v>8.7143928035982015E-3</v>
      </c>
      <c r="D116" s="2">
        <v>52.727272727272698</v>
      </c>
      <c r="E116" s="2">
        <v>12</v>
      </c>
      <c r="F116" s="302">
        <v>1.0436597669159853E-3</v>
      </c>
      <c r="G116" s="14">
        <v>9.0909090909090899</v>
      </c>
      <c r="H116" s="2">
        <v>30</v>
      </c>
      <c r="I116" s="302">
        <v>2.5307912940779483E-3</v>
      </c>
      <c r="J116" s="14">
        <v>24.848483999999999</v>
      </c>
      <c r="K116" s="302">
        <v>-0.67741935483870963</v>
      </c>
      <c r="L116" s="2">
        <v>855</v>
      </c>
      <c r="M116" s="27">
        <v>1.5171410320107886E-2</v>
      </c>
      <c r="N116" s="2">
        <v>229.09090909090901</v>
      </c>
      <c r="O116" s="2">
        <v>433</v>
      </c>
      <c r="P116" s="27">
        <v>8.0685735581850371E-3</v>
      </c>
      <c r="Q116" s="14">
        <v>163.636363636363</v>
      </c>
      <c r="R116" s="2">
        <v>149</v>
      </c>
      <c r="S116" s="27">
        <v>2.6343705799151342E-3</v>
      </c>
      <c r="T116" s="14">
        <v>60</v>
      </c>
      <c r="U116" s="27">
        <v>-0.82573099415204676</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2">
        <v>0</v>
      </c>
      <c r="D117" s="2">
        <v>80</v>
      </c>
      <c r="E117" s="2">
        <v>0</v>
      </c>
      <c r="F117" s="302">
        <v>0</v>
      </c>
      <c r="G117" s="14">
        <v>13.3333333333333</v>
      </c>
      <c r="H117" s="2">
        <v>0</v>
      </c>
      <c r="I117" s="302">
        <v>0</v>
      </c>
      <c r="J117" s="14">
        <v>15.151515</v>
      </c>
      <c r="L117" s="2">
        <v>9</v>
      </c>
      <c r="M117" s="27">
        <v>1.5969905600113563E-4</v>
      </c>
      <c r="N117" s="2">
        <v>9.0909090909090899</v>
      </c>
      <c r="O117" s="2">
        <v>14</v>
      </c>
      <c r="P117" s="27">
        <v>2.608776670082922E-4</v>
      </c>
      <c r="Q117" s="14">
        <v>13.9393939393939</v>
      </c>
      <c r="R117" s="2">
        <v>0</v>
      </c>
      <c r="S117" s="27">
        <v>0</v>
      </c>
      <c r="T117" s="14">
        <v>18.787877999999999</v>
      </c>
      <c r="U117" s="27">
        <v>-1</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2">
        <v>0</v>
      </c>
      <c r="D118" s="2">
        <v>80</v>
      </c>
      <c r="E118" s="2">
        <v>0</v>
      </c>
      <c r="F118" s="302">
        <v>0</v>
      </c>
      <c r="G118" s="14">
        <v>13.3333333333333</v>
      </c>
      <c r="H118" s="2">
        <v>0</v>
      </c>
      <c r="I118" s="302">
        <v>0</v>
      </c>
      <c r="J118" s="14">
        <v>15.151515</v>
      </c>
      <c r="L118" s="2">
        <v>0</v>
      </c>
      <c r="M118" s="27">
        <v>0</v>
      </c>
      <c r="N118" s="2">
        <v>80</v>
      </c>
      <c r="O118" s="2">
        <v>0</v>
      </c>
      <c r="P118" s="27">
        <v>0</v>
      </c>
      <c r="Q118" s="14">
        <v>16.969696969696901</v>
      </c>
      <c r="R118" s="2">
        <v>0</v>
      </c>
      <c r="S118" s="27">
        <v>0</v>
      </c>
      <c r="T118" s="14">
        <v>18.787877999999999</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302">
        <v>0</v>
      </c>
      <c r="D119" s="2">
        <v>80</v>
      </c>
      <c r="E119" s="2">
        <v>0</v>
      </c>
      <c r="F119" s="302">
        <v>0</v>
      </c>
      <c r="G119" s="14">
        <v>13.3333333333333</v>
      </c>
      <c r="H119" s="2">
        <v>0</v>
      </c>
      <c r="I119" s="302">
        <v>0</v>
      </c>
      <c r="J119" s="14">
        <v>15.151515</v>
      </c>
      <c r="L119" s="2">
        <v>52</v>
      </c>
      <c r="M119" s="27">
        <v>9.2270565689545037E-4</v>
      </c>
      <c r="N119" s="2">
        <v>28.484848484848399</v>
      </c>
      <c r="O119" s="2">
        <v>24</v>
      </c>
      <c r="P119" s="27">
        <v>4.472188577285009E-4</v>
      </c>
      <c r="Q119" s="14">
        <v>16.969696969696901</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2">
        <v>0</v>
      </c>
      <c r="D120" s="2">
        <v>80</v>
      </c>
      <c r="E120" s="2">
        <v>0</v>
      </c>
      <c r="F120" s="302">
        <v>0</v>
      </c>
      <c r="G120" s="14">
        <v>13.3333333333333</v>
      </c>
      <c r="H120" s="2">
        <v>0</v>
      </c>
      <c r="I120" s="302">
        <v>0</v>
      </c>
      <c r="J120" s="14">
        <v>15.151515</v>
      </c>
      <c r="L120" s="2">
        <v>0</v>
      </c>
      <c r="M120" s="27">
        <v>0</v>
      </c>
      <c r="N120" s="2">
        <v>80</v>
      </c>
      <c r="O120" s="2">
        <v>22</v>
      </c>
      <c r="P120" s="27">
        <v>4.0995061958445917E-4</v>
      </c>
      <c r="Q120" s="14">
        <v>20.606060606060598</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2">
        <v>0</v>
      </c>
      <c r="D121" s="2">
        <v>80</v>
      </c>
      <c r="E121" s="2">
        <v>0</v>
      </c>
      <c r="F121" s="302">
        <v>0</v>
      </c>
      <c r="G121" s="14">
        <v>13.3333333333333</v>
      </c>
      <c r="H121" s="2">
        <v>0</v>
      </c>
      <c r="I121" s="302">
        <v>0</v>
      </c>
      <c r="J121" s="14">
        <v>15.151515</v>
      </c>
      <c r="L121" s="2">
        <v>0</v>
      </c>
      <c r="M121" s="27">
        <v>0</v>
      </c>
      <c r="N121" s="2">
        <v>80</v>
      </c>
      <c r="O121" s="2">
        <v>0</v>
      </c>
      <c r="P121" s="27">
        <v>0</v>
      </c>
      <c r="Q121" s="14">
        <v>16.969696969696901</v>
      </c>
      <c r="R121" s="2">
        <v>1</v>
      </c>
      <c r="S121" s="27">
        <v>1.768033946251768E-5</v>
      </c>
      <c r="T121" s="14">
        <v>1.21212125</v>
      </c>
      <c r="U121" s="27"/>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103</v>
      </c>
      <c r="C122" s="302">
        <v>9.6514242878560728E-3</v>
      </c>
      <c r="D122" s="2">
        <v>44.2424242424242</v>
      </c>
      <c r="E122" s="2">
        <v>61</v>
      </c>
      <c r="F122" s="302">
        <v>5.3052704818229261E-3</v>
      </c>
      <c r="G122" s="14">
        <v>32.727272727272698</v>
      </c>
      <c r="H122" s="2">
        <v>15</v>
      </c>
      <c r="I122" s="302">
        <v>1.2653956470389742E-3</v>
      </c>
      <c r="J122" s="14">
        <v>14.545455</v>
      </c>
      <c r="K122" s="302">
        <v>-0.85436893203883491</v>
      </c>
      <c r="L122" s="2">
        <v>435</v>
      </c>
      <c r="M122" s="27">
        <v>7.7187877067215558E-3</v>
      </c>
      <c r="N122" s="2">
        <v>107.87878787878699</v>
      </c>
      <c r="O122" s="2">
        <v>296</v>
      </c>
      <c r="P122" s="27">
        <v>5.5156992453181779E-3</v>
      </c>
      <c r="Q122" s="14">
        <v>84.242424242424207</v>
      </c>
      <c r="R122" s="2">
        <v>214</v>
      </c>
      <c r="S122" s="27">
        <v>3.7835926449787836E-3</v>
      </c>
      <c r="T122" s="14">
        <v>89.090909999999994</v>
      </c>
      <c r="U122" s="27">
        <v>-0.50804597701149423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49</v>
      </c>
      <c r="C123" s="302">
        <v>4.5914542728635686E-3</v>
      </c>
      <c r="D123" s="2">
        <v>30.303030303030301</v>
      </c>
      <c r="E123" s="2">
        <v>41</v>
      </c>
      <c r="F123" s="302">
        <v>3.5658375369629499E-3</v>
      </c>
      <c r="G123" s="14">
        <v>28.484848484848399</v>
      </c>
      <c r="H123" s="2">
        <v>53</v>
      </c>
      <c r="I123" s="302">
        <v>4.4710646195377087E-3</v>
      </c>
      <c r="J123" s="14">
        <v>41.818179999999998</v>
      </c>
      <c r="K123" s="302">
        <v>8.1632653061224483E-2</v>
      </c>
      <c r="L123" s="2">
        <v>342</v>
      </c>
      <c r="M123" s="27">
        <v>6.0685641280431545E-3</v>
      </c>
      <c r="N123" s="2">
        <v>89.090909090909093</v>
      </c>
      <c r="O123" s="2">
        <v>175</v>
      </c>
      <c r="P123" s="27">
        <v>3.2609708376036524E-3</v>
      </c>
      <c r="Q123" s="14">
        <v>55.151515151515099</v>
      </c>
      <c r="R123" s="2">
        <v>290</v>
      </c>
      <c r="S123" s="27">
        <v>5.1272984441301274E-3</v>
      </c>
      <c r="T123" s="14">
        <v>80.606063800000001</v>
      </c>
      <c r="U123" s="27">
        <v>-0.15204678362573099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144</v>
      </c>
      <c r="C124" s="302">
        <v>1.3493253373313344E-2</v>
      </c>
      <c r="D124" s="2">
        <v>66.6666666666666</v>
      </c>
      <c r="E124" s="2">
        <v>179</v>
      </c>
      <c r="F124" s="302">
        <v>1.5567924856496782E-2</v>
      </c>
      <c r="G124" s="14">
        <v>57.5757575757575</v>
      </c>
      <c r="H124" s="2">
        <v>224</v>
      </c>
      <c r="I124" s="302">
        <v>1.8896574995782015E-2</v>
      </c>
      <c r="J124" s="14">
        <v>76.969695999999999</v>
      </c>
      <c r="K124" s="302">
        <v>0.55555555555555558</v>
      </c>
      <c r="L124" s="2">
        <v>1567</v>
      </c>
      <c r="M124" s="27">
        <v>2.7805380083753283E-2</v>
      </c>
      <c r="N124" s="2">
        <v>187.87878787878699</v>
      </c>
      <c r="O124" s="2">
        <v>1437</v>
      </c>
      <c r="P124" s="27">
        <v>2.677722910649399E-2</v>
      </c>
      <c r="Q124" s="14">
        <v>160</v>
      </c>
      <c r="R124" s="2">
        <v>1000</v>
      </c>
      <c r="S124" s="27">
        <v>1.768033946251768E-2</v>
      </c>
      <c r="T124" s="14">
        <v>190.30302399999999</v>
      </c>
      <c r="U124" s="27">
        <v>-0.36183790682833439</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145</v>
      </c>
      <c r="C125" s="302">
        <v>1.358695652173913E-2</v>
      </c>
      <c r="D125" s="2">
        <v>74.545454545454504</v>
      </c>
      <c r="E125" s="2">
        <v>88</v>
      </c>
      <c r="F125" s="302">
        <v>7.6535049573838929E-3</v>
      </c>
      <c r="G125" s="14">
        <v>44.2424242424242</v>
      </c>
      <c r="H125" s="2">
        <v>61</v>
      </c>
      <c r="I125" s="302">
        <v>5.1459422979584953E-3</v>
      </c>
      <c r="J125" s="14">
        <v>33.939392099999999</v>
      </c>
      <c r="K125" s="302">
        <v>-0.57931034482758625</v>
      </c>
      <c r="L125" s="2">
        <v>609</v>
      </c>
      <c r="M125" s="27">
        <v>1.0806302789410178E-2</v>
      </c>
      <c r="N125" s="2">
        <v>123.636363636363</v>
      </c>
      <c r="O125" s="2">
        <v>430</v>
      </c>
      <c r="P125" s="27">
        <v>8.0126712009689748E-3</v>
      </c>
      <c r="Q125" s="14">
        <v>87.878787878787904</v>
      </c>
      <c r="R125" s="2">
        <v>469</v>
      </c>
      <c r="S125" s="27">
        <v>8.2920792079207925E-3</v>
      </c>
      <c r="T125" s="14">
        <v>115.151512</v>
      </c>
      <c r="U125" s="27">
        <v>-0.22988505747126436</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164</v>
      </c>
      <c r="C126" s="302">
        <v>1.5367316341829085E-2</v>
      </c>
      <c r="D126" s="2">
        <v>46.060606060605998</v>
      </c>
      <c r="E126" s="2">
        <v>176</v>
      </c>
      <c r="F126" s="302">
        <v>1.5307009914767786E-2</v>
      </c>
      <c r="G126" s="14">
        <v>70.303030303030297</v>
      </c>
      <c r="H126" s="2">
        <v>456</v>
      </c>
      <c r="I126" s="302">
        <v>3.8468027669984813E-2</v>
      </c>
      <c r="J126" s="14">
        <v>96.363640000000004</v>
      </c>
      <c r="K126" s="302">
        <v>1.7804878048780488</v>
      </c>
      <c r="L126" s="2">
        <v>2015</v>
      </c>
      <c r="M126" s="27">
        <v>3.5754844204698703E-2</v>
      </c>
      <c r="N126" s="2">
        <v>229.09090909090901</v>
      </c>
      <c r="O126" s="2">
        <v>1734</v>
      </c>
      <c r="P126" s="27">
        <v>3.2311562470884188E-2</v>
      </c>
      <c r="Q126" s="14">
        <v>187.87878787878699</v>
      </c>
      <c r="R126" s="2">
        <v>2912</v>
      </c>
      <c r="S126" s="27">
        <v>5.1485148514851482E-2</v>
      </c>
      <c r="T126" s="14">
        <v>294.54544099999998</v>
      </c>
      <c r="U126" s="27">
        <v>0.44516129032258067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1752</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1700</v>
      </c>
      <c r="C129" s="305"/>
      <c r="D129" s="305" t="s">
        <v>1701</v>
      </c>
      <c r="E129" s="305" t="s">
        <v>1700</v>
      </c>
      <c r="F129" s="305"/>
      <c r="G129" s="305" t="s">
        <v>1701</v>
      </c>
      <c r="H129" s="305" t="s">
        <v>1700</v>
      </c>
      <c r="I129" s="305"/>
      <c r="J129" s="305" t="s">
        <v>1701</v>
      </c>
      <c r="K129" t="s">
        <v>170</v>
      </c>
      <c r="L129" s="208" t="s">
        <v>1700</v>
      </c>
      <c r="M129" s="208"/>
      <c r="N129" s="208" t="s">
        <v>1701</v>
      </c>
      <c r="O129" s="208" t="s">
        <v>1700</v>
      </c>
      <c r="P129" s="208"/>
      <c r="Q129" s="208" t="s">
        <v>1701</v>
      </c>
      <c r="R129" s="208" t="s">
        <v>1700</v>
      </c>
      <c r="S129" s="208"/>
      <c r="T129" s="208" t="s">
        <v>1701</v>
      </c>
      <c r="U129" t="s">
        <v>170</v>
      </c>
      <c r="V129" s="208" t="s">
        <v>1700</v>
      </c>
      <c r="W129" s="208"/>
      <c r="X129" s="208" t="s">
        <v>1701</v>
      </c>
      <c r="Y129" s="208" t="s">
        <v>1700</v>
      </c>
      <c r="Z129" s="208"/>
      <c r="AA129" s="208" t="s">
        <v>1701</v>
      </c>
      <c r="AB129" s="208" t="s">
        <v>1700</v>
      </c>
      <c r="AC129" s="208"/>
      <c r="AD129" s="208" t="s">
        <v>1701</v>
      </c>
      <c r="AE129" t="s">
        <v>170</v>
      </c>
    </row>
    <row r="130" spans="1:31" x14ac:dyDescent="0.3">
      <c r="A130" t="s">
        <v>172</v>
      </c>
      <c r="B130" s="2">
        <v>10508</v>
      </c>
      <c r="C130" t="s">
        <v>170</v>
      </c>
      <c r="D130" s="2">
        <v>364.24242424242402</v>
      </c>
      <c r="E130" s="2">
        <v>11322</v>
      </c>
      <c r="F130" t="s">
        <v>170</v>
      </c>
      <c r="G130" s="14">
        <v>298.78787878787801</v>
      </c>
      <c r="H130" s="2">
        <v>11398</v>
      </c>
      <c r="I130" t="s">
        <v>170</v>
      </c>
      <c r="J130" s="14">
        <v>400.60604899999998</v>
      </c>
      <c r="K130" s="302">
        <v>8.4697373429767797E-2</v>
      </c>
      <c r="L130" s="2">
        <v>54341</v>
      </c>
      <c r="M130" s="27" t="s">
        <v>170</v>
      </c>
      <c r="N130" s="2">
        <v>811.51515151515105</v>
      </c>
      <c r="O130" s="2">
        <v>51931</v>
      </c>
      <c r="P130" s="27" t="s">
        <v>170</v>
      </c>
      <c r="Q130" s="14">
        <v>743.030303030303</v>
      </c>
      <c r="R130" s="2">
        <v>53648</v>
      </c>
      <c r="S130" s="27" t="s">
        <v>170</v>
      </c>
      <c r="T130" s="14">
        <v>762.42425500000002</v>
      </c>
      <c r="U130" s="27">
        <v>-1.2752801751900038E-2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407</v>
      </c>
      <c r="C131" s="302">
        <v>3.873239436619718E-2</v>
      </c>
      <c r="D131" s="2">
        <v>121.212121212121</v>
      </c>
      <c r="E131" s="2">
        <v>626</v>
      </c>
      <c r="F131" s="302">
        <v>5.5290584702349412E-2</v>
      </c>
      <c r="G131" s="14">
        <v>161.81818181818099</v>
      </c>
      <c r="H131" s="2">
        <v>545</v>
      </c>
      <c r="I131" s="302">
        <v>4.781540621161607E-2</v>
      </c>
      <c r="J131" s="14">
        <v>143.03030000000001</v>
      </c>
      <c r="K131" s="302">
        <v>0.33906633906633904</v>
      </c>
      <c r="L131" s="2">
        <v>2727</v>
      </c>
      <c r="M131" s="27">
        <v>5.0183102997736519E-2</v>
      </c>
      <c r="N131" s="2">
        <v>228.48484848484799</v>
      </c>
      <c r="O131" s="2">
        <v>2989</v>
      </c>
      <c r="P131" s="27">
        <v>5.7557143132233153E-2</v>
      </c>
      <c r="Q131" s="14">
        <v>320</v>
      </c>
      <c r="R131" s="2">
        <v>2359</v>
      </c>
      <c r="S131" s="27">
        <v>4.3971816283924846E-2</v>
      </c>
      <c r="T131" s="14">
        <v>218.78787199999999</v>
      </c>
      <c r="U131" s="27">
        <v>-0.13494682801613495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1009</v>
      </c>
      <c r="C132" s="302">
        <v>9.6022078416444612E-2</v>
      </c>
      <c r="D132" s="2">
        <v>139.39393939393901</v>
      </c>
      <c r="E132" s="2">
        <v>1159</v>
      </c>
      <c r="F132" s="302">
        <v>0.10236707295530825</v>
      </c>
      <c r="G132" s="14">
        <v>148.48484848484799</v>
      </c>
      <c r="H132" s="2">
        <v>2037</v>
      </c>
      <c r="I132" s="302">
        <v>0.17871556413405862</v>
      </c>
      <c r="J132" s="14">
        <v>306.66665599999999</v>
      </c>
      <c r="K132" s="302">
        <v>1.0188305252725471</v>
      </c>
      <c r="L132" s="2">
        <v>7830</v>
      </c>
      <c r="M132" s="27">
        <v>0.14409009771627315</v>
      </c>
      <c r="N132" s="2">
        <v>398.18181818181802</v>
      </c>
      <c r="O132" s="2">
        <v>7872</v>
      </c>
      <c r="P132" s="27">
        <v>0.15158575802507174</v>
      </c>
      <c r="Q132" s="14">
        <v>363.636363636363</v>
      </c>
      <c r="R132" s="2">
        <v>8992</v>
      </c>
      <c r="S132" s="27">
        <v>0.16761109454220102</v>
      </c>
      <c r="T132" s="14">
        <v>493.33334400000001</v>
      </c>
      <c r="U132" s="27">
        <v>0.14840357598978288</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1417</v>
      </c>
      <c r="C133" s="302">
        <v>0.13484963837076513</v>
      </c>
      <c r="D133" s="2">
        <v>184.24242424242399</v>
      </c>
      <c r="E133" s="2">
        <v>2172</v>
      </c>
      <c r="F133" s="302">
        <v>0.19183889772125065</v>
      </c>
      <c r="G133" s="14">
        <v>270.90909090909003</v>
      </c>
      <c r="H133" s="2">
        <v>1609</v>
      </c>
      <c r="I133" s="302">
        <v>0.1411651166871381</v>
      </c>
      <c r="J133" s="14">
        <v>241.21212800000001</v>
      </c>
      <c r="K133" s="302">
        <v>0.13549752999294284</v>
      </c>
      <c r="L133" s="2">
        <v>10231</v>
      </c>
      <c r="M133" s="27">
        <v>0.18827404722033086</v>
      </c>
      <c r="N133" s="2">
        <v>518.18181818181802</v>
      </c>
      <c r="O133" s="2">
        <v>9983</v>
      </c>
      <c r="P133" s="27">
        <v>0.19223585141822802</v>
      </c>
      <c r="Q133" s="14">
        <v>473.33333333333297</v>
      </c>
      <c r="R133" s="2">
        <v>8386</v>
      </c>
      <c r="S133" s="27">
        <v>0.15631524008350731</v>
      </c>
      <c r="T133" s="14">
        <v>452.72726399999999</v>
      </c>
      <c r="U133" s="27">
        <v>-0.18033427817417652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2622</v>
      </c>
      <c r="C134" s="302">
        <v>0.24952417205938332</v>
      </c>
      <c r="D134" s="2">
        <v>243.030303030303</v>
      </c>
      <c r="E134" s="2">
        <v>2617</v>
      </c>
      <c r="F134" s="302">
        <v>0.23114290761349585</v>
      </c>
      <c r="G134" s="14">
        <v>261.81818181818102</v>
      </c>
      <c r="H134" s="2">
        <v>2429</v>
      </c>
      <c r="I134" s="302">
        <v>0.21310756273030357</v>
      </c>
      <c r="J134" s="14">
        <v>292.121216</v>
      </c>
      <c r="K134" s="302">
        <v>-7.3607932875667428E-2</v>
      </c>
      <c r="L134" s="2">
        <v>9555</v>
      </c>
      <c r="M134" s="27">
        <v>0.17583408476104598</v>
      </c>
      <c r="N134" s="2">
        <v>522.42424242424204</v>
      </c>
      <c r="O134" s="2">
        <v>8393</v>
      </c>
      <c r="P134" s="27">
        <v>0.16161830120737131</v>
      </c>
      <c r="Q134" s="14">
        <v>389.69696969696901</v>
      </c>
      <c r="R134" s="2">
        <v>7868</v>
      </c>
      <c r="S134" s="27">
        <v>0.14665970772442588</v>
      </c>
      <c r="T134" s="14">
        <v>421.81817599999999</v>
      </c>
      <c r="U134" s="27">
        <v>-0.17655677655677657</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1661</v>
      </c>
      <c r="C135" s="302">
        <v>0.15807004187285878</v>
      </c>
      <c r="D135" s="2">
        <v>196.363636363636</v>
      </c>
      <c r="E135" s="2">
        <v>1342</v>
      </c>
      <c r="F135" s="302">
        <v>0.11853029500088323</v>
      </c>
      <c r="G135" s="14">
        <v>212.12121212121201</v>
      </c>
      <c r="H135" s="2">
        <v>1411</v>
      </c>
      <c r="I135" s="302">
        <v>0.12379364800842253</v>
      </c>
      <c r="J135" s="14">
        <v>209.090912</v>
      </c>
      <c r="K135" s="302">
        <v>-0.15051173991571343</v>
      </c>
      <c r="L135" s="2">
        <v>7412</v>
      </c>
      <c r="M135" s="27">
        <v>0.13639793158020647</v>
      </c>
      <c r="N135" s="2">
        <v>438.18181818181802</v>
      </c>
      <c r="O135" s="2">
        <v>6009</v>
      </c>
      <c r="P135" s="27">
        <v>0.11571123221197357</v>
      </c>
      <c r="Q135" s="14">
        <v>305.45454545454498</v>
      </c>
      <c r="R135" s="2">
        <v>6061</v>
      </c>
      <c r="S135" s="27">
        <v>0.1129771846107963</v>
      </c>
      <c r="T135" s="14">
        <v>358.18182400000001</v>
      </c>
      <c r="U135" s="27">
        <v>-0.18227199136535349</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353</v>
      </c>
      <c r="C136" s="302">
        <v>3.3593452607537114E-2</v>
      </c>
      <c r="D136" s="2">
        <v>115.757575757575</v>
      </c>
      <c r="E136" s="2">
        <v>504</v>
      </c>
      <c r="F136" s="302">
        <v>4.4515103338632747E-2</v>
      </c>
      <c r="G136" s="14">
        <v>117.575757575757</v>
      </c>
      <c r="H136" s="2">
        <v>378</v>
      </c>
      <c r="I136" s="302">
        <v>3.3163712932093352E-2</v>
      </c>
      <c r="J136" s="14">
        <v>125.454544</v>
      </c>
      <c r="K136" s="302">
        <v>7.0821529745042494E-2</v>
      </c>
      <c r="L136" s="2">
        <v>2329</v>
      </c>
      <c r="M136" s="27">
        <v>4.285898308827589E-2</v>
      </c>
      <c r="N136" s="2">
        <v>231.51515151515099</v>
      </c>
      <c r="O136" s="2">
        <v>2620</v>
      </c>
      <c r="P136" s="27">
        <v>5.0451560724807921E-2</v>
      </c>
      <c r="Q136" s="14">
        <v>260</v>
      </c>
      <c r="R136" s="2">
        <v>3220</v>
      </c>
      <c r="S136" s="27">
        <v>6.0020876826722337E-2</v>
      </c>
      <c r="T136" s="14">
        <v>308.48486300000002</v>
      </c>
      <c r="U136" s="27">
        <v>0.38256762559038215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737</v>
      </c>
      <c r="C137" s="302">
        <v>7.0137038446897601E-2</v>
      </c>
      <c r="D137" s="2">
        <v>127.272727272727</v>
      </c>
      <c r="E137" s="2">
        <v>1076</v>
      </c>
      <c r="F137" s="302">
        <v>9.5036212683271504E-2</v>
      </c>
      <c r="G137" s="14">
        <v>163.636363636363</v>
      </c>
      <c r="H137" s="2">
        <v>997</v>
      </c>
      <c r="I137" s="302">
        <v>8.7471486225653622E-2</v>
      </c>
      <c r="J137" s="14">
        <v>160</v>
      </c>
      <c r="K137" s="302">
        <v>0.35278154681139756</v>
      </c>
      <c r="L137" s="2">
        <v>4897</v>
      </c>
      <c r="M137" s="27">
        <v>9.0116118584494212E-2</v>
      </c>
      <c r="N137" s="2">
        <v>336.969696969697</v>
      </c>
      <c r="O137" s="2">
        <v>5167</v>
      </c>
      <c r="P137" s="27">
        <v>9.9497410024840652E-2</v>
      </c>
      <c r="Q137" s="14">
        <v>335.15151515151501</v>
      </c>
      <c r="R137" s="2">
        <v>6124</v>
      </c>
      <c r="S137" s="27">
        <v>0.11415150611392783</v>
      </c>
      <c r="T137" s="14">
        <v>437.57574499999998</v>
      </c>
      <c r="U137" s="27">
        <v>0.25056156830712684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353</v>
      </c>
      <c r="C138" s="302">
        <v>3.3593452607537114E-2</v>
      </c>
      <c r="D138" s="2">
        <v>80.606060606060595</v>
      </c>
      <c r="E138" s="2">
        <v>323</v>
      </c>
      <c r="F138" s="302">
        <v>2.8528528528528527E-2</v>
      </c>
      <c r="G138" s="14">
        <v>86.060606060606005</v>
      </c>
      <c r="H138" s="2">
        <v>322</v>
      </c>
      <c r="I138" s="302">
        <v>2.8250570275486928E-2</v>
      </c>
      <c r="J138" s="14">
        <v>100</v>
      </c>
      <c r="K138" s="302">
        <v>-8.7818696883852687E-2</v>
      </c>
      <c r="L138" s="2">
        <v>1278</v>
      </c>
      <c r="M138" s="27">
        <v>2.3518153880127343E-2</v>
      </c>
      <c r="N138" s="2">
        <v>148.48484848484799</v>
      </c>
      <c r="O138" s="2">
        <v>1412</v>
      </c>
      <c r="P138" s="27">
        <v>2.7189925092911748E-2</v>
      </c>
      <c r="Q138" s="14">
        <v>181.81818181818099</v>
      </c>
      <c r="R138" s="2">
        <v>1752</v>
      </c>
      <c r="S138" s="27">
        <v>3.2657321801371902E-2</v>
      </c>
      <c r="T138" s="14">
        <v>248.484848</v>
      </c>
      <c r="U138" s="27">
        <v>0.37089201877934275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729</v>
      </c>
      <c r="C139" s="302">
        <v>6.9375713741910927E-2</v>
      </c>
      <c r="D139" s="2">
        <v>116.969696969697</v>
      </c>
      <c r="E139" s="2">
        <v>662</v>
      </c>
      <c r="F139" s="302">
        <v>5.8470234940823179E-2</v>
      </c>
      <c r="G139" s="14">
        <v>139.39393939393901</v>
      </c>
      <c r="H139" s="2">
        <v>467</v>
      </c>
      <c r="I139" s="302">
        <v>4.0972100368485698E-2</v>
      </c>
      <c r="J139" s="14">
        <v>115.151512</v>
      </c>
      <c r="K139" s="302">
        <v>-0.35939643347050754</v>
      </c>
      <c r="L139" s="2">
        <v>2165</v>
      </c>
      <c r="M139" s="27">
        <v>3.9841004030106181E-2</v>
      </c>
      <c r="N139" s="2">
        <v>280.60606060606</v>
      </c>
      <c r="O139" s="2">
        <v>1666</v>
      </c>
      <c r="P139" s="27">
        <v>3.208103059829389E-2</v>
      </c>
      <c r="Q139" s="14">
        <v>201.21212121212099</v>
      </c>
      <c r="R139" s="2">
        <v>1730</v>
      </c>
      <c r="S139" s="27">
        <v>3.2247241276468837E-2</v>
      </c>
      <c r="T139" s="14">
        <v>203.03030000000001</v>
      </c>
      <c r="U139" s="27">
        <v>-0.20092378752886836</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769</v>
      </c>
      <c r="C140" s="302">
        <v>7.3182337266844311E-2</v>
      </c>
      <c r="D140" s="2">
        <v>136.363636363636</v>
      </c>
      <c r="E140" s="2">
        <v>568</v>
      </c>
      <c r="F140" s="302">
        <v>5.0167814873697224E-2</v>
      </c>
      <c r="G140" s="14">
        <v>109.69696969696901</v>
      </c>
      <c r="H140" s="2">
        <v>864</v>
      </c>
      <c r="I140" s="302">
        <v>7.5802772416213374E-2</v>
      </c>
      <c r="J140" s="14">
        <v>148.484848</v>
      </c>
      <c r="K140" s="302">
        <v>0.1235370611183355</v>
      </c>
      <c r="L140" s="2">
        <v>3751</v>
      </c>
      <c r="M140" s="27">
        <v>6.9027069799966881E-2</v>
      </c>
      <c r="N140" s="2">
        <v>292.72727272727201</v>
      </c>
      <c r="O140" s="2">
        <v>3099</v>
      </c>
      <c r="P140" s="27">
        <v>5.9675338429839596E-2</v>
      </c>
      <c r="Q140" s="14">
        <v>231.51515151515099</v>
      </c>
      <c r="R140" s="2">
        <v>3870</v>
      </c>
      <c r="S140" s="27">
        <v>7.2136892335222191E-2</v>
      </c>
      <c r="T140" s="14">
        <v>330.90910000000002</v>
      </c>
      <c r="U140" s="27">
        <v>3.1724873367102106E-2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326</v>
      </c>
      <c r="C141" s="302">
        <v>3.1023981728207081E-2</v>
      </c>
      <c r="D141" s="2">
        <v>168.48484848484799</v>
      </c>
      <c r="E141" s="2">
        <v>172</v>
      </c>
      <c r="F141" s="302">
        <v>1.519166225048578E-2</v>
      </c>
      <c r="G141" s="14">
        <v>58.787878787878803</v>
      </c>
      <c r="H141" s="2">
        <v>165</v>
      </c>
      <c r="I141" s="302">
        <v>1.4476223898929637E-2</v>
      </c>
      <c r="J141" s="14">
        <v>55.151516000000001</v>
      </c>
      <c r="K141" s="302">
        <v>-0.49386503067484661</v>
      </c>
      <c r="L141" s="2">
        <v>1499</v>
      </c>
      <c r="M141" s="27">
        <v>2.7585064684124326E-2</v>
      </c>
      <c r="N141" s="2">
        <v>283.030303030303</v>
      </c>
      <c r="O141" s="2">
        <v>1960</v>
      </c>
      <c r="P141" s="27">
        <v>3.7742388939169286E-2</v>
      </c>
      <c r="Q141" s="14">
        <v>205.45454545454501</v>
      </c>
      <c r="R141" s="2">
        <v>2001</v>
      </c>
      <c r="S141" s="27">
        <v>3.7298687742320313E-2</v>
      </c>
      <c r="T141" s="14">
        <v>263.03030000000001</v>
      </c>
      <c r="U141" s="27">
        <v>0.33488992661774514</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125</v>
      </c>
      <c r="C142" s="302">
        <v>1.1895698515416825E-2</v>
      </c>
      <c r="D142" s="2">
        <v>51.515151515151501</v>
      </c>
      <c r="E142" s="2">
        <v>101</v>
      </c>
      <c r="F142" s="302">
        <v>8.9206853912736257E-3</v>
      </c>
      <c r="G142" s="14">
        <v>36.969696969696898</v>
      </c>
      <c r="H142" s="2">
        <v>174</v>
      </c>
      <c r="I142" s="302">
        <v>1.5265836111598525E-2</v>
      </c>
      <c r="J142" s="14">
        <v>65.454544100000007</v>
      </c>
      <c r="K142" s="302">
        <v>0.39200000000000002</v>
      </c>
      <c r="L142" s="2">
        <v>667</v>
      </c>
      <c r="M142" s="27">
        <v>1.2274341657312159E-2</v>
      </c>
      <c r="N142" s="2">
        <v>100.60606060606</v>
      </c>
      <c r="O142" s="2">
        <v>761</v>
      </c>
      <c r="P142" s="27">
        <v>1.4654060195259094E-2</v>
      </c>
      <c r="Q142" s="14">
        <v>132.12121212121201</v>
      </c>
      <c r="R142" s="2">
        <v>1285</v>
      </c>
      <c r="S142" s="27">
        <v>2.3952430659111245E-2</v>
      </c>
      <c r="T142" s="14">
        <v>243.636368</v>
      </c>
      <c r="U142" s="27">
        <v>0.92653673163418293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1753</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1700</v>
      </c>
      <c r="C145" s="305"/>
      <c r="D145" s="305" t="s">
        <v>1701</v>
      </c>
      <c r="E145" s="305" t="s">
        <v>1700</v>
      </c>
      <c r="F145" s="305"/>
      <c r="G145" s="305" t="s">
        <v>1701</v>
      </c>
      <c r="H145" s="305" t="s">
        <v>1700</v>
      </c>
      <c r="I145" s="305"/>
      <c r="J145" s="305" t="s">
        <v>1701</v>
      </c>
      <c r="K145" t="s">
        <v>170</v>
      </c>
      <c r="L145" s="208" t="s">
        <v>1700</v>
      </c>
      <c r="M145" s="208"/>
      <c r="N145" s="208" t="s">
        <v>1701</v>
      </c>
      <c r="O145" s="208" t="s">
        <v>1700</v>
      </c>
      <c r="P145" s="208"/>
      <c r="Q145" s="208" t="s">
        <v>1701</v>
      </c>
      <c r="R145" s="208" t="s">
        <v>1700</v>
      </c>
      <c r="S145" s="208"/>
      <c r="T145" s="208" t="s">
        <v>1701</v>
      </c>
      <c r="U145" t="s">
        <v>170</v>
      </c>
      <c r="V145" s="208" t="s">
        <v>1700</v>
      </c>
      <c r="W145" s="208"/>
      <c r="X145" s="208" t="s">
        <v>1701</v>
      </c>
      <c r="Y145" s="208" t="s">
        <v>1700</v>
      </c>
      <c r="Z145" s="208"/>
      <c r="AA145" s="208" t="s">
        <v>1701</v>
      </c>
      <c r="AB145" s="208" t="s">
        <v>1700</v>
      </c>
      <c r="AC145" s="208"/>
      <c r="AD145" s="208" t="s">
        <v>1701</v>
      </c>
      <c r="AE145" t="s">
        <v>170</v>
      </c>
    </row>
    <row r="146" spans="1:31" x14ac:dyDescent="0.3">
      <c r="A146" t="s">
        <v>172</v>
      </c>
      <c r="B146" s="2">
        <v>7499</v>
      </c>
      <c r="C146" t="s">
        <v>170</v>
      </c>
      <c r="D146" s="2">
        <v>201.21212121212099</v>
      </c>
      <c r="E146" s="2">
        <v>8523</v>
      </c>
      <c r="F146" t="s">
        <v>170</v>
      </c>
      <c r="G146" s="14">
        <v>167.87878787878699</v>
      </c>
      <c r="H146" s="2">
        <v>8803</v>
      </c>
      <c r="I146" t="s">
        <v>170</v>
      </c>
      <c r="J146" s="14">
        <v>256.36364700000001</v>
      </c>
      <c r="K146" s="302">
        <v>0.17388985198026405</v>
      </c>
      <c r="L146" s="2">
        <v>40606</v>
      </c>
      <c r="M146" s="27" t="s">
        <v>170</v>
      </c>
      <c r="N146" s="2">
        <v>450.30303030303003</v>
      </c>
      <c r="O146" s="2">
        <v>41554</v>
      </c>
      <c r="P146" s="27" t="s">
        <v>170</v>
      </c>
      <c r="Q146" s="14">
        <v>340</v>
      </c>
      <c r="R146" s="2">
        <v>43604</v>
      </c>
      <c r="S146" s="27" t="s">
        <v>170</v>
      </c>
      <c r="T146" s="14">
        <v>256.36364700000001</v>
      </c>
      <c r="U146" s="27">
        <v>7.3831453479781317E-2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614</v>
      </c>
      <c r="C147" s="302">
        <v>8.1877583677823704E-2</v>
      </c>
      <c r="D147" s="2">
        <v>114.54545454545401</v>
      </c>
      <c r="E147" s="2">
        <v>433</v>
      </c>
      <c r="F147" s="302">
        <v>5.0803707614689664E-2</v>
      </c>
      <c r="G147" s="14">
        <v>84.848484848484802</v>
      </c>
      <c r="H147" s="2">
        <v>434</v>
      </c>
      <c r="I147" s="302">
        <v>4.9301374531409745E-2</v>
      </c>
      <c r="J147" s="14">
        <v>115.757576</v>
      </c>
      <c r="K147" s="302">
        <v>-0.29315960912052119</v>
      </c>
      <c r="L147" s="2">
        <v>3059</v>
      </c>
      <c r="M147" s="27">
        <v>7.5333694527902284E-2</v>
      </c>
      <c r="N147" s="2">
        <v>252.72727272727201</v>
      </c>
      <c r="O147" s="2">
        <v>2685</v>
      </c>
      <c r="P147" s="27">
        <v>6.4614718198007418E-2</v>
      </c>
      <c r="Q147" s="14">
        <v>203.636363636363</v>
      </c>
      <c r="R147" s="2">
        <v>3031</v>
      </c>
      <c r="S147" s="27">
        <v>6.9511971378772588E-2</v>
      </c>
      <c r="T147" s="14">
        <v>251.515152</v>
      </c>
      <c r="U147" s="27">
        <v>-9.1533180778032037E-3</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302</v>
      </c>
      <c r="C148" s="302">
        <v>4.0272036271502866E-2</v>
      </c>
      <c r="D148" s="2">
        <v>82.424242424242394</v>
      </c>
      <c r="E148" s="2">
        <v>240</v>
      </c>
      <c r="F148" s="302">
        <v>2.8159098908834918E-2</v>
      </c>
      <c r="G148" s="14">
        <v>67.272727272727195</v>
      </c>
      <c r="H148" s="2">
        <v>132</v>
      </c>
      <c r="I148" s="302">
        <v>1.4994888106327389E-2</v>
      </c>
      <c r="J148" s="14">
        <v>66.060609999999997</v>
      </c>
      <c r="K148" s="302">
        <v>-0.5629139072847682</v>
      </c>
      <c r="L148" s="2">
        <v>1535</v>
      </c>
      <c r="M148" s="27">
        <v>3.7802295227306312E-2</v>
      </c>
      <c r="N148" s="2">
        <v>150.90909090909</v>
      </c>
      <c r="O148" s="2">
        <v>1114</v>
      </c>
      <c r="P148" s="27">
        <v>2.6808490157385571E-2</v>
      </c>
      <c r="Q148" s="14">
        <v>150.90909090909</v>
      </c>
      <c r="R148" s="2">
        <v>722</v>
      </c>
      <c r="S148" s="27">
        <v>1.6558113934501423E-2</v>
      </c>
      <c r="T148" s="14">
        <v>138.78787199999999</v>
      </c>
      <c r="U148" s="27">
        <v>-0.52964169381107495</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73</v>
      </c>
      <c r="C149" s="302">
        <v>9.7346312841712235E-3</v>
      </c>
      <c r="D149" s="2">
        <v>40</v>
      </c>
      <c r="E149" s="2">
        <v>86</v>
      </c>
      <c r="F149" s="302">
        <v>1.0090343775665846E-2</v>
      </c>
      <c r="G149" s="14">
        <v>41.212121212121197</v>
      </c>
      <c r="H149" s="2">
        <v>34</v>
      </c>
      <c r="I149" s="302">
        <v>3.8623196637509942E-3</v>
      </c>
      <c r="J149" s="14">
        <v>31.515152</v>
      </c>
      <c r="K149" s="302">
        <v>-0.53424657534246578</v>
      </c>
      <c r="L149" s="2">
        <v>521</v>
      </c>
      <c r="M149" s="27">
        <v>1.2830616165098754E-2</v>
      </c>
      <c r="N149" s="2">
        <v>95.151515151515099</v>
      </c>
      <c r="O149" s="2">
        <v>492</v>
      </c>
      <c r="P149" s="27">
        <v>1.184001540164605E-2</v>
      </c>
      <c r="Q149" s="14">
        <v>101.212121212121</v>
      </c>
      <c r="R149" s="2">
        <v>340</v>
      </c>
      <c r="S149" s="27">
        <v>7.7974497752499768E-3</v>
      </c>
      <c r="T149" s="14">
        <v>89.090909999999994</v>
      </c>
      <c r="U149" s="27">
        <v>-0.34740882917466409</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229</v>
      </c>
      <c r="C150" s="302">
        <v>3.0537404987331644E-2</v>
      </c>
      <c r="D150" s="2">
        <v>75.151515151515099</v>
      </c>
      <c r="E150" s="2">
        <v>154</v>
      </c>
      <c r="F150" s="302">
        <v>1.8068755133169072E-2</v>
      </c>
      <c r="G150" s="14">
        <v>50.909090909090899</v>
      </c>
      <c r="H150" s="2">
        <v>98</v>
      </c>
      <c r="I150" s="302">
        <v>1.1132568442576395E-2</v>
      </c>
      <c r="J150" s="14">
        <v>47.878788</v>
      </c>
      <c r="K150" s="302">
        <v>-0.57205240174672489</v>
      </c>
      <c r="L150" s="2">
        <v>1014</v>
      </c>
      <c r="M150" s="27">
        <v>2.4971679062207555E-2</v>
      </c>
      <c r="N150" s="2">
        <v>137.575757575757</v>
      </c>
      <c r="O150" s="2">
        <v>622</v>
      </c>
      <c r="P150" s="27">
        <v>1.496847475573952E-2</v>
      </c>
      <c r="Q150" s="14">
        <v>101.212121212121</v>
      </c>
      <c r="R150" s="2">
        <v>382</v>
      </c>
      <c r="S150" s="27">
        <v>8.760664159251445E-3</v>
      </c>
      <c r="T150" s="14">
        <v>92.121215800000002</v>
      </c>
      <c r="U150" s="27">
        <v>-0.62327416173570016</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312</v>
      </c>
      <c r="C151" s="302">
        <v>4.1605547406320845E-2</v>
      </c>
      <c r="D151" s="2">
        <v>76.969696969696898</v>
      </c>
      <c r="E151" s="2">
        <v>193</v>
      </c>
      <c r="F151" s="302">
        <v>2.2644608705854746E-2</v>
      </c>
      <c r="G151" s="14">
        <v>54.545454545454497</v>
      </c>
      <c r="H151" s="2">
        <v>302</v>
      </c>
      <c r="I151" s="302">
        <v>3.4306486425082355E-2</v>
      </c>
      <c r="J151" s="14">
        <v>97.575760000000002</v>
      </c>
      <c r="K151" s="302">
        <v>-3.2051282051282048E-2</v>
      </c>
      <c r="L151" s="2">
        <v>1524</v>
      </c>
      <c r="M151" s="27">
        <v>3.7531399300595972E-2</v>
      </c>
      <c r="N151" s="2">
        <v>173.333333333333</v>
      </c>
      <c r="O151" s="2">
        <v>1571</v>
      </c>
      <c r="P151" s="27">
        <v>3.7806228040621843E-2</v>
      </c>
      <c r="Q151" s="14">
        <v>163.636363636363</v>
      </c>
      <c r="R151" s="2">
        <v>2309</v>
      </c>
      <c r="S151" s="27">
        <v>5.2953857444271168E-2</v>
      </c>
      <c r="T151" s="14">
        <v>213.33332799999999</v>
      </c>
      <c r="U151" s="27">
        <v>0.51509186351706038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6885</v>
      </c>
      <c r="C152" s="302">
        <v>0.91812241632217628</v>
      </c>
      <c r="D152" s="2">
        <v>280.60606060606</v>
      </c>
      <c r="E152" s="2">
        <v>8090</v>
      </c>
      <c r="F152" s="302">
        <v>0.94919629238531034</v>
      </c>
      <c r="G152" s="14">
        <v>192.12121212121201</v>
      </c>
      <c r="H152" s="2">
        <v>8369</v>
      </c>
      <c r="I152" s="302">
        <v>0.9506986254685903</v>
      </c>
      <c r="J152" s="14">
        <v>282.42425500000002</v>
      </c>
      <c r="K152" s="302">
        <v>0.21554103122730572</v>
      </c>
      <c r="L152" s="2">
        <v>37547</v>
      </c>
      <c r="M152" s="27">
        <v>0.92466630547209772</v>
      </c>
      <c r="N152" s="2">
        <v>448.48484848484799</v>
      </c>
      <c r="O152" s="2">
        <v>38869</v>
      </c>
      <c r="P152" s="27">
        <v>0.93538528180199254</v>
      </c>
      <c r="Q152" s="14">
        <v>390.90909090909099</v>
      </c>
      <c r="R152" s="2">
        <v>40573</v>
      </c>
      <c r="S152" s="27">
        <v>0.93048802862122737</v>
      </c>
      <c r="T152" s="14">
        <v>322.42425500000002</v>
      </c>
      <c r="U152" s="27">
        <v>8.0592324286893766E-2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1760</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1700</v>
      </c>
      <c r="C155" s="305"/>
      <c r="D155" s="305" t="s">
        <v>1701</v>
      </c>
      <c r="E155" s="305" t="s">
        <v>1700</v>
      </c>
      <c r="F155" s="305"/>
      <c r="G155" s="305" t="s">
        <v>1701</v>
      </c>
      <c r="H155" s="305" t="s">
        <v>1700</v>
      </c>
      <c r="I155" s="305"/>
      <c r="J155" s="305" t="s">
        <v>1701</v>
      </c>
      <c r="K155" t="s">
        <v>170</v>
      </c>
      <c r="L155" s="208" t="s">
        <v>1700</v>
      </c>
      <c r="M155" s="208"/>
      <c r="N155" s="208" t="s">
        <v>1701</v>
      </c>
      <c r="O155" s="208" t="s">
        <v>1700</v>
      </c>
      <c r="P155" s="208"/>
      <c r="Q155" s="208" t="s">
        <v>1701</v>
      </c>
      <c r="R155" s="208" t="s">
        <v>1700</v>
      </c>
      <c r="S155" s="208"/>
      <c r="T155" s="208" t="s">
        <v>1701</v>
      </c>
      <c r="U155" t="s">
        <v>170</v>
      </c>
      <c r="V155" s="208" t="s">
        <v>1700</v>
      </c>
      <c r="W155" s="208"/>
      <c r="X155" s="208" t="s">
        <v>1701</v>
      </c>
      <c r="Y155" s="208" t="s">
        <v>1700</v>
      </c>
      <c r="Z155" s="208"/>
      <c r="AA155" s="208" t="s">
        <v>1701</v>
      </c>
      <c r="AB155" s="208" t="s">
        <v>1700</v>
      </c>
      <c r="AC155" s="208"/>
      <c r="AD155" s="208" t="s">
        <v>1701</v>
      </c>
      <c r="AE155" t="s">
        <v>170</v>
      </c>
    </row>
    <row r="156" spans="1:31" x14ac:dyDescent="0.3">
      <c r="A156" t="s">
        <v>172</v>
      </c>
      <c r="B156" s="2">
        <v>7499</v>
      </c>
      <c r="C156" t="s">
        <v>170</v>
      </c>
      <c r="D156" s="2">
        <v>201.21212121212099</v>
      </c>
      <c r="E156" s="2">
        <v>8523</v>
      </c>
      <c r="F156" t="s">
        <v>170</v>
      </c>
      <c r="G156" s="14">
        <v>167.87878787878699</v>
      </c>
      <c r="H156" s="2">
        <v>8803</v>
      </c>
      <c r="I156" t="s">
        <v>170</v>
      </c>
      <c r="J156" s="14">
        <v>256.36364700000001</v>
      </c>
      <c r="K156" s="302">
        <v>0.17388985198026405</v>
      </c>
      <c r="L156" s="2">
        <v>40606</v>
      </c>
      <c r="M156" s="27" t="s">
        <v>170</v>
      </c>
      <c r="N156" s="2">
        <v>450.30303030303003</v>
      </c>
      <c r="O156" s="2">
        <v>41554</v>
      </c>
      <c r="P156" s="27" t="s">
        <v>170</v>
      </c>
      <c r="Q156" s="14">
        <v>340</v>
      </c>
      <c r="R156" s="2">
        <v>43604</v>
      </c>
      <c r="S156" s="27" t="s">
        <v>170</v>
      </c>
      <c r="T156" s="14">
        <v>256.36364700000001</v>
      </c>
      <c r="U156" s="27">
        <v>7.3831453479781317E-2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5713</v>
      </c>
      <c r="C157" s="302">
        <v>0.76183491132150949</v>
      </c>
      <c r="D157" s="2">
        <v>175.15151515151501</v>
      </c>
      <c r="E157" s="2">
        <v>6077</v>
      </c>
      <c r="F157" s="302">
        <v>0.7130118502874575</v>
      </c>
      <c r="G157" s="14">
        <v>187.272727272727</v>
      </c>
      <c r="H157" s="2">
        <v>6591</v>
      </c>
      <c r="I157" s="302">
        <v>0.74872202658184706</v>
      </c>
      <c r="J157" s="14">
        <v>210.909088</v>
      </c>
      <c r="K157" s="302">
        <v>0.15368457903028182</v>
      </c>
      <c r="L157" s="2">
        <v>31777</v>
      </c>
      <c r="M157" s="27">
        <v>0.78256907846131119</v>
      </c>
      <c r="N157" s="2">
        <v>461.21212121212102</v>
      </c>
      <c r="O157" s="2">
        <v>31863</v>
      </c>
      <c r="P157" s="27">
        <v>0.76678538768830917</v>
      </c>
      <c r="Q157" s="14">
        <v>413.33333333333297</v>
      </c>
      <c r="R157" s="2">
        <v>34155</v>
      </c>
      <c r="S157" s="27">
        <v>0.78329969727547932</v>
      </c>
      <c r="T157" s="14">
        <v>426.06060000000002</v>
      </c>
      <c r="U157" s="27">
        <v>7.4833999433552567E-2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4312</v>
      </c>
      <c r="C158" s="302">
        <v>0.5750100013335111</v>
      </c>
      <c r="D158" s="2">
        <v>170.90909090909</v>
      </c>
      <c r="E158" s="2">
        <v>3580</v>
      </c>
      <c r="F158" s="302">
        <v>0.42003989205678749</v>
      </c>
      <c r="G158" s="14">
        <v>164.84848484848399</v>
      </c>
      <c r="H158" s="2">
        <v>4397</v>
      </c>
      <c r="I158" s="302">
        <v>0.49948881063273887</v>
      </c>
      <c r="J158" s="14">
        <v>235.75756799999999</v>
      </c>
      <c r="K158" s="302">
        <v>1.9712430426716141E-2</v>
      </c>
      <c r="L158" s="2">
        <v>23804</v>
      </c>
      <c r="M158" s="27">
        <v>0.58621878540117223</v>
      </c>
      <c r="N158" s="2">
        <v>448.48484848484799</v>
      </c>
      <c r="O158" s="2">
        <v>21165</v>
      </c>
      <c r="P158" s="27">
        <v>0.50933724791837132</v>
      </c>
      <c r="Q158" s="14">
        <v>379.39393939393898</v>
      </c>
      <c r="R158" s="2">
        <v>23236</v>
      </c>
      <c r="S158" s="27">
        <v>0.53288689111090726</v>
      </c>
      <c r="T158" s="14">
        <v>447.27273600000001</v>
      </c>
      <c r="U158" s="27">
        <v>-2.3861535876323305E-2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1401</v>
      </c>
      <c r="C159" s="302">
        <v>0.18682490998799839</v>
      </c>
      <c r="D159" s="2">
        <v>126.666666666666</v>
      </c>
      <c r="E159" s="2">
        <v>2497</v>
      </c>
      <c r="F159" s="302">
        <v>0.29297195823066996</v>
      </c>
      <c r="G159" s="14">
        <v>210.90909090909</v>
      </c>
      <c r="H159" s="2">
        <v>2194</v>
      </c>
      <c r="I159" s="302">
        <v>0.24923321594910827</v>
      </c>
      <c r="J159" s="14">
        <v>220.606064</v>
      </c>
      <c r="K159" s="302">
        <v>0.56602426837972875</v>
      </c>
      <c r="L159" s="2">
        <v>7973</v>
      </c>
      <c r="M159" s="27">
        <v>0.1963502930601389</v>
      </c>
      <c r="N159" s="2">
        <v>341.21212121212102</v>
      </c>
      <c r="O159" s="2">
        <v>10698</v>
      </c>
      <c r="P159" s="27">
        <v>0.25744813976993791</v>
      </c>
      <c r="Q159" s="14">
        <v>447.87878787878702</v>
      </c>
      <c r="R159" s="2">
        <v>10919</v>
      </c>
      <c r="S159" s="27">
        <v>0.25041280616457207</v>
      </c>
      <c r="T159" s="14">
        <v>422.42425500000002</v>
      </c>
      <c r="U159" s="27">
        <v>0.3694970525523642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344</v>
      </c>
      <c r="C160" s="302">
        <v>4.5872783037738368E-2</v>
      </c>
      <c r="D160" s="2">
        <v>75.151515151515099</v>
      </c>
      <c r="E160" s="2">
        <v>673</v>
      </c>
      <c r="F160" s="302">
        <v>7.8962806523524581E-2</v>
      </c>
      <c r="G160" s="14">
        <v>136.363636363636</v>
      </c>
      <c r="H160" s="2">
        <v>912</v>
      </c>
      <c r="I160" s="302">
        <v>0.10360104509826196</v>
      </c>
      <c r="J160" s="14">
        <v>177.57576</v>
      </c>
      <c r="K160" s="302">
        <v>1.6511627906976745</v>
      </c>
      <c r="L160" s="2">
        <v>2846</v>
      </c>
      <c r="M160" s="27">
        <v>7.0088164310693007E-2</v>
      </c>
      <c r="N160" s="2">
        <v>263.030303030303</v>
      </c>
      <c r="O160" s="2">
        <v>3037</v>
      </c>
      <c r="P160" s="27">
        <v>7.3085623526014346E-2</v>
      </c>
      <c r="Q160" s="14">
        <v>297.575757575757</v>
      </c>
      <c r="R160" s="2">
        <v>3653</v>
      </c>
      <c r="S160" s="27">
        <v>8.3776717732318137E-2</v>
      </c>
      <c r="T160" s="14">
        <v>264.84848</v>
      </c>
      <c r="U160" s="27">
        <v>0.28355586788475051</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1057</v>
      </c>
      <c r="C161" s="302">
        <v>0.14095212695026005</v>
      </c>
      <c r="D161" s="2">
        <v>122.424242424242</v>
      </c>
      <c r="E161" s="2">
        <v>1824</v>
      </c>
      <c r="F161" s="302">
        <v>0.21400915170714538</v>
      </c>
      <c r="G161" s="14">
        <v>193.333333333333</v>
      </c>
      <c r="H161" s="2">
        <v>1282</v>
      </c>
      <c r="I161" s="302">
        <v>0.14563217085084632</v>
      </c>
      <c r="J161" s="14">
        <v>168.484848</v>
      </c>
      <c r="K161" s="302">
        <v>0.21286660359508042</v>
      </c>
      <c r="L161" s="2">
        <v>5127</v>
      </c>
      <c r="M161" s="27">
        <v>0.1262621287494459</v>
      </c>
      <c r="N161" s="2">
        <v>272.72727272727201</v>
      </c>
      <c r="O161" s="2">
        <v>7661</v>
      </c>
      <c r="P161" s="27">
        <v>0.18436251624392358</v>
      </c>
      <c r="Q161" s="14">
        <v>324.84848484848402</v>
      </c>
      <c r="R161" s="2">
        <v>7266</v>
      </c>
      <c r="S161" s="27">
        <v>0.16663608843225391</v>
      </c>
      <c r="T161" s="14">
        <v>358.18182400000001</v>
      </c>
      <c r="U161" s="27">
        <v>0.41720304271503805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1786</v>
      </c>
      <c r="C162" s="302">
        <v>0.23816508867849046</v>
      </c>
      <c r="D162" s="2">
        <v>167.272727272727</v>
      </c>
      <c r="E162" s="2">
        <v>2446</v>
      </c>
      <c r="F162" s="302">
        <v>0.28698814971254255</v>
      </c>
      <c r="G162" s="14">
        <v>216.363636363636</v>
      </c>
      <c r="H162" s="2">
        <v>2212</v>
      </c>
      <c r="I162" s="302">
        <v>0.25127797341815289</v>
      </c>
      <c r="J162" s="14">
        <v>236.363632</v>
      </c>
      <c r="K162" s="302">
        <v>0.23852183650615902</v>
      </c>
      <c r="L162" s="2">
        <v>8829</v>
      </c>
      <c r="M162" s="27">
        <v>0.21743092153868887</v>
      </c>
      <c r="N162" s="2">
        <v>343.030303030303</v>
      </c>
      <c r="O162" s="2">
        <v>9691</v>
      </c>
      <c r="P162" s="27">
        <v>0.2332146123116908</v>
      </c>
      <c r="Q162" s="14">
        <v>367.27272727272702</v>
      </c>
      <c r="R162" s="2">
        <v>9449</v>
      </c>
      <c r="S162" s="27">
        <v>0.21670030272452068</v>
      </c>
      <c r="T162" s="14">
        <v>387.27273600000001</v>
      </c>
      <c r="U162" s="27">
        <v>7.0223128327103868E-2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1329</v>
      </c>
      <c r="C163" s="302">
        <v>0.17722362981730896</v>
      </c>
      <c r="D163" s="2">
        <v>133.333333333333</v>
      </c>
      <c r="E163" s="2">
        <v>1737</v>
      </c>
      <c r="F163" s="302">
        <v>0.20380147835269272</v>
      </c>
      <c r="G163" s="14">
        <v>203.636363636363</v>
      </c>
      <c r="H163" s="2">
        <v>1800</v>
      </c>
      <c r="I163" s="302">
        <v>0.20447574690446438</v>
      </c>
      <c r="J163" s="14">
        <v>216.96969999999999</v>
      </c>
      <c r="K163" s="302">
        <v>0.35440180586907449</v>
      </c>
      <c r="L163" s="2">
        <v>7278</v>
      </c>
      <c r="M163" s="27">
        <v>0.17923459587253115</v>
      </c>
      <c r="N163" s="2">
        <v>296.969696969697</v>
      </c>
      <c r="O163" s="2">
        <v>7296</v>
      </c>
      <c r="P163" s="27">
        <v>0.17557876498050728</v>
      </c>
      <c r="Q163" s="14">
        <v>292.12121212121201</v>
      </c>
      <c r="R163" s="2">
        <v>7439</v>
      </c>
      <c r="S163" s="27">
        <v>0.17060361434730759</v>
      </c>
      <c r="T163" s="14">
        <v>400.60604899999998</v>
      </c>
      <c r="U163" s="27">
        <v>2.2121461940093432E-2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457</v>
      </c>
      <c r="C164" s="302">
        <v>6.0941458861181491E-2</v>
      </c>
      <c r="D164" s="2">
        <v>123.636363636363</v>
      </c>
      <c r="E164" s="2">
        <v>709</v>
      </c>
      <c r="F164" s="302">
        <v>8.318667135984982E-2</v>
      </c>
      <c r="G164" s="14">
        <v>109.69696969696901</v>
      </c>
      <c r="H164" s="2">
        <v>412</v>
      </c>
      <c r="I164" s="302">
        <v>4.6802226513688518E-2</v>
      </c>
      <c r="J164" s="14">
        <v>103.030304</v>
      </c>
      <c r="K164" s="302">
        <v>-9.8468271334792121E-2</v>
      </c>
      <c r="L164" s="2">
        <v>1551</v>
      </c>
      <c r="M164" s="27">
        <v>3.8196325666157709E-2</v>
      </c>
      <c r="N164" s="2">
        <v>169.09090909090901</v>
      </c>
      <c r="O164" s="2">
        <v>2395</v>
      </c>
      <c r="P164" s="27">
        <v>5.7635847331183522E-2</v>
      </c>
      <c r="Q164" s="14">
        <v>216.969696969697</v>
      </c>
      <c r="R164" s="2">
        <v>2010</v>
      </c>
      <c r="S164" s="27">
        <v>4.6096688377213098E-2</v>
      </c>
      <c r="T164" s="14">
        <v>188.484848</v>
      </c>
      <c r="U164" s="27">
        <v>0.29593810444874274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1769</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1700</v>
      </c>
      <c r="C167" s="305"/>
      <c r="D167" s="305" t="s">
        <v>1701</v>
      </c>
      <c r="E167" s="305" t="s">
        <v>1700</v>
      </c>
      <c r="F167" s="305"/>
      <c r="G167" s="305" t="s">
        <v>1701</v>
      </c>
      <c r="H167" s="305" t="s">
        <v>1700</v>
      </c>
      <c r="I167" s="305"/>
      <c r="J167" s="305" t="s">
        <v>1701</v>
      </c>
      <c r="K167" t="s">
        <v>170</v>
      </c>
      <c r="L167" s="208" t="s">
        <v>1700</v>
      </c>
      <c r="M167" s="208"/>
      <c r="N167" s="208" t="s">
        <v>1701</v>
      </c>
      <c r="O167" s="208" t="s">
        <v>1700</v>
      </c>
      <c r="P167" s="208"/>
      <c r="Q167" s="208" t="s">
        <v>1701</v>
      </c>
      <c r="R167" s="208" t="s">
        <v>1700</v>
      </c>
      <c r="S167" s="208"/>
      <c r="T167" s="208" t="s">
        <v>1701</v>
      </c>
      <c r="U167" t="s">
        <v>170</v>
      </c>
      <c r="V167" s="208" t="s">
        <v>1700</v>
      </c>
      <c r="W167" s="208"/>
      <c r="X167" s="208" t="s">
        <v>1701</v>
      </c>
      <c r="Y167" s="208" t="s">
        <v>1700</v>
      </c>
      <c r="Z167" s="208"/>
      <c r="AA167" s="208" t="s">
        <v>1701</v>
      </c>
      <c r="AB167" s="208" t="s">
        <v>1700</v>
      </c>
      <c r="AC167" s="208"/>
      <c r="AD167" s="208" t="s">
        <v>1701</v>
      </c>
      <c r="AE167" t="s">
        <v>170</v>
      </c>
    </row>
    <row r="168" spans="1:31" x14ac:dyDescent="0.3">
      <c r="A168" t="s">
        <v>172</v>
      </c>
      <c r="B168" s="2">
        <v>5713</v>
      </c>
      <c r="C168" t="s">
        <v>170</v>
      </c>
      <c r="D168" s="2">
        <v>175.15151515151501</v>
      </c>
      <c r="E168" s="2">
        <v>6077</v>
      </c>
      <c r="F168" t="s">
        <v>170</v>
      </c>
      <c r="G168" s="14">
        <v>187.272727272727</v>
      </c>
      <c r="H168" s="2">
        <v>6591</v>
      </c>
      <c r="I168" t="s">
        <v>170</v>
      </c>
      <c r="J168" s="14">
        <v>210.909088</v>
      </c>
      <c r="K168" s="302">
        <v>0.15368457903028182</v>
      </c>
      <c r="L168" s="2">
        <v>31777</v>
      </c>
      <c r="M168" s="27" t="s">
        <v>170</v>
      </c>
      <c r="N168" s="2">
        <v>461.21212121212102</v>
      </c>
      <c r="O168" s="2">
        <v>31863</v>
      </c>
      <c r="P168" s="27" t="s">
        <v>170</v>
      </c>
      <c r="Q168" s="14">
        <v>413.33333333333297</v>
      </c>
      <c r="R168" s="2">
        <v>34155</v>
      </c>
      <c r="S168" s="27" t="s">
        <v>170</v>
      </c>
      <c r="T168" s="14">
        <v>426.06060000000002</v>
      </c>
      <c r="U168" s="27">
        <v>7.4833999433552567E-2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4312</v>
      </c>
      <c r="C169" s="302">
        <v>0.75476982321022235</v>
      </c>
      <c r="D169" s="2">
        <v>170.90909090909</v>
      </c>
      <c r="E169" s="2">
        <v>3580</v>
      </c>
      <c r="F169" s="302">
        <v>0.58910646700674674</v>
      </c>
      <c r="G169" s="14">
        <v>164.84848484848399</v>
      </c>
      <c r="H169" s="2">
        <v>4397</v>
      </c>
      <c r="I169" s="302">
        <v>0.66712183280230619</v>
      </c>
      <c r="J169" s="14">
        <v>235.75756799999999</v>
      </c>
      <c r="K169" s="302">
        <v>1.9712430426716141E-2</v>
      </c>
      <c r="L169" s="2">
        <v>23804</v>
      </c>
      <c r="M169" s="27">
        <v>0.74909525757623441</v>
      </c>
      <c r="N169" s="2">
        <v>448.48484848484799</v>
      </c>
      <c r="O169" s="2">
        <v>21165</v>
      </c>
      <c r="P169" s="27">
        <v>0.66425007061481967</v>
      </c>
      <c r="Q169" s="14">
        <v>379.39393939393898</v>
      </c>
      <c r="R169" s="2">
        <v>23236</v>
      </c>
      <c r="S169" s="27">
        <v>0.68031034987556727</v>
      </c>
      <c r="T169" s="14">
        <v>447.27273600000001</v>
      </c>
      <c r="U169" s="27">
        <v>-2.3861535876323305E-2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2352</v>
      </c>
      <c r="C170" s="302">
        <v>0.41169263084193941</v>
      </c>
      <c r="D170" s="2">
        <v>121.212121212121</v>
      </c>
      <c r="E170" s="2">
        <v>1865</v>
      </c>
      <c r="F170" s="302">
        <v>0.30689484943228568</v>
      </c>
      <c r="G170" s="14">
        <v>132.72727272727201</v>
      </c>
      <c r="H170" s="2">
        <v>1999</v>
      </c>
      <c r="I170" s="302">
        <v>0.30329236838112578</v>
      </c>
      <c r="J170" s="14">
        <v>175.15152</v>
      </c>
      <c r="K170" s="302">
        <v>-0.15008503401360543</v>
      </c>
      <c r="L170" s="2">
        <v>13316</v>
      </c>
      <c r="M170" s="27">
        <v>0.41904522138653744</v>
      </c>
      <c r="N170" s="2">
        <v>343.030303030303</v>
      </c>
      <c r="O170" s="2">
        <v>11026</v>
      </c>
      <c r="P170" s="27">
        <v>0.34604400087876219</v>
      </c>
      <c r="Q170" s="14">
        <v>316.36363636363598</v>
      </c>
      <c r="R170" s="2">
        <v>12006</v>
      </c>
      <c r="S170" s="27">
        <v>0.3515151515151515</v>
      </c>
      <c r="T170" s="14">
        <v>409.09089999999998</v>
      </c>
      <c r="U170" s="27">
        <v>-9.8377891258636233E-2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458</v>
      </c>
      <c r="C171" s="302">
        <v>8.0168037808506912E-2</v>
      </c>
      <c r="D171" s="2">
        <v>94.545454545454504</v>
      </c>
      <c r="E171" s="2">
        <v>354</v>
      </c>
      <c r="F171" s="302">
        <v>5.8252427184466021E-2</v>
      </c>
      <c r="G171" s="14">
        <v>78.181818181818201</v>
      </c>
      <c r="H171" s="2">
        <v>529</v>
      </c>
      <c r="I171" s="302">
        <v>8.0260961917766646E-2</v>
      </c>
      <c r="J171" s="14">
        <v>135.15152</v>
      </c>
      <c r="K171" s="302">
        <v>0.15502183406113537</v>
      </c>
      <c r="L171" s="2">
        <v>2809</v>
      </c>
      <c r="M171" s="27">
        <v>8.8397268464612766E-2</v>
      </c>
      <c r="N171" s="2">
        <v>238.78787878787799</v>
      </c>
      <c r="O171" s="2">
        <v>2195</v>
      </c>
      <c r="P171" s="27">
        <v>6.8888679659793492E-2</v>
      </c>
      <c r="Q171" s="14">
        <v>186.666666666666</v>
      </c>
      <c r="R171" s="2">
        <v>2366</v>
      </c>
      <c r="S171" s="27">
        <v>6.9272434489825799E-2</v>
      </c>
      <c r="T171" s="14">
        <v>232.72728000000001</v>
      </c>
      <c r="U171" s="27">
        <v>-0.15770736917052333</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632</v>
      </c>
      <c r="C172" s="302">
        <v>0.11062489060038509</v>
      </c>
      <c r="D172" s="2">
        <v>104.24242424242399</v>
      </c>
      <c r="E172" s="2">
        <v>612</v>
      </c>
      <c r="F172" s="302">
        <v>0.10070758597992431</v>
      </c>
      <c r="G172" s="14">
        <v>93.939393939393895</v>
      </c>
      <c r="H172" s="2">
        <v>544</v>
      </c>
      <c r="I172" s="302">
        <v>8.2536792595964192E-2</v>
      </c>
      <c r="J172" s="14">
        <v>107.272728</v>
      </c>
      <c r="K172" s="302">
        <v>-0.13924050632911392</v>
      </c>
      <c r="L172" s="2">
        <v>3593</v>
      </c>
      <c r="M172" s="27">
        <v>0.11306920099442994</v>
      </c>
      <c r="N172" s="2">
        <v>249.09090909090901</v>
      </c>
      <c r="O172" s="2">
        <v>3148</v>
      </c>
      <c r="P172" s="27">
        <v>9.8797978846938458E-2</v>
      </c>
      <c r="Q172" s="14">
        <v>230.90909090909</v>
      </c>
      <c r="R172" s="2">
        <v>3421</v>
      </c>
      <c r="S172" s="27">
        <v>0.1001610305958132</v>
      </c>
      <c r="T172" s="14">
        <v>278.18182400000001</v>
      </c>
      <c r="U172" s="27">
        <v>-4.7870860005566382E-2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1262</v>
      </c>
      <c r="C173" s="302">
        <v>0.22089970243304743</v>
      </c>
      <c r="D173" s="2">
        <v>119.39393939393899</v>
      </c>
      <c r="E173" s="2">
        <v>899</v>
      </c>
      <c r="F173" s="302">
        <v>0.14793483626789533</v>
      </c>
      <c r="G173" s="14">
        <v>115.151515151515</v>
      </c>
      <c r="H173" s="2">
        <v>926</v>
      </c>
      <c r="I173" s="302">
        <v>0.14049461386739492</v>
      </c>
      <c r="J173" s="14">
        <v>143.03030000000001</v>
      </c>
      <c r="K173" s="302">
        <v>-0.26624405705229792</v>
      </c>
      <c r="L173" s="2">
        <v>6914</v>
      </c>
      <c r="M173" s="27">
        <v>0.21757875192749473</v>
      </c>
      <c r="N173" s="2">
        <v>296.36363636363598</v>
      </c>
      <c r="O173" s="2">
        <v>5683</v>
      </c>
      <c r="P173" s="27">
        <v>0.17835734237203024</v>
      </c>
      <c r="Q173" s="14">
        <v>285.45454545454498</v>
      </c>
      <c r="R173" s="2">
        <v>6219</v>
      </c>
      <c r="S173" s="27">
        <v>0.18208168642951253</v>
      </c>
      <c r="T173" s="14">
        <v>341.21212800000001</v>
      </c>
      <c r="U173" s="27">
        <v>-0.10052068267283772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1960</v>
      </c>
      <c r="C174" s="302">
        <v>0.34307719236828288</v>
      </c>
      <c r="D174" s="2">
        <v>146.06060606060601</v>
      </c>
      <c r="E174" s="2">
        <v>1715</v>
      </c>
      <c r="F174" s="302">
        <v>0.28221161757446106</v>
      </c>
      <c r="G174" s="14">
        <v>141.81818181818099</v>
      </c>
      <c r="H174" s="2">
        <v>2398</v>
      </c>
      <c r="I174" s="302">
        <v>0.36382946442118042</v>
      </c>
      <c r="J174" s="14">
        <v>200.606064</v>
      </c>
      <c r="K174" s="302">
        <v>0.22346938775510203</v>
      </c>
      <c r="L174" s="2">
        <v>10488</v>
      </c>
      <c r="M174" s="27">
        <v>0.33005003618969697</v>
      </c>
      <c r="N174" s="2">
        <v>307.27272727272702</v>
      </c>
      <c r="O174" s="2">
        <v>10139</v>
      </c>
      <c r="P174" s="27">
        <v>0.31820606973605747</v>
      </c>
      <c r="Q174" s="14">
        <v>293.93939393939303</v>
      </c>
      <c r="R174" s="2">
        <v>11230</v>
      </c>
      <c r="S174" s="27">
        <v>0.32879519836041576</v>
      </c>
      <c r="T174" s="14">
        <v>360.60604899999998</v>
      </c>
      <c r="U174" s="27">
        <v>7.0747520976353923E-2</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1401</v>
      </c>
      <c r="C175" s="302">
        <v>0.24523017678977771</v>
      </c>
      <c r="D175" s="2">
        <v>126.666666666666</v>
      </c>
      <c r="E175" s="2">
        <v>2497</v>
      </c>
      <c r="F175" s="302">
        <v>0.41089353299325326</v>
      </c>
      <c r="G175" s="14">
        <v>210.90909090909</v>
      </c>
      <c r="H175" s="2">
        <v>2194</v>
      </c>
      <c r="I175" s="302">
        <v>0.33287816719769381</v>
      </c>
      <c r="J175" s="14">
        <v>220.606064</v>
      </c>
      <c r="K175" s="302">
        <v>0.56602426837972875</v>
      </c>
      <c r="L175" s="2">
        <v>7973</v>
      </c>
      <c r="M175" s="27">
        <v>0.25090474242376559</v>
      </c>
      <c r="N175" s="2">
        <v>341.21212121212102</v>
      </c>
      <c r="O175" s="2">
        <v>10698</v>
      </c>
      <c r="P175" s="27">
        <v>0.33574992938518028</v>
      </c>
      <c r="Q175" s="14">
        <v>447.87878787878702</v>
      </c>
      <c r="R175" s="2">
        <v>10919</v>
      </c>
      <c r="S175" s="27">
        <v>0.31968965012443273</v>
      </c>
      <c r="T175" s="14">
        <v>422.42425500000002</v>
      </c>
      <c r="U175" s="27">
        <v>0.3694970525523642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344</v>
      </c>
      <c r="C176" s="302">
        <v>6.0213548048310868E-2</v>
      </c>
      <c r="D176" s="2">
        <v>75.151515151515099</v>
      </c>
      <c r="E176" s="2">
        <v>673</v>
      </c>
      <c r="F176" s="302">
        <v>0.1107454336021063</v>
      </c>
      <c r="G176" s="14">
        <v>136.363636363636</v>
      </c>
      <c r="H176" s="2">
        <v>912</v>
      </c>
      <c r="I176" s="302">
        <v>0.13837050523441055</v>
      </c>
      <c r="J176" s="14">
        <v>177.57576</v>
      </c>
      <c r="K176" s="302">
        <v>1.6511627906976745</v>
      </c>
      <c r="L176" s="2">
        <v>2846</v>
      </c>
      <c r="M176" s="27">
        <v>8.9561632627372004E-2</v>
      </c>
      <c r="N176" s="2">
        <v>263.030303030303</v>
      </c>
      <c r="O176" s="2">
        <v>3037</v>
      </c>
      <c r="P176" s="27">
        <v>9.5314314408561654E-2</v>
      </c>
      <c r="Q176" s="14">
        <v>297.575757575757</v>
      </c>
      <c r="R176" s="2">
        <v>3653</v>
      </c>
      <c r="S176" s="27">
        <v>0.10695359391011565</v>
      </c>
      <c r="T176" s="14">
        <v>264.84848</v>
      </c>
      <c r="U176" s="27">
        <v>0.28355586788475051</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220</v>
      </c>
      <c r="C177" s="302">
        <v>3.8508664449501136E-2</v>
      </c>
      <c r="D177" s="2">
        <v>66.6666666666666</v>
      </c>
      <c r="E177" s="2">
        <v>370</v>
      </c>
      <c r="F177" s="302">
        <v>6.0885305249300643E-2</v>
      </c>
      <c r="G177" s="14">
        <v>103.030303030303</v>
      </c>
      <c r="H177" s="2">
        <v>459</v>
      </c>
      <c r="I177" s="302">
        <v>6.9640418752844782E-2</v>
      </c>
      <c r="J177" s="14">
        <v>129.69697600000001</v>
      </c>
      <c r="K177" s="302">
        <v>1.0863636363636364</v>
      </c>
      <c r="L177" s="2">
        <v>1591</v>
      </c>
      <c r="M177" s="27">
        <v>5.0067658998646819E-2</v>
      </c>
      <c r="N177" s="2">
        <v>229.69696969696901</v>
      </c>
      <c r="O177" s="2">
        <v>1732</v>
      </c>
      <c r="P177" s="27">
        <v>5.4357718984401969E-2</v>
      </c>
      <c r="Q177" s="14">
        <v>229.09090909090901</v>
      </c>
      <c r="R177" s="2">
        <v>1807</v>
      </c>
      <c r="S177" s="27">
        <v>5.2905870297174647E-2</v>
      </c>
      <c r="T177" s="14">
        <v>220</v>
      </c>
      <c r="U177" s="27">
        <v>0.13576367064739159</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64</v>
      </c>
      <c r="C178" s="302">
        <v>1.1202520567127604E-2</v>
      </c>
      <c r="D178" s="2">
        <v>39.393939393939398</v>
      </c>
      <c r="E178" s="2">
        <v>107</v>
      </c>
      <c r="F178" s="302">
        <v>1.7607372058581539E-2</v>
      </c>
      <c r="G178" s="14">
        <v>61.818181818181799</v>
      </c>
      <c r="H178" s="2">
        <v>104</v>
      </c>
      <c r="I178" s="302">
        <v>1.5779092702169626E-2</v>
      </c>
      <c r="J178" s="14">
        <v>66.060609999999997</v>
      </c>
      <c r="K178" s="302">
        <v>0.625</v>
      </c>
      <c r="L178" s="2">
        <v>540</v>
      </c>
      <c r="M178" s="27">
        <v>1.6993422915945494E-2</v>
      </c>
      <c r="N178" s="2">
        <v>132.72727272727201</v>
      </c>
      <c r="O178" s="2">
        <v>422</v>
      </c>
      <c r="P178" s="27">
        <v>1.3244201738693782E-2</v>
      </c>
      <c r="Q178" s="14">
        <v>105.454545454545</v>
      </c>
      <c r="R178" s="2">
        <v>534</v>
      </c>
      <c r="S178" s="27">
        <v>1.5634606938954763E-2</v>
      </c>
      <c r="T178" s="14">
        <v>123.030304</v>
      </c>
      <c r="U178" s="27">
        <v>-1.1111111111111112E-2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36</v>
      </c>
      <c r="C179" s="302">
        <v>6.3014178190092772E-3</v>
      </c>
      <c r="D179" s="2">
        <v>34.545454545454497</v>
      </c>
      <c r="E179" s="2">
        <v>79</v>
      </c>
      <c r="F179" s="302">
        <v>1.2999835445120948E-2</v>
      </c>
      <c r="G179" s="14">
        <v>43.636363636363598</v>
      </c>
      <c r="H179" s="2">
        <v>84</v>
      </c>
      <c r="I179" s="302">
        <v>1.2744651797906235E-2</v>
      </c>
      <c r="J179" s="14">
        <v>53.939392099999999</v>
      </c>
      <c r="K179" s="302">
        <v>1.3333333333333333</v>
      </c>
      <c r="L179" s="2">
        <v>142</v>
      </c>
      <c r="M179" s="27">
        <v>4.4686408408597415E-3</v>
      </c>
      <c r="N179" s="2">
        <v>69.696969696969703</v>
      </c>
      <c r="O179" s="2">
        <v>431</v>
      </c>
      <c r="P179" s="27">
        <v>1.352666101748109E-2</v>
      </c>
      <c r="Q179" s="14">
        <v>115.151515151515</v>
      </c>
      <c r="R179" s="2">
        <v>266</v>
      </c>
      <c r="S179" s="27">
        <v>7.7880251793295274E-3</v>
      </c>
      <c r="T179" s="14">
        <v>88.484849999999994</v>
      </c>
      <c r="U179" s="27">
        <v>0.87323943661971826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120</v>
      </c>
      <c r="C180" s="302">
        <v>2.1004726063364256E-2</v>
      </c>
      <c r="D180" s="2">
        <v>47.272727272727202</v>
      </c>
      <c r="E180" s="2">
        <v>184</v>
      </c>
      <c r="F180" s="302">
        <v>3.0278097745598156E-2</v>
      </c>
      <c r="G180" s="14">
        <v>72.121212121212096</v>
      </c>
      <c r="H180" s="2">
        <v>271</v>
      </c>
      <c r="I180" s="302">
        <v>4.111667425276893E-2</v>
      </c>
      <c r="J180" s="14">
        <v>106.666664</v>
      </c>
      <c r="K180" s="302">
        <v>1.2583333333333333</v>
      </c>
      <c r="L180" s="2">
        <v>909</v>
      </c>
      <c r="M180" s="27">
        <v>2.8605595241841583E-2</v>
      </c>
      <c r="N180" s="2">
        <v>146.06060606060601</v>
      </c>
      <c r="O180" s="2">
        <v>879</v>
      </c>
      <c r="P180" s="27">
        <v>2.7586856228227097E-2</v>
      </c>
      <c r="Q180" s="14">
        <v>158.18181818181799</v>
      </c>
      <c r="R180" s="2">
        <v>1007</v>
      </c>
      <c r="S180" s="27">
        <v>2.9483238178890352E-2</v>
      </c>
      <c r="T180" s="14">
        <v>185.454544</v>
      </c>
      <c r="U180" s="27">
        <v>0.10781078107810781</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124</v>
      </c>
      <c r="C181" s="302">
        <v>2.1704883598809732E-2</v>
      </c>
      <c r="D181" s="2">
        <v>50.303030303030297</v>
      </c>
      <c r="E181" s="2">
        <v>303</v>
      </c>
      <c r="F181" s="302">
        <v>4.9860128352805663E-2</v>
      </c>
      <c r="G181" s="14">
        <v>83.636363636363598</v>
      </c>
      <c r="H181" s="2">
        <v>453</v>
      </c>
      <c r="I181" s="302">
        <v>6.8730086481565769E-2</v>
      </c>
      <c r="J181" s="14">
        <v>141.21212800000001</v>
      </c>
      <c r="K181" s="302">
        <v>2.653225806451613</v>
      </c>
      <c r="L181" s="2">
        <v>1255</v>
      </c>
      <c r="M181" s="27">
        <v>3.9493973628725178E-2</v>
      </c>
      <c r="N181" s="2">
        <v>153.333333333333</v>
      </c>
      <c r="O181" s="2">
        <v>1305</v>
      </c>
      <c r="P181" s="27">
        <v>4.0956595424159685E-2</v>
      </c>
      <c r="Q181" s="14">
        <v>155.15151515151501</v>
      </c>
      <c r="R181" s="2">
        <v>1846</v>
      </c>
      <c r="S181" s="27">
        <v>5.4047723612941002E-2</v>
      </c>
      <c r="T181" s="14">
        <v>224.84848</v>
      </c>
      <c r="U181" s="27">
        <v>0.47091633466135457</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1057</v>
      </c>
      <c r="C182" s="302">
        <v>0.18501662874146682</v>
      </c>
      <c r="D182" s="2">
        <v>122.424242424242</v>
      </c>
      <c r="E182" s="2">
        <v>1824</v>
      </c>
      <c r="F182" s="302">
        <v>0.30014809939114695</v>
      </c>
      <c r="G182" s="14">
        <v>193.333333333333</v>
      </c>
      <c r="H182" s="2">
        <v>1282</v>
      </c>
      <c r="I182" s="302">
        <v>0.19450766196328326</v>
      </c>
      <c r="J182" s="14">
        <v>168.484848</v>
      </c>
      <c r="K182" s="302">
        <v>0.21286660359508042</v>
      </c>
      <c r="L182" s="2">
        <v>5127</v>
      </c>
      <c r="M182" s="27">
        <v>0.16134310979639363</v>
      </c>
      <c r="N182" s="2">
        <v>272.72727272727201</v>
      </c>
      <c r="O182" s="2">
        <v>7661</v>
      </c>
      <c r="P182" s="27">
        <v>0.24043561497661864</v>
      </c>
      <c r="Q182" s="14">
        <v>324.84848484848402</v>
      </c>
      <c r="R182" s="2">
        <v>7266</v>
      </c>
      <c r="S182" s="27">
        <v>0.21273605621431707</v>
      </c>
      <c r="T182" s="14">
        <v>358.18182400000001</v>
      </c>
      <c r="U182" s="27">
        <v>0.41720304271503805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569</v>
      </c>
      <c r="C183" s="302">
        <v>9.9597409417118851E-2</v>
      </c>
      <c r="D183" s="2">
        <v>96.363636363636402</v>
      </c>
      <c r="E183" s="2">
        <v>1107</v>
      </c>
      <c r="F183" s="302">
        <v>0.18216225111074544</v>
      </c>
      <c r="G183" s="14">
        <v>148.48484848484799</v>
      </c>
      <c r="H183" s="2">
        <v>853</v>
      </c>
      <c r="I183" s="302">
        <v>0.12941890456683355</v>
      </c>
      <c r="J183" s="14">
        <v>134.545456</v>
      </c>
      <c r="K183" s="302">
        <v>0.49912126537785589</v>
      </c>
      <c r="L183" s="2">
        <v>2869</v>
      </c>
      <c r="M183" s="27">
        <v>9.0285426566384497E-2</v>
      </c>
      <c r="N183" s="2">
        <v>206.666666666666</v>
      </c>
      <c r="O183" s="2">
        <v>4807</v>
      </c>
      <c r="P183" s="27">
        <v>0.15086463923673227</v>
      </c>
      <c r="Q183" s="14">
        <v>253.93939393939399</v>
      </c>
      <c r="R183" s="2">
        <v>4213</v>
      </c>
      <c r="S183" s="27">
        <v>0.12334943639291465</v>
      </c>
      <c r="T183" s="14">
        <v>303.03030000000001</v>
      </c>
      <c r="U183" s="27">
        <v>0.4684559079818752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188</v>
      </c>
      <c r="C184" s="302">
        <v>3.2907404165937335E-2</v>
      </c>
      <c r="D184" s="2">
        <v>54.545454545454497</v>
      </c>
      <c r="E184" s="2">
        <v>231</v>
      </c>
      <c r="F184" s="302">
        <v>3.8012177061049861E-2</v>
      </c>
      <c r="G184" s="14">
        <v>89.696969696969703</v>
      </c>
      <c r="H184" s="2">
        <v>381</v>
      </c>
      <c r="I184" s="302">
        <v>5.7806099226217572E-2</v>
      </c>
      <c r="J184" s="14">
        <v>114.545456</v>
      </c>
      <c r="K184" s="302">
        <v>1.0265957446808511</v>
      </c>
      <c r="L184" s="2">
        <v>642</v>
      </c>
      <c r="M184" s="27">
        <v>2.0203291688957421E-2</v>
      </c>
      <c r="N184" s="2">
        <v>98.181818181818201</v>
      </c>
      <c r="O184" s="2">
        <v>977</v>
      </c>
      <c r="P184" s="27">
        <v>3.0662523930577786E-2</v>
      </c>
      <c r="Q184" s="14">
        <v>147.272727272727</v>
      </c>
      <c r="R184" s="2">
        <v>1037</v>
      </c>
      <c r="S184" s="27">
        <v>3.0361586883326012E-2</v>
      </c>
      <c r="T184" s="14">
        <v>198.78787199999999</v>
      </c>
      <c r="U184" s="27">
        <v>0.61526479750778817</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118</v>
      </c>
      <c r="C185" s="302">
        <v>2.065464729564152E-2</v>
      </c>
      <c r="D185" s="2">
        <v>47.272727272727202</v>
      </c>
      <c r="E185" s="2">
        <v>195</v>
      </c>
      <c r="F185" s="302">
        <v>3.2088201415171963E-2</v>
      </c>
      <c r="G185" s="14">
        <v>67.272727272727195</v>
      </c>
      <c r="H185" s="2">
        <v>71</v>
      </c>
      <c r="I185" s="302">
        <v>1.0772265210135032E-2</v>
      </c>
      <c r="J185" s="14">
        <v>30.909089999999999</v>
      </c>
      <c r="K185" s="302">
        <v>-0.39830508474576271</v>
      </c>
      <c r="L185" s="2">
        <v>673</v>
      </c>
      <c r="M185" s="27">
        <v>2.1178840041539478E-2</v>
      </c>
      <c r="N185" s="2">
        <v>125.454545454545</v>
      </c>
      <c r="O185" s="2">
        <v>1234</v>
      </c>
      <c r="P185" s="27">
        <v>3.8728305558170917E-2</v>
      </c>
      <c r="Q185" s="14">
        <v>135.15151515151501</v>
      </c>
      <c r="R185" s="2">
        <v>1156</v>
      </c>
      <c r="S185" s="27">
        <v>3.3845703410920802E-2</v>
      </c>
      <c r="T185" s="14">
        <v>193.939392</v>
      </c>
      <c r="U185" s="27">
        <v>0.71768202080237742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263</v>
      </c>
      <c r="C186" s="302">
        <v>4.6035357955539993E-2</v>
      </c>
      <c r="D186" s="2">
        <v>60</v>
      </c>
      <c r="E186" s="2">
        <v>681</v>
      </c>
      <c r="F186" s="302">
        <v>0.11206187263452361</v>
      </c>
      <c r="G186" s="14">
        <v>124.24242424242399</v>
      </c>
      <c r="H186" s="2">
        <v>401</v>
      </c>
      <c r="I186" s="302">
        <v>6.0840540130480958E-2</v>
      </c>
      <c r="J186" s="14">
        <v>106.666664</v>
      </c>
      <c r="K186" s="302">
        <v>0.52471482889733845</v>
      </c>
      <c r="L186" s="2">
        <v>1554</v>
      </c>
      <c r="M186" s="27">
        <v>4.8903294835887588E-2</v>
      </c>
      <c r="N186" s="2">
        <v>175.15151515151501</v>
      </c>
      <c r="O186" s="2">
        <v>2596</v>
      </c>
      <c r="P186" s="27">
        <v>8.1473809747983558E-2</v>
      </c>
      <c r="Q186" s="14">
        <v>216.969696969697</v>
      </c>
      <c r="R186" s="2">
        <v>2020</v>
      </c>
      <c r="S186" s="27">
        <v>5.9142146098667837E-2</v>
      </c>
      <c r="T186" s="14">
        <v>226.060608</v>
      </c>
      <c r="U186" s="27">
        <v>0.29987129987129985</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488</v>
      </c>
      <c r="C187" s="302">
        <v>8.5419219324347984E-2</v>
      </c>
      <c r="D187" s="2">
        <v>86.6666666666666</v>
      </c>
      <c r="E187" s="2">
        <v>717</v>
      </c>
      <c r="F187" s="302">
        <v>0.11798584828040151</v>
      </c>
      <c r="G187" s="14">
        <v>135.75757575757501</v>
      </c>
      <c r="H187" s="2">
        <v>429</v>
      </c>
      <c r="I187" s="302">
        <v>6.5088757396449703E-2</v>
      </c>
      <c r="J187" s="14">
        <v>98.787880000000001</v>
      </c>
      <c r="K187" s="302">
        <v>-0.12090163934426229</v>
      </c>
      <c r="L187" s="2">
        <v>2258</v>
      </c>
      <c r="M187" s="27">
        <v>7.1057683230009119E-2</v>
      </c>
      <c r="N187" s="2">
        <v>163.030303030303</v>
      </c>
      <c r="O187" s="2">
        <v>2854</v>
      </c>
      <c r="P187" s="27">
        <v>8.9570975739886385E-2</v>
      </c>
      <c r="Q187" s="14">
        <v>219.39393939393901</v>
      </c>
      <c r="R187" s="2">
        <v>3053</v>
      </c>
      <c r="S187" s="27">
        <v>8.9386619821402433E-2</v>
      </c>
      <c r="T187" s="14">
        <v>237.57576</v>
      </c>
      <c r="U187" s="27">
        <v>0.35208148804251549</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1783</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1700</v>
      </c>
      <c r="C190" s="305"/>
      <c r="D190" s="305" t="s">
        <v>1701</v>
      </c>
      <c r="E190" s="305" t="s">
        <v>1700</v>
      </c>
      <c r="F190" s="305"/>
      <c r="G190" s="305" t="s">
        <v>1701</v>
      </c>
      <c r="H190" s="305" t="s">
        <v>1700</v>
      </c>
      <c r="I190" s="305"/>
      <c r="J190" s="305" t="s">
        <v>1701</v>
      </c>
      <c r="K190" t="s">
        <v>170</v>
      </c>
      <c r="L190" s="208" t="s">
        <v>1700</v>
      </c>
      <c r="M190" s="208"/>
      <c r="N190" s="208" t="s">
        <v>1701</v>
      </c>
      <c r="O190" s="208" t="s">
        <v>1700</v>
      </c>
      <c r="P190" s="208"/>
      <c r="Q190" s="208" t="s">
        <v>1701</v>
      </c>
      <c r="R190" s="208" t="s">
        <v>1700</v>
      </c>
      <c r="S190" s="208"/>
      <c r="T190" s="208" t="s">
        <v>1701</v>
      </c>
      <c r="U190" t="s">
        <v>170</v>
      </c>
      <c r="V190" s="208" t="s">
        <v>1700</v>
      </c>
      <c r="W190" s="208"/>
      <c r="X190" s="208" t="s">
        <v>1701</v>
      </c>
      <c r="Y190" s="208" t="s">
        <v>1700</v>
      </c>
      <c r="Z190" s="208"/>
      <c r="AA190" s="208" t="s">
        <v>1701</v>
      </c>
      <c r="AB190" s="208" t="s">
        <v>1700</v>
      </c>
      <c r="AC190" s="208"/>
      <c r="AD190" s="208" t="s">
        <v>1701</v>
      </c>
      <c r="AE190" t="s">
        <v>170</v>
      </c>
    </row>
    <row r="191" spans="1:31" x14ac:dyDescent="0.3">
      <c r="A191" t="s">
        <v>172</v>
      </c>
      <c r="B191" s="2">
        <v>7499</v>
      </c>
      <c r="C191" t="s">
        <v>170</v>
      </c>
      <c r="D191" s="2">
        <v>201.21212121212099</v>
      </c>
      <c r="E191" s="2">
        <v>8523</v>
      </c>
      <c r="F191" t="s">
        <v>170</v>
      </c>
      <c r="G191" s="14">
        <v>167.87878787878699</v>
      </c>
      <c r="H191" s="2">
        <v>8803</v>
      </c>
      <c r="I191" t="s">
        <v>170</v>
      </c>
      <c r="J191" s="14">
        <v>256.36364700000001</v>
      </c>
      <c r="K191" s="302">
        <v>0.17388985198026405</v>
      </c>
      <c r="L191" s="2">
        <v>40606</v>
      </c>
      <c r="M191" s="27" t="s">
        <v>170</v>
      </c>
      <c r="N191" s="2">
        <v>450.30303030303003</v>
      </c>
      <c r="O191" s="2">
        <v>41554</v>
      </c>
      <c r="P191" s="27" t="s">
        <v>170</v>
      </c>
      <c r="Q191" s="14">
        <v>340</v>
      </c>
      <c r="R191" s="2">
        <v>43604</v>
      </c>
      <c r="S191" s="27" t="s">
        <v>170</v>
      </c>
      <c r="T191" s="14">
        <v>256.36364700000001</v>
      </c>
      <c r="U191" s="27">
        <v>7.3831453479781317E-2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1162</v>
      </c>
      <c r="C192" s="302">
        <v>0.15495399386584879</v>
      </c>
      <c r="D192" s="2">
        <v>92.727272727272705</v>
      </c>
      <c r="E192" s="2">
        <v>1418</v>
      </c>
      <c r="F192" s="302">
        <v>0.16637334271969964</v>
      </c>
      <c r="G192" s="14">
        <v>109.69696969696901</v>
      </c>
      <c r="H192" s="2">
        <v>2146</v>
      </c>
      <c r="I192" s="302">
        <v>0.2437805293649892</v>
      </c>
      <c r="J192" s="14">
        <v>195.75756799999999</v>
      </c>
      <c r="K192" s="302">
        <v>0.846815834767642</v>
      </c>
      <c r="L192" s="2">
        <v>7972</v>
      </c>
      <c r="M192" s="27">
        <v>0.19632566615771069</v>
      </c>
      <c r="N192" s="2">
        <v>160</v>
      </c>
      <c r="O192" s="2">
        <v>8827</v>
      </c>
      <c r="P192" s="27">
        <v>0.21242239014294653</v>
      </c>
      <c r="Q192" s="14">
        <v>161.81818181818099</v>
      </c>
      <c r="R192" s="2">
        <v>11265</v>
      </c>
      <c r="S192" s="27">
        <v>0.25834785799467941</v>
      </c>
      <c r="T192" s="14">
        <v>158.78787199999999</v>
      </c>
      <c r="U192" s="27">
        <v>0.4130707476166583</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419</v>
      </c>
      <c r="C193" s="302">
        <v>5.5874116548873184E-2</v>
      </c>
      <c r="D193" s="2">
        <v>78.181818181818201</v>
      </c>
      <c r="E193" s="2">
        <v>617</v>
      </c>
      <c r="F193" s="302">
        <v>7.2392350111463097E-2</v>
      </c>
      <c r="G193" s="14">
        <v>99.393939393939405</v>
      </c>
      <c r="H193" s="2">
        <v>603</v>
      </c>
      <c r="I193" s="302">
        <v>6.8499375212995567E-2</v>
      </c>
      <c r="J193" s="14">
        <v>131.515152</v>
      </c>
      <c r="K193" s="302">
        <v>0.43914081145584727</v>
      </c>
      <c r="L193" s="2">
        <v>2825</v>
      </c>
      <c r="M193" s="27">
        <v>6.9570999359700542E-2</v>
      </c>
      <c r="N193" s="2">
        <v>196.969696969697</v>
      </c>
      <c r="O193" s="2">
        <v>2896</v>
      </c>
      <c r="P193" s="27">
        <v>6.9692448380420657E-2</v>
      </c>
      <c r="Q193" s="14">
        <v>194.54545454545399</v>
      </c>
      <c r="R193" s="2">
        <v>3158</v>
      </c>
      <c r="S193" s="27">
        <v>7.2424548206586545E-2</v>
      </c>
      <c r="T193" s="14">
        <v>210.30302399999999</v>
      </c>
      <c r="U193" s="27">
        <v>0.11787610619469027</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743</v>
      </c>
      <c r="C194" s="302">
        <v>9.9079877316975595E-2</v>
      </c>
      <c r="D194" s="2">
        <v>95.151515151515099</v>
      </c>
      <c r="E194" s="2">
        <v>801</v>
      </c>
      <c r="F194" s="302">
        <v>9.398099260823653E-2</v>
      </c>
      <c r="G194" s="14">
        <v>76.969696969696898</v>
      </c>
      <c r="H194" s="2">
        <v>1543</v>
      </c>
      <c r="I194" s="302">
        <v>0.17528115415199363</v>
      </c>
      <c r="J194" s="14">
        <v>158.78787199999999</v>
      </c>
      <c r="K194" s="302">
        <v>1.0767160161507403</v>
      </c>
      <c r="L194" s="2">
        <v>5147</v>
      </c>
      <c r="M194" s="27">
        <v>0.12675466679801015</v>
      </c>
      <c r="N194" s="2">
        <v>172.12121212121201</v>
      </c>
      <c r="O194" s="2">
        <v>5931</v>
      </c>
      <c r="P194" s="27">
        <v>0.14272994176252587</v>
      </c>
      <c r="Q194" s="14">
        <v>173.333333333333</v>
      </c>
      <c r="R194" s="2">
        <v>8107</v>
      </c>
      <c r="S194" s="27">
        <v>0.18592330978809282</v>
      </c>
      <c r="T194" s="14">
        <v>248.484848</v>
      </c>
      <c r="U194" s="27">
        <v>0.5750922867689916</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687</v>
      </c>
      <c r="C195" s="302">
        <v>9.1612214961994939E-2</v>
      </c>
      <c r="D195" s="2">
        <v>89.090909090909093</v>
      </c>
      <c r="E195" s="2">
        <v>801</v>
      </c>
      <c r="F195" s="302">
        <v>9.398099260823653E-2</v>
      </c>
      <c r="G195" s="14">
        <v>76.969696969696898</v>
      </c>
      <c r="H195" s="2">
        <v>1543</v>
      </c>
      <c r="I195" s="302">
        <v>0.17528115415199363</v>
      </c>
      <c r="J195" s="14">
        <v>158.78787199999999</v>
      </c>
      <c r="K195" s="302">
        <v>1.2459970887918486</v>
      </c>
      <c r="L195" s="2">
        <v>4926</v>
      </c>
      <c r="M195" s="27">
        <v>0.12131212136137516</v>
      </c>
      <c r="N195" s="2">
        <v>170.90909090909</v>
      </c>
      <c r="O195" s="2">
        <v>5669</v>
      </c>
      <c r="P195" s="27">
        <v>0.13642489291042981</v>
      </c>
      <c r="Q195" s="14">
        <v>166.06060606060601</v>
      </c>
      <c r="R195" s="2">
        <v>7794</v>
      </c>
      <c r="S195" s="27">
        <v>0.17874506925970093</v>
      </c>
      <c r="T195" s="14">
        <v>252.121216</v>
      </c>
      <c r="U195" s="27">
        <v>0.58221680876979298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56</v>
      </c>
      <c r="C196" s="302">
        <v>7.4676623549806637E-3</v>
      </c>
      <c r="D196" s="2">
        <v>40.606060606060602</v>
      </c>
      <c r="E196" s="2">
        <v>0</v>
      </c>
      <c r="F196" s="302">
        <v>0</v>
      </c>
      <c r="G196" s="14">
        <v>13.3333333333333</v>
      </c>
      <c r="H196" s="2">
        <v>0</v>
      </c>
      <c r="I196" s="302">
        <v>0</v>
      </c>
      <c r="J196" s="14">
        <v>15.151515</v>
      </c>
      <c r="K196" s="302">
        <v>-1</v>
      </c>
      <c r="L196" s="2">
        <v>221</v>
      </c>
      <c r="M196" s="27">
        <v>5.4425454366349799E-3</v>
      </c>
      <c r="N196" s="2">
        <v>68.484848484848399</v>
      </c>
      <c r="O196" s="2">
        <v>262</v>
      </c>
      <c r="P196" s="27">
        <v>6.3050488520960679E-3</v>
      </c>
      <c r="Q196" s="14">
        <v>61.212121212121197</v>
      </c>
      <c r="R196" s="2">
        <v>313</v>
      </c>
      <c r="S196" s="27">
        <v>7.1782405283918908E-3</v>
      </c>
      <c r="T196" s="14">
        <v>86.060609999999997</v>
      </c>
      <c r="U196" s="27">
        <v>0.41628959276018102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6337</v>
      </c>
      <c r="C197" s="302">
        <v>0.84504600613415126</v>
      </c>
      <c r="D197" s="2">
        <v>180.60606060606</v>
      </c>
      <c r="E197" s="2">
        <v>7105</v>
      </c>
      <c r="F197" s="302">
        <v>0.83362665728030039</v>
      </c>
      <c r="G197" s="14">
        <v>155.15151515151501</v>
      </c>
      <c r="H197" s="2">
        <v>6657</v>
      </c>
      <c r="I197" s="302">
        <v>0.75621947063501083</v>
      </c>
      <c r="J197" s="14">
        <v>229.090912</v>
      </c>
      <c r="K197" s="302">
        <v>5.0497080637525643E-2</v>
      </c>
      <c r="L197" s="2">
        <v>32634</v>
      </c>
      <c r="M197" s="27">
        <v>0.80367433384228937</v>
      </c>
      <c r="N197" s="2">
        <v>463.636363636363</v>
      </c>
      <c r="O197" s="2">
        <v>32727</v>
      </c>
      <c r="P197" s="27">
        <v>0.7875776098570535</v>
      </c>
      <c r="Q197" s="14">
        <v>332.72727272727201</v>
      </c>
      <c r="R197" s="2">
        <v>32339</v>
      </c>
      <c r="S197" s="27">
        <v>0.74165214200532059</v>
      </c>
      <c r="T197" s="14">
        <v>255.15152</v>
      </c>
      <c r="U197" s="27">
        <v>-9.039651896794754E-3</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910</v>
      </c>
      <c r="C198" s="302">
        <v>0.12134951326843579</v>
      </c>
      <c r="D198" s="2">
        <v>109.09090909090899</v>
      </c>
      <c r="E198" s="2">
        <v>1120</v>
      </c>
      <c r="F198" s="302">
        <v>0.13140912824122961</v>
      </c>
      <c r="G198" s="14">
        <v>170.30303030303</v>
      </c>
      <c r="H198" s="2">
        <v>1197</v>
      </c>
      <c r="I198" s="302">
        <v>0.13597637169146881</v>
      </c>
      <c r="J198" s="14">
        <v>180.606064</v>
      </c>
      <c r="K198" s="302">
        <v>0.31538461538461537</v>
      </c>
      <c r="L198" s="2">
        <v>4453</v>
      </c>
      <c r="M198" s="27">
        <v>0.10966359651283061</v>
      </c>
      <c r="N198" s="2">
        <v>283.030303030303</v>
      </c>
      <c r="O198" s="2">
        <v>4400</v>
      </c>
      <c r="P198" s="27">
        <v>0.10588631660008663</v>
      </c>
      <c r="Q198" s="14">
        <v>264.84848484848402</v>
      </c>
      <c r="R198" s="2">
        <v>4281</v>
      </c>
      <c r="S198" s="27">
        <v>9.8179066140721041E-2</v>
      </c>
      <c r="T198" s="14">
        <v>332.72726399999999</v>
      </c>
      <c r="U198" s="27">
        <v>-3.8625645632158097E-2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5427</v>
      </c>
      <c r="C199" s="302">
        <v>0.72369649286571547</v>
      </c>
      <c r="D199" s="2">
        <v>167.272727272727</v>
      </c>
      <c r="E199" s="2">
        <v>5985</v>
      </c>
      <c r="F199" s="302">
        <v>0.70221752903907075</v>
      </c>
      <c r="G199" s="14">
        <v>175.15151515151501</v>
      </c>
      <c r="H199" s="2">
        <v>5460</v>
      </c>
      <c r="I199" s="302">
        <v>0.62024309894354202</v>
      </c>
      <c r="J199" s="14">
        <v>193.33332799999999</v>
      </c>
      <c r="K199" s="302">
        <v>6.0807075732448868E-3</v>
      </c>
      <c r="L199" s="2">
        <v>28181</v>
      </c>
      <c r="M199" s="27">
        <v>0.69401073732945873</v>
      </c>
      <c r="N199" s="2">
        <v>466.06060606060601</v>
      </c>
      <c r="O199" s="2">
        <v>28327</v>
      </c>
      <c r="P199" s="27">
        <v>0.68169129325696687</v>
      </c>
      <c r="Q199" s="14">
        <v>340.60606060606</v>
      </c>
      <c r="R199" s="2">
        <v>28058</v>
      </c>
      <c r="S199" s="27">
        <v>0.64347307586459956</v>
      </c>
      <c r="T199" s="14">
        <v>367.27273600000001</v>
      </c>
      <c r="U199" s="27">
        <v>-4.3646428444696784E-3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5026</v>
      </c>
      <c r="C200" s="302">
        <v>0.67022269635951459</v>
      </c>
      <c r="D200" s="2">
        <v>162.42424242424201</v>
      </c>
      <c r="E200" s="2">
        <v>5276</v>
      </c>
      <c r="F200" s="302">
        <v>0.61903085767922095</v>
      </c>
      <c r="G200" s="14">
        <v>193.939393939393</v>
      </c>
      <c r="H200" s="2">
        <v>5048</v>
      </c>
      <c r="I200" s="302">
        <v>0.57344087242985342</v>
      </c>
      <c r="J200" s="14">
        <v>190.30302399999999</v>
      </c>
      <c r="K200" s="302">
        <v>4.3772383605252688E-3</v>
      </c>
      <c r="L200" s="2">
        <v>26851</v>
      </c>
      <c r="M200" s="27">
        <v>0.66125695709993593</v>
      </c>
      <c r="N200" s="2">
        <v>438.18181818181802</v>
      </c>
      <c r="O200" s="2">
        <v>26194</v>
      </c>
      <c r="P200" s="27">
        <v>0.63036049477787937</v>
      </c>
      <c r="Q200" s="14">
        <v>389.09090909090901</v>
      </c>
      <c r="R200" s="2">
        <v>26361</v>
      </c>
      <c r="S200" s="27">
        <v>0.60455462801577842</v>
      </c>
      <c r="T200" s="14">
        <v>353.93939999999998</v>
      </c>
      <c r="U200" s="27">
        <v>-1.8248854791255448E-2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401</v>
      </c>
      <c r="C201" s="302">
        <v>5.3473796506200828E-2</v>
      </c>
      <c r="D201" s="2">
        <v>118.181818181818</v>
      </c>
      <c r="E201" s="2">
        <v>709</v>
      </c>
      <c r="F201" s="302">
        <v>8.318667135984982E-2</v>
      </c>
      <c r="G201" s="14">
        <v>109.69696969696901</v>
      </c>
      <c r="H201" s="2">
        <v>412</v>
      </c>
      <c r="I201" s="302">
        <v>4.6802226513688518E-2</v>
      </c>
      <c r="J201" s="14">
        <v>103.030304</v>
      </c>
      <c r="K201" s="302">
        <v>2.7431421446384038E-2</v>
      </c>
      <c r="L201" s="2">
        <v>1330</v>
      </c>
      <c r="M201" s="27">
        <v>3.275378022952273E-2</v>
      </c>
      <c r="N201" s="2">
        <v>173.939393939393</v>
      </c>
      <c r="O201" s="2">
        <v>2133</v>
      </c>
      <c r="P201" s="27">
        <v>5.1330798479087454E-2</v>
      </c>
      <c r="Q201" s="14">
        <v>206.06060606060601</v>
      </c>
      <c r="R201" s="2">
        <v>1697</v>
      </c>
      <c r="S201" s="27">
        <v>3.891844784882121E-2</v>
      </c>
      <c r="T201" s="14">
        <v>195.15152</v>
      </c>
      <c r="U201" s="27">
        <v>0.27593984962406015</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1790</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1700</v>
      </c>
      <c r="C204" s="305"/>
      <c r="D204" s="305" t="s">
        <v>1701</v>
      </c>
      <c r="E204" s="305" t="s">
        <v>1700</v>
      </c>
      <c r="F204" s="305"/>
      <c r="G204" s="305" t="s">
        <v>1701</v>
      </c>
      <c r="H204" s="305" t="s">
        <v>1700</v>
      </c>
      <c r="I204" s="305"/>
      <c r="J204" s="305" t="s">
        <v>1701</v>
      </c>
      <c r="K204" t="s">
        <v>170</v>
      </c>
      <c r="L204" s="208" t="s">
        <v>1700</v>
      </c>
      <c r="M204" s="208"/>
      <c r="N204" s="208" t="s">
        <v>1701</v>
      </c>
      <c r="O204" s="208" t="s">
        <v>1700</v>
      </c>
      <c r="P204" s="208"/>
      <c r="Q204" s="208" t="s">
        <v>1701</v>
      </c>
      <c r="R204" s="208" t="s">
        <v>1700</v>
      </c>
      <c r="S204" s="208"/>
      <c r="T204" s="208" t="s">
        <v>1701</v>
      </c>
      <c r="U204" t="s">
        <v>170</v>
      </c>
      <c r="V204" s="208" t="s">
        <v>1700</v>
      </c>
      <c r="W204" s="208"/>
      <c r="X204" s="208" t="s">
        <v>1701</v>
      </c>
      <c r="Y204" s="208" t="s">
        <v>1700</v>
      </c>
      <c r="Z204" s="208"/>
      <c r="AA204" s="208" t="s">
        <v>1701</v>
      </c>
      <c r="AB204" s="208" t="s">
        <v>1700</v>
      </c>
      <c r="AC204" s="208"/>
      <c r="AD204" s="208" t="s">
        <v>1701</v>
      </c>
      <c r="AE204" t="s">
        <v>170</v>
      </c>
    </row>
    <row r="205" spans="1:31" x14ac:dyDescent="0.3">
      <c r="A205" t="s">
        <v>172</v>
      </c>
      <c r="B205" s="2">
        <v>1786</v>
      </c>
      <c r="C205" t="s">
        <v>170</v>
      </c>
      <c r="D205" s="2">
        <v>167.272727272727</v>
      </c>
      <c r="E205" s="2">
        <v>2446</v>
      </c>
      <c r="F205" t="s">
        <v>170</v>
      </c>
      <c r="G205" s="14">
        <v>216.363636363636</v>
      </c>
      <c r="H205" s="2">
        <v>2212</v>
      </c>
      <c r="I205" t="s">
        <v>170</v>
      </c>
      <c r="J205" s="14">
        <v>236.363632</v>
      </c>
      <c r="K205" s="302">
        <v>0.23852183650615902</v>
      </c>
      <c r="L205" s="2">
        <v>8829</v>
      </c>
      <c r="M205" s="27" t="s">
        <v>170</v>
      </c>
      <c r="N205" s="2">
        <v>343.030303030303</v>
      </c>
      <c r="O205" s="2">
        <v>9691</v>
      </c>
      <c r="P205" s="27" t="s">
        <v>170</v>
      </c>
      <c r="Q205" s="14">
        <v>367.27272727272702</v>
      </c>
      <c r="R205" s="2">
        <v>9449</v>
      </c>
      <c r="S205" s="27" t="s">
        <v>170</v>
      </c>
      <c r="T205" s="14">
        <v>387.27273600000001</v>
      </c>
      <c r="U205" s="27">
        <v>7.0223128327103868E-2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811</v>
      </c>
      <c r="C206" s="302">
        <v>0.45408734602463607</v>
      </c>
      <c r="D206" s="2">
        <v>134.54545454545399</v>
      </c>
      <c r="E206" s="2">
        <v>1314</v>
      </c>
      <c r="F206" s="302">
        <v>0.53720359771054782</v>
      </c>
      <c r="G206" s="14">
        <v>157.575757575757</v>
      </c>
      <c r="H206" s="2">
        <v>1291</v>
      </c>
      <c r="I206" s="302">
        <v>0.58363471971066905</v>
      </c>
      <c r="J206" s="14">
        <v>179.393936</v>
      </c>
      <c r="K206" s="302">
        <v>0.59186189889025898</v>
      </c>
      <c r="L206" s="2">
        <v>4393</v>
      </c>
      <c r="M206" s="27">
        <v>0.49756484313059235</v>
      </c>
      <c r="N206" s="2">
        <v>295.75757575757501</v>
      </c>
      <c r="O206" s="2">
        <v>4723</v>
      </c>
      <c r="P206" s="27">
        <v>0.48735940563409347</v>
      </c>
      <c r="Q206" s="14">
        <v>256.36363636363598</v>
      </c>
      <c r="R206" s="2">
        <v>4854</v>
      </c>
      <c r="S206" s="27">
        <v>0.51370515398454863</v>
      </c>
      <c r="T206" s="14">
        <v>296.36364700000001</v>
      </c>
      <c r="U206" s="27">
        <v>0.1049396767584794</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502</v>
      </c>
      <c r="C207" s="302">
        <v>0.2810750279955207</v>
      </c>
      <c r="D207" s="2">
        <v>95.757575757575694</v>
      </c>
      <c r="E207" s="2">
        <v>852</v>
      </c>
      <c r="F207" s="302">
        <v>0.34832379394930496</v>
      </c>
      <c r="G207" s="14">
        <v>126.06060606060601</v>
      </c>
      <c r="H207" s="2">
        <v>1053</v>
      </c>
      <c r="I207" s="302">
        <v>0.47603978300180833</v>
      </c>
      <c r="J207" s="14">
        <v>172.72728000000001</v>
      </c>
      <c r="K207" s="302">
        <v>1.097609561752988</v>
      </c>
      <c r="L207" s="2">
        <v>3383</v>
      </c>
      <c r="M207" s="27">
        <v>0.38316910182353608</v>
      </c>
      <c r="N207" s="2">
        <v>252.72727272727201</v>
      </c>
      <c r="O207" s="2">
        <v>3172</v>
      </c>
      <c r="P207" s="27">
        <v>0.32731400268290167</v>
      </c>
      <c r="Q207" s="14">
        <v>209.09090909090901</v>
      </c>
      <c r="R207" s="2">
        <v>3614</v>
      </c>
      <c r="S207" s="27">
        <v>0.38247433590856178</v>
      </c>
      <c r="T207" s="14">
        <v>303.03030000000001</v>
      </c>
      <c r="U207" s="27">
        <v>6.828258941767662E-2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437</v>
      </c>
      <c r="C208" s="302">
        <v>0.24468085106382978</v>
      </c>
      <c r="D208" s="2">
        <v>87.878787878787904</v>
      </c>
      <c r="E208" s="2">
        <v>604</v>
      </c>
      <c r="F208" s="302">
        <v>0.24693376941946035</v>
      </c>
      <c r="G208" s="14">
        <v>104.84848484848401</v>
      </c>
      <c r="H208" s="2">
        <v>782</v>
      </c>
      <c r="I208" s="302">
        <v>0.35352622061482819</v>
      </c>
      <c r="J208" s="14">
        <v>143.636368</v>
      </c>
      <c r="K208" s="302">
        <v>0.78947368421052633</v>
      </c>
      <c r="L208" s="2">
        <v>2563</v>
      </c>
      <c r="M208" s="27">
        <v>0.29029335145543095</v>
      </c>
      <c r="N208" s="2">
        <v>243.030303030303</v>
      </c>
      <c r="O208" s="2">
        <v>2368</v>
      </c>
      <c r="P208" s="27">
        <v>0.24435042823238057</v>
      </c>
      <c r="Q208" s="14">
        <v>199.39393939393901</v>
      </c>
      <c r="R208" s="2">
        <v>2525</v>
      </c>
      <c r="S208" s="27">
        <v>0.26722404487247325</v>
      </c>
      <c r="T208" s="14">
        <v>268.48486300000002</v>
      </c>
      <c r="U208" s="27">
        <v>-1.4826375341396801E-2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65</v>
      </c>
      <c r="C209" s="302">
        <v>3.6394176931690926E-2</v>
      </c>
      <c r="D209" s="2">
        <v>38.787878787878697</v>
      </c>
      <c r="E209" s="2">
        <v>248</v>
      </c>
      <c r="F209" s="302">
        <v>0.10139002452984465</v>
      </c>
      <c r="G209" s="14">
        <v>62.424242424242401</v>
      </c>
      <c r="H209" s="2">
        <v>271</v>
      </c>
      <c r="I209" s="302">
        <v>0.12251356238698011</v>
      </c>
      <c r="J209" s="14">
        <v>96.969695999999999</v>
      </c>
      <c r="K209" s="302">
        <v>3.1692307692307691</v>
      </c>
      <c r="L209" s="2">
        <v>820</v>
      </c>
      <c r="M209" s="27">
        <v>9.2875750368105109E-2</v>
      </c>
      <c r="N209" s="2">
        <v>99.393939393939405</v>
      </c>
      <c r="O209" s="2">
        <v>804</v>
      </c>
      <c r="P209" s="27">
        <v>8.2963574450521105E-2</v>
      </c>
      <c r="Q209" s="14">
        <v>107.272727272727</v>
      </c>
      <c r="R209" s="2">
        <v>1089</v>
      </c>
      <c r="S209" s="27">
        <v>0.11525029103608847</v>
      </c>
      <c r="T209" s="14">
        <v>149.090912</v>
      </c>
      <c r="U209" s="27">
        <v>0.32804878048780489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309</v>
      </c>
      <c r="C210" s="302">
        <v>0.17301231802911535</v>
      </c>
      <c r="D210" s="2">
        <v>104.24242424242399</v>
      </c>
      <c r="E210" s="2">
        <v>462</v>
      </c>
      <c r="F210" s="302">
        <v>0.18887980376124286</v>
      </c>
      <c r="G210" s="14">
        <v>94.545454545454504</v>
      </c>
      <c r="H210" s="2">
        <v>238</v>
      </c>
      <c r="I210" s="302">
        <v>0.10759493670886076</v>
      </c>
      <c r="J210" s="14">
        <v>69.090909999999994</v>
      </c>
      <c r="K210" s="302">
        <v>-0.22977346278317151</v>
      </c>
      <c r="L210" s="2">
        <v>1010</v>
      </c>
      <c r="M210" s="27">
        <v>0.11439574130705629</v>
      </c>
      <c r="N210" s="2">
        <v>139.39393939393901</v>
      </c>
      <c r="O210" s="2">
        <v>1551</v>
      </c>
      <c r="P210" s="27">
        <v>0.16004540295119182</v>
      </c>
      <c r="Q210" s="14">
        <v>162.42424242424201</v>
      </c>
      <c r="R210" s="2">
        <v>1240</v>
      </c>
      <c r="S210" s="27">
        <v>0.13123081807598688</v>
      </c>
      <c r="T210" s="14">
        <v>138.18182400000001</v>
      </c>
      <c r="U210" s="27">
        <v>0.22772277227722773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309</v>
      </c>
      <c r="C211" s="302">
        <v>0.17301231802911535</v>
      </c>
      <c r="D211" s="2">
        <v>104.24242424242399</v>
      </c>
      <c r="E211" s="2">
        <v>462</v>
      </c>
      <c r="F211" s="302">
        <v>0.18887980376124286</v>
      </c>
      <c r="G211" s="14">
        <v>94.545454545454504</v>
      </c>
      <c r="H211" s="2">
        <v>238</v>
      </c>
      <c r="I211" s="302">
        <v>0.10759493670886076</v>
      </c>
      <c r="J211" s="14">
        <v>69.090909999999994</v>
      </c>
      <c r="K211" s="302">
        <v>-0.22977346278317151</v>
      </c>
      <c r="L211" s="2">
        <v>962</v>
      </c>
      <c r="M211" s="27">
        <v>0.10895911201721599</v>
      </c>
      <c r="N211" s="2">
        <v>141.81818181818099</v>
      </c>
      <c r="O211" s="2">
        <v>1398</v>
      </c>
      <c r="P211" s="27">
        <v>0.14425755855948819</v>
      </c>
      <c r="Q211" s="14">
        <v>152.12121212121201</v>
      </c>
      <c r="R211" s="2">
        <v>1106</v>
      </c>
      <c r="S211" s="27">
        <v>0.1170494232193883</v>
      </c>
      <c r="T211" s="14">
        <v>147.27271999999999</v>
      </c>
      <c r="U211" s="27">
        <v>0.1496881496881497</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0</v>
      </c>
      <c r="C212" s="302">
        <v>0</v>
      </c>
      <c r="D212" s="2">
        <v>80</v>
      </c>
      <c r="E212" s="2">
        <v>0</v>
      </c>
      <c r="F212" s="302">
        <v>0</v>
      </c>
      <c r="G212" s="14">
        <v>13.3333333333333</v>
      </c>
      <c r="H212" s="2">
        <v>0</v>
      </c>
      <c r="I212" s="302">
        <v>0</v>
      </c>
      <c r="J212" s="14">
        <v>15.151515</v>
      </c>
      <c r="L212" s="2">
        <v>48</v>
      </c>
      <c r="M212" s="27">
        <v>5.4366292898402994E-3</v>
      </c>
      <c r="N212" s="2">
        <v>24.2424242424242</v>
      </c>
      <c r="O212" s="2">
        <v>153</v>
      </c>
      <c r="P212" s="27">
        <v>1.5787844391703644E-2</v>
      </c>
      <c r="Q212" s="14">
        <v>43.636363636363598</v>
      </c>
      <c r="R212" s="2">
        <v>134</v>
      </c>
      <c r="S212" s="27">
        <v>1.4181394856598582E-2</v>
      </c>
      <c r="T212" s="14">
        <v>65.454544100000007</v>
      </c>
      <c r="U212" s="27">
        <v>1.7916666666666667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975</v>
      </c>
      <c r="C213" s="302">
        <v>0.54591265397536393</v>
      </c>
      <c r="D213" s="2">
        <v>109.09090909090899</v>
      </c>
      <c r="E213" s="2">
        <v>1132</v>
      </c>
      <c r="F213" s="302">
        <v>0.46279640228945218</v>
      </c>
      <c r="G213" s="14">
        <v>166.06060606060601</v>
      </c>
      <c r="H213" s="2">
        <v>921</v>
      </c>
      <c r="I213" s="302">
        <v>0.4163652802893309</v>
      </c>
      <c r="J213" s="14">
        <v>158.78787199999999</v>
      </c>
      <c r="K213" s="302">
        <v>-5.5384615384615386E-2</v>
      </c>
      <c r="L213" s="2">
        <v>4436</v>
      </c>
      <c r="M213" s="27">
        <v>0.50243515686940765</v>
      </c>
      <c r="N213" s="2">
        <v>185.45454545454501</v>
      </c>
      <c r="O213" s="2">
        <v>4968</v>
      </c>
      <c r="P213" s="27">
        <v>0.51264059436590648</v>
      </c>
      <c r="Q213" s="14">
        <v>239.39393939393901</v>
      </c>
      <c r="R213" s="2">
        <v>4595</v>
      </c>
      <c r="S213" s="27">
        <v>0.48629484601545137</v>
      </c>
      <c r="T213" s="14">
        <v>261.81817599999999</v>
      </c>
      <c r="U213" s="27">
        <v>3.5843101893597837E-2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827</v>
      </c>
      <c r="C214" s="302">
        <v>0.46304591265397538</v>
      </c>
      <c r="D214" s="2">
        <v>94.545454545454504</v>
      </c>
      <c r="E214" s="2">
        <v>885</v>
      </c>
      <c r="F214" s="302">
        <v>0.36181520850367949</v>
      </c>
      <c r="G214" s="14">
        <v>151.51515151515099</v>
      </c>
      <c r="H214" s="2">
        <v>747</v>
      </c>
      <c r="I214" s="302">
        <v>0.33770343580470163</v>
      </c>
      <c r="J214" s="14">
        <v>141.81817599999999</v>
      </c>
      <c r="K214" s="302">
        <v>-9.6735187424425634E-2</v>
      </c>
      <c r="L214" s="2">
        <v>3895</v>
      </c>
      <c r="M214" s="27">
        <v>0.44115981424849926</v>
      </c>
      <c r="N214" s="2">
        <v>169.09090909090901</v>
      </c>
      <c r="O214" s="2">
        <v>4124</v>
      </c>
      <c r="P214" s="27">
        <v>0.42554947889794653</v>
      </c>
      <c r="Q214" s="14">
        <v>191.51515151515099</v>
      </c>
      <c r="R214" s="2">
        <v>3825</v>
      </c>
      <c r="S214" s="27">
        <v>0.40480474124245952</v>
      </c>
      <c r="T214" s="14">
        <v>238.18182400000001</v>
      </c>
      <c r="U214" s="27">
        <v>-1.7971758664955071E-2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473</v>
      </c>
      <c r="C215" s="302">
        <v>0.26483762597984323</v>
      </c>
      <c r="D215" s="2">
        <v>75.151515151515099</v>
      </c>
      <c r="E215" s="2">
        <v>516</v>
      </c>
      <c r="F215" s="302">
        <v>0.21095666394112839</v>
      </c>
      <c r="G215" s="14">
        <v>130.90909090909</v>
      </c>
      <c r="H215" s="2">
        <v>415</v>
      </c>
      <c r="I215" s="302">
        <v>0.18761301989150089</v>
      </c>
      <c r="J215" s="14">
        <v>103.030304</v>
      </c>
      <c r="K215" s="302">
        <v>-0.1226215644820296</v>
      </c>
      <c r="L215" s="2">
        <v>1890</v>
      </c>
      <c r="M215" s="27">
        <v>0.21406727828746178</v>
      </c>
      <c r="N215" s="2">
        <v>149.09090909090901</v>
      </c>
      <c r="O215" s="2">
        <v>2032</v>
      </c>
      <c r="P215" s="27">
        <v>0.20967908368589414</v>
      </c>
      <c r="Q215" s="14">
        <v>162.42424242424201</v>
      </c>
      <c r="R215" s="2">
        <v>1756</v>
      </c>
      <c r="S215" s="27">
        <v>0.1858397714043814</v>
      </c>
      <c r="T215" s="14">
        <v>200.606064</v>
      </c>
      <c r="U215" s="27">
        <v>-7.0899470899470893E-2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354</v>
      </c>
      <c r="C216" s="302">
        <v>0.19820828667413215</v>
      </c>
      <c r="D216" s="2">
        <v>60</v>
      </c>
      <c r="E216" s="2">
        <v>369</v>
      </c>
      <c r="F216" s="302">
        <v>0.1508585445625511</v>
      </c>
      <c r="G216" s="14">
        <v>73.3333333333333</v>
      </c>
      <c r="H216" s="2">
        <v>332</v>
      </c>
      <c r="I216" s="302">
        <v>0.15009041591320071</v>
      </c>
      <c r="J216" s="14">
        <v>99.393936199999999</v>
      </c>
      <c r="K216" s="302">
        <v>-6.2146892655367235E-2</v>
      </c>
      <c r="L216" s="2">
        <v>2005</v>
      </c>
      <c r="M216" s="27">
        <v>0.22709253596103748</v>
      </c>
      <c r="N216" s="2">
        <v>133.333333333333</v>
      </c>
      <c r="O216" s="2">
        <v>2092</v>
      </c>
      <c r="P216" s="27">
        <v>0.21587039521205242</v>
      </c>
      <c r="Q216" s="14">
        <v>143.030303030303</v>
      </c>
      <c r="R216" s="2">
        <v>2069</v>
      </c>
      <c r="S216" s="27">
        <v>0.21896496983807812</v>
      </c>
      <c r="T216" s="14">
        <v>154.545456</v>
      </c>
      <c r="U216" s="27">
        <v>3.1920199501246881E-2</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148</v>
      </c>
      <c r="C217" s="302">
        <v>8.2866741321388576E-2</v>
      </c>
      <c r="D217" s="2">
        <v>66.6666666666666</v>
      </c>
      <c r="E217" s="2">
        <v>247</v>
      </c>
      <c r="F217" s="302">
        <v>0.10098119378577269</v>
      </c>
      <c r="G217" s="14">
        <v>64.848484848484802</v>
      </c>
      <c r="H217" s="2">
        <v>174</v>
      </c>
      <c r="I217" s="302">
        <v>7.866184448462929E-2</v>
      </c>
      <c r="J217" s="14">
        <v>67.272729999999996</v>
      </c>
      <c r="K217" s="302">
        <v>0.17567567567567569</v>
      </c>
      <c r="L217" s="2">
        <v>541</v>
      </c>
      <c r="M217" s="27">
        <v>6.127534262090837E-2</v>
      </c>
      <c r="N217" s="2">
        <v>107.272727272727</v>
      </c>
      <c r="O217" s="2">
        <v>844</v>
      </c>
      <c r="P217" s="27">
        <v>8.7091115467959959E-2</v>
      </c>
      <c r="Q217" s="14">
        <v>123.636363636363</v>
      </c>
      <c r="R217" s="2">
        <v>770</v>
      </c>
      <c r="S217" s="27">
        <v>8.1490104772991845E-2</v>
      </c>
      <c r="T217" s="14">
        <v>123.030304</v>
      </c>
      <c r="U217" s="27">
        <v>0.42329020332717188</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92</v>
      </c>
      <c r="C218" s="302">
        <v>5.1511758118701005E-2</v>
      </c>
      <c r="D218" s="2">
        <v>48.484848484848399</v>
      </c>
      <c r="E218" s="2">
        <v>247</v>
      </c>
      <c r="F218" s="302">
        <v>0.10098119378577269</v>
      </c>
      <c r="G218" s="14">
        <v>64.848484848484802</v>
      </c>
      <c r="H218" s="2">
        <v>174</v>
      </c>
      <c r="I218" s="302">
        <v>7.866184448462929E-2</v>
      </c>
      <c r="J218" s="14">
        <v>67.272729999999996</v>
      </c>
      <c r="K218" s="302">
        <v>0.89130434782608692</v>
      </c>
      <c r="L218" s="2">
        <v>383</v>
      </c>
      <c r="M218" s="27">
        <v>4.3379771208517388E-2</v>
      </c>
      <c r="N218" s="2">
        <v>90.909090909090907</v>
      </c>
      <c r="O218" s="2">
        <v>810</v>
      </c>
      <c r="P218" s="27">
        <v>8.3582705603136936E-2</v>
      </c>
      <c r="Q218" s="14">
        <v>121.212121212121</v>
      </c>
      <c r="R218" s="2">
        <v>628</v>
      </c>
      <c r="S218" s="27">
        <v>6.6462059477193358E-2</v>
      </c>
      <c r="T218" s="14">
        <v>111.515152</v>
      </c>
      <c r="U218" s="27">
        <v>0.63968668407310703</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56</v>
      </c>
      <c r="C219" s="302">
        <v>3.1354983202687571E-2</v>
      </c>
      <c r="D219" s="2">
        <v>40.606060606060602</v>
      </c>
      <c r="E219" s="2">
        <v>0</v>
      </c>
      <c r="F219" s="302">
        <v>0</v>
      </c>
      <c r="G219" s="14">
        <v>13.3333333333333</v>
      </c>
      <c r="H219" s="2">
        <v>0</v>
      </c>
      <c r="I219" s="302">
        <v>0</v>
      </c>
      <c r="J219" s="14">
        <v>15.151515</v>
      </c>
      <c r="K219" s="302">
        <v>-1</v>
      </c>
      <c r="L219" s="2">
        <v>158</v>
      </c>
      <c r="M219" s="27">
        <v>1.7895571412390985E-2</v>
      </c>
      <c r="N219" s="2">
        <v>61.818181818181799</v>
      </c>
      <c r="O219" s="2">
        <v>34</v>
      </c>
      <c r="P219" s="27">
        <v>3.5084098648230319E-3</v>
      </c>
      <c r="Q219" s="14">
        <v>23.030303030302999</v>
      </c>
      <c r="R219" s="2">
        <v>142</v>
      </c>
      <c r="S219" s="27">
        <v>1.5028045295798497E-2</v>
      </c>
      <c r="T219" s="14">
        <v>53.939392099999999</v>
      </c>
      <c r="U219" s="27">
        <v>-0.10126582278481013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1796</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1700</v>
      </c>
      <c r="C222" s="305"/>
      <c r="D222" s="305" t="s">
        <v>1701</v>
      </c>
      <c r="E222" s="305" t="s">
        <v>1700</v>
      </c>
      <c r="F222" s="305"/>
      <c r="G222" s="305" t="s">
        <v>1701</v>
      </c>
      <c r="H222" s="305" t="s">
        <v>1700</v>
      </c>
      <c r="I222" s="305"/>
      <c r="J222" s="305" t="s">
        <v>1701</v>
      </c>
      <c r="K222" t="s">
        <v>170</v>
      </c>
      <c r="L222" s="208" t="s">
        <v>1700</v>
      </c>
      <c r="M222" s="208"/>
      <c r="N222" s="208" t="s">
        <v>1701</v>
      </c>
      <c r="O222" s="208" t="s">
        <v>1700</v>
      </c>
      <c r="P222" s="208"/>
      <c r="Q222" s="208" t="s">
        <v>1701</v>
      </c>
      <c r="R222" s="208" t="s">
        <v>1700</v>
      </c>
      <c r="S222" s="208"/>
      <c r="T222" s="208" t="s">
        <v>1701</v>
      </c>
      <c r="U222" t="s">
        <v>170</v>
      </c>
      <c r="V222" s="208" t="s">
        <v>1700</v>
      </c>
      <c r="W222" s="208"/>
      <c r="X222" s="208" t="s">
        <v>1701</v>
      </c>
      <c r="Y222" s="208" t="s">
        <v>1700</v>
      </c>
      <c r="Z222" s="208"/>
      <c r="AA222" s="208" t="s">
        <v>1701</v>
      </c>
      <c r="AB222" s="208" t="s">
        <v>1700</v>
      </c>
      <c r="AC222" s="208"/>
      <c r="AD222" s="208" t="s">
        <v>1701</v>
      </c>
      <c r="AE222" t="s">
        <v>170</v>
      </c>
    </row>
    <row r="223" spans="1:31" x14ac:dyDescent="0.3">
      <c r="A223" t="s">
        <v>172</v>
      </c>
      <c r="B223" s="2">
        <v>7499</v>
      </c>
      <c r="C223" t="s">
        <v>170</v>
      </c>
      <c r="D223" s="2">
        <v>201.21212121212099</v>
      </c>
      <c r="E223" s="2">
        <v>8523</v>
      </c>
      <c r="F223" t="s">
        <v>170</v>
      </c>
      <c r="G223" s="14">
        <v>167.87878787878699</v>
      </c>
      <c r="H223" s="2">
        <v>8803</v>
      </c>
      <c r="I223" t="s">
        <v>170</v>
      </c>
      <c r="J223" s="14">
        <v>256.36364700000001</v>
      </c>
      <c r="K223" s="302">
        <v>0.17388985198026405</v>
      </c>
      <c r="L223" s="2">
        <v>40606</v>
      </c>
      <c r="M223" s="27" t="s">
        <v>170</v>
      </c>
      <c r="N223" s="2">
        <v>450.30303030303003</v>
      </c>
      <c r="O223" s="2">
        <v>41554</v>
      </c>
      <c r="P223" s="27" t="s">
        <v>170</v>
      </c>
      <c r="Q223" s="14">
        <v>340</v>
      </c>
      <c r="R223" s="2">
        <v>43604</v>
      </c>
      <c r="S223" s="27" t="s">
        <v>170</v>
      </c>
      <c r="T223" s="14">
        <v>256.36364700000001</v>
      </c>
      <c r="U223" s="27">
        <v>7.3831453479781317E-2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5713</v>
      </c>
      <c r="C224" s="302">
        <v>0.76183491132150949</v>
      </c>
      <c r="D224" s="2">
        <v>175.15151515151501</v>
      </c>
      <c r="E224" s="2">
        <v>6077</v>
      </c>
      <c r="F224" s="302">
        <v>0.7130118502874575</v>
      </c>
      <c r="G224" s="14">
        <v>187.272727272727</v>
      </c>
      <c r="H224" s="2">
        <v>6591</v>
      </c>
      <c r="I224" s="302">
        <v>0.74872202658184706</v>
      </c>
      <c r="J224" s="14">
        <v>210.909088</v>
      </c>
      <c r="K224" s="302">
        <v>0.15368457903028182</v>
      </c>
      <c r="L224" s="2">
        <v>31777</v>
      </c>
      <c r="M224" s="27">
        <v>0.78256907846131119</v>
      </c>
      <c r="N224" s="2">
        <v>461.21212121212102</v>
      </c>
      <c r="O224" s="2">
        <v>31863</v>
      </c>
      <c r="P224" s="27">
        <v>0.76678538768830917</v>
      </c>
      <c r="Q224" s="14">
        <v>413.33333333333297</v>
      </c>
      <c r="R224" s="2">
        <v>34155</v>
      </c>
      <c r="S224" s="27">
        <v>0.78329969727547932</v>
      </c>
      <c r="T224" s="14">
        <v>426.06060000000002</v>
      </c>
      <c r="U224" s="27">
        <v>7.4833999433552567E-2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1682</v>
      </c>
      <c r="C225" s="302">
        <v>0.22429657287638352</v>
      </c>
      <c r="D225" s="2">
        <v>161.21212121212099</v>
      </c>
      <c r="E225" s="2">
        <v>2332</v>
      </c>
      <c r="F225" s="302">
        <v>0.27361257773084596</v>
      </c>
      <c r="G225" s="14">
        <v>194.54545454545399</v>
      </c>
      <c r="H225" s="2">
        <v>1893</v>
      </c>
      <c r="I225" s="302">
        <v>0.21504032716119506</v>
      </c>
      <c r="J225" s="14">
        <v>200</v>
      </c>
      <c r="K225" s="302">
        <v>0.12544589774078477</v>
      </c>
      <c r="L225" s="2">
        <v>9531</v>
      </c>
      <c r="M225" s="27">
        <v>0.2347190070432941</v>
      </c>
      <c r="N225" s="2">
        <v>309.69696969696901</v>
      </c>
      <c r="O225" s="2">
        <v>10189</v>
      </c>
      <c r="P225" s="27">
        <v>0.24519901814506426</v>
      </c>
      <c r="Q225" s="14">
        <v>316.36363636363598</v>
      </c>
      <c r="R225" s="2">
        <v>9940</v>
      </c>
      <c r="S225" s="27">
        <v>0.22796073754701404</v>
      </c>
      <c r="T225" s="14">
        <v>410.30304000000001</v>
      </c>
      <c r="U225" s="27">
        <v>4.2912600986255378E-2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1189</v>
      </c>
      <c r="C226" s="302">
        <v>0.1585544739298573</v>
      </c>
      <c r="D226" s="2">
        <v>143.030303030303</v>
      </c>
      <c r="E226" s="2">
        <v>1402</v>
      </c>
      <c r="F226" s="302">
        <v>0.16449606945911063</v>
      </c>
      <c r="G226" s="14">
        <v>147.87878787878699</v>
      </c>
      <c r="H226" s="2">
        <v>1763</v>
      </c>
      <c r="I226" s="302">
        <v>0.20027263432920595</v>
      </c>
      <c r="J226" s="14">
        <v>199.393936</v>
      </c>
      <c r="K226" s="302">
        <v>0.48275862068965519</v>
      </c>
      <c r="L226" s="2">
        <v>6337</v>
      </c>
      <c r="M226" s="27">
        <v>0.15606068068758311</v>
      </c>
      <c r="N226" s="2">
        <v>315.15151515151501</v>
      </c>
      <c r="O226" s="2">
        <v>7739</v>
      </c>
      <c r="P226" s="27">
        <v>0.18623959185637964</v>
      </c>
      <c r="Q226" s="14">
        <v>313.93939393939303</v>
      </c>
      <c r="R226" s="2">
        <v>7998</v>
      </c>
      <c r="S226" s="27">
        <v>0.18342353912485093</v>
      </c>
      <c r="T226" s="14">
        <v>419.39395100000002</v>
      </c>
      <c r="U226" s="27">
        <v>0.26211140918415654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1350</v>
      </c>
      <c r="C227" s="302">
        <v>0.18002400320042672</v>
      </c>
      <c r="D227" s="2">
        <v>147.87878787878699</v>
      </c>
      <c r="E227" s="2">
        <v>1115</v>
      </c>
      <c r="F227" s="302">
        <v>0.13082248034729554</v>
      </c>
      <c r="G227" s="14">
        <v>136.363636363636</v>
      </c>
      <c r="H227" s="2">
        <v>1567</v>
      </c>
      <c r="I227" s="302">
        <v>0.17800749744405317</v>
      </c>
      <c r="J227" s="14">
        <v>183.03030000000001</v>
      </c>
      <c r="K227" s="302">
        <v>0.16074074074074074</v>
      </c>
      <c r="L227" s="2">
        <v>7798</v>
      </c>
      <c r="M227" s="27">
        <v>0.1920405851352017</v>
      </c>
      <c r="N227" s="2">
        <v>364.84848484848402</v>
      </c>
      <c r="O227" s="2">
        <v>5876</v>
      </c>
      <c r="P227" s="27">
        <v>0.14140636280502478</v>
      </c>
      <c r="Q227" s="14">
        <v>267.87878787878702</v>
      </c>
      <c r="R227" s="2">
        <v>7984</v>
      </c>
      <c r="S227" s="27">
        <v>0.18310246766351712</v>
      </c>
      <c r="T227" s="14">
        <v>417.57574499999998</v>
      </c>
      <c r="U227" s="27">
        <v>2.3852269812772504E-2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865</v>
      </c>
      <c r="C228" s="302">
        <v>0.11534871316175491</v>
      </c>
      <c r="D228" s="2">
        <v>103.636363636363</v>
      </c>
      <c r="E228" s="2">
        <v>575</v>
      </c>
      <c r="F228" s="302">
        <v>6.7464507802416987E-2</v>
      </c>
      <c r="G228" s="14">
        <v>92.121212121212096</v>
      </c>
      <c r="H228" s="2">
        <v>970</v>
      </c>
      <c r="I228" s="302">
        <v>0.11018970805407248</v>
      </c>
      <c r="J228" s="14">
        <v>130.909088</v>
      </c>
      <c r="K228" s="302">
        <v>0.12138728323699421</v>
      </c>
      <c r="L228" s="2">
        <v>4279</v>
      </c>
      <c r="M228" s="27">
        <v>0.10537851549032162</v>
      </c>
      <c r="N228" s="2">
        <v>259.39393939393898</v>
      </c>
      <c r="O228" s="2">
        <v>4091</v>
      </c>
      <c r="P228" s="27">
        <v>9.8450209366126001E-2</v>
      </c>
      <c r="Q228" s="14">
        <v>248.48484848484799</v>
      </c>
      <c r="R228" s="2">
        <v>4886</v>
      </c>
      <c r="S228" s="27">
        <v>0.11205394000550409</v>
      </c>
      <c r="T228" s="14">
        <v>292.72726399999999</v>
      </c>
      <c r="U228" s="27">
        <v>0.14185557373218041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420</v>
      </c>
      <c r="C229" s="302">
        <v>5.6007467662354982E-2</v>
      </c>
      <c r="D229" s="2">
        <v>89.696969696969703</v>
      </c>
      <c r="E229" s="2">
        <v>453</v>
      </c>
      <c r="F229" s="302">
        <v>5.3150299190425909E-2</v>
      </c>
      <c r="G229" s="14">
        <v>90.909090909090907</v>
      </c>
      <c r="H229" s="2">
        <v>330</v>
      </c>
      <c r="I229" s="302">
        <v>3.7487220265818473E-2</v>
      </c>
      <c r="J229" s="14">
        <v>87.878784199999998</v>
      </c>
      <c r="K229" s="302">
        <v>-0.21428571428571427</v>
      </c>
      <c r="L229" s="2">
        <v>2387</v>
      </c>
      <c r="M229" s="27">
        <v>5.8784416096143426E-2</v>
      </c>
      <c r="N229" s="2">
        <v>250.30303030303</v>
      </c>
      <c r="O229" s="2">
        <v>2566</v>
      </c>
      <c r="P229" s="27">
        <v>6.1750974635414159E-2</v>
      </c>
      <c r="Q229" s="14">
        <v>198.78787878787799</v>
      </c>
      <c r="R229" s="2">
        <v>2216</v>
      </c>
      <c r="S229" s="27">
        <v>5.0821025593982203E-2</v>
      </c>
      <c r="T229" s="14">
        <v>203.03030000000001</v>
      </c>
      <c r="U229" s="27">
        <v>-7.1638039379974858E-2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207</v>
      </c>
      <c r="C230" s="302">
        <v>2.7603680490732099E-2</v>
      </c>
      <c r="D230" s="2">
        <v>62.424242424242401</v>
      </c>
      <c r="E230" s="2">
        <v>200</v>
      </c>
      <c r="F230" s="302">
        <v>2.346591575736243E-2</v>
      </c>
      <c r="G230" s="2">
        <v>53.939393939393902</v>
      </c>
      <c r="H230" s="2">
        <v>68</v>
      </c>
      <c r="I230" s="302">
        <v>7.7246393275019884E-3</v>
      </c>
      <c r="J230" s="14">
        <v>38.787880000000001</v>
      </c>
      <c r="K230" s="302">
        <v>-0.67149758454106279</v>
      </c>
      <c r="L230" s="2">
        <v>1445</v>
      </c>
      <c r="M230" s="27">
        <v>3.5585874008767178E-2</v>
      </c>
      <c r="N230" s="2">
        <v>175.15151515151501</v>
      </c>
      <c r="O230" s="2">
        <v>1402</v>
      </c>
      <c r="P230" s="27">
        <v>3.3739230880300335E-2</v>
      </c>
      <c r="Q230" s="14">
        <v>146.06060606060601</v>
      </c>
      <c r="R230" s="2">
        <v>1131</v>
      </c>
      <c r="S230" s="27">
        <v>2.5937987340610952E-2</v>
      </c>
      <c r="T230" s="14">
        <v>143.03030000000001</v>
      </c>
      <c r="U230" s="27">
        <v>-0.21730103806228374</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1786</v>
      </c>
      <c r="C231" s="302">
        <v>0.23816508867849046</v>
      </c>
      <c r="D231" s="2">
        <v>167.272727272727</v>
      </c>
      <c r="E231" s="2">
        <v>2446</v>
      </c>
      <c r="F231" s="302">
        <v>0.28698814971254255</v>
      </c>
      <c r="G231" s="14">
        <v>216.363636363636</v>
      </c>
      <c r="H231" s="2">
        <v>2212</v>
      </c>
      <c r="I231" s="302">
        <v>0.25127797341815289</v>
      </c>
      <c r="J231" s="14">
        <v>236.363632</v>
      </c>
      <c r="K231" s="302">
        <v>0.23852183650615902</v>
      </c>
      <c r="L231" s="2">
        <v>8829</v>
      </c>
      <c r="M231" s="27">
        <v>0.21743092153868887</v>
      </c>
      <c r="N231" s="2">
        <v>343.030303030303</v>
      </c>
      <c r="O231" s="2">
        <v>9691</v>
      </c>
      <c r="P231" s="27">
        <v>0.2332146123116908</v>
      </c>
      <c r="Q231" s="14">
        <v>367.27272727272702</v>
      </c>
      <c r="R231" s="2">
        <v>9449</v>
      </c>
      <c r="S231" s="27">
        <v>0.21670030272452068</v>
      </c>
      <c r="T231" s="14">
        <v>387.27273600000001</v>
      </c>
      <c r="U231" s="27">
        <v>7.0223128327103868E-2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1329</v>
      </c>
      <c r="C232" s="302">
        <v>0.17722362981730896</v>
      </c>
      <c r="D232" s="2">
        <v>133.333333333333</v>
      </c>
      <c r="E232" s="2">
        <v>1737</v>
      </c>
      <c r="F232" s="302">
        <v>0.20380147835269272</v>
      </c>
      <c r="G232" s="14">
        <v>203.636363636363</v>
      </c>
      <c r="H232" s="2">
        <v>1800</v>
      </c>
      <c r="I232" s="302">
        <v>0.20447574690446438</v>
      </c>
      <c r="J232" s="14">
        <v>216.96969999999999</v>
      </c>
      <c r="K232" s="302">
        <v>0.35440180586907449</v>
      </c>
      <c r="L232" s="2">
        <v>7278</v>
      </c>
      <c r="M232" s="27">
        <v>0.17923459587253115</v>
      </c>
      <c r="N232" s="2">
        <v>296.969696969697</v>
      </c>
      <c r="O232" s="2">
        <v>7296</v>
      </c>
      <c r="P232" s="27">
        <v>0.17557876498050728</v>
      </c>
      <c r="Q232" s="14">
        <v>292.12121212121201</v>
      </c>
      <c r="R232" s="2">
        <v>7439</v>
      </c>
      <c r="S232" s="27">
        <v>0.17060361434730759</v>
      </c>
      <c r="T232" s="14">
        <v>400.60604899999998</v>
      </c>
      <c r="U232" s="27">
        <v>2.2121461940093432E-2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336</v>
      </c>
      <c r="C233" s="302">
        <v>4.4805974129883984E-2</v>
      </c>
      <c r="D233" s="2">
        <v>99.393939393939405</v>
      </c>
      <c r="E233" s="2">
        <v>545</v>
      </c>
      <c r="F233" s="302">
        <v>6.3944620438812619E-2</v>
      </c>
      <c r="G233" s="14">
        <v>95.151515151515099</v>
      </c>
      <c r="H233" s="2">
        <v>332</v>
      </c>
      <c r="I233" s="302">
        <v>3.7714415540156768E-2</v>
      </c>
      <c r="J233" s="14">
        <v>93.939390000000003</v>
      </c>
      <c r="K233" s="302">
        <v>-1.1904761904761904E-2</v>
      </c>
      <c r="L233" s="2">
        <v>1043</v>
      </c>
      <c r="M233" s="27">
        <v>2.5685859232625719E-2</v>
      </c>
      <c r="N233" s="2">
        <v>132.12121212121201</v>
      </c>
      <c r="O233" s="2">
        <v>1748</v>
      </c>
      <c r="P233" s="27">
        <v>4.2065745776579871E-2</v>
      </c>
      <c r="Q233" s="14">
        <v>165.45454545454501</v>
      </c>
      <c r="R233" s="2">
        <v>1652</v>
      </c>
      <c r="S233" s="27">
        <v>3.7886432437391065E-2</v>
      </c>
      <c r="T233" s="14">
        <v>189.090912</v>
      </c>
      <c r="U233" s="27">
        <v>0.58389261744966447</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79</v>
      </c>
      <c r="C234" s="302">
        <v>1.0534737965062008E-2</v>
      </c>
      <c r="D234" s="2">
        <v>42.424242424242401</v>
      </c>
      <c r="E234" s="2">
        <v>97</v>
      </c>
      <c r="F234" s="302">
        <v>1.138096914232078E-2</v>
      </c>
      <c r="G234" s="14">
        <v>44.2424242424242</v>
      </c>
      <c r="H234" s="2">
        <v>50</v>
      </c>
      <c r="I234" s="302">
        <v>5.6798818584573437E-3</v>
      </c>
      <c r="J234" s="14">
        <v>32.121212</v>
      </c>
      <c r="K234" s="302">
        <v>-0.36708860759493672</v>
      </c>
      <c r="L234" s="2">
        <v>262</v>
      </c>
      <c r="M234" s="27">
        <v>6.4522484361916954E-3</v>
      </c>
      <c r="N234" s="2">
        <v>86.060606060606005</v>
      </c>
      <c r="O234" s="2">
        <v>312</v>
      </c>
      <c r="P234" s="27">
        <v>7.508302449824325E-3</v>
      </c>
      <c r="Q234" s="14">
        <v>78.787878787878796</v>
      </c>
      <c r="R234" s="2">
        <v>242</v>
      </c>
      <c r="S234" s="27">
        <v>5.5499495459132193E-3</v>
      </c>
      <c r="T234" s="14">
        <v>68.484849999999994</v>
      </c>
      <c r="U234" s="27">
        <v>-7.6335877862595422E-2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2">
        <v>0</v>
      </c>
      <c r="D235" s="2">
        <v>80</v>
      </c>
      <c r="E235" s="2">
        <v>54</v>
      </c>
      <c r="F235" s="302">
        <v>6.3357972544878568E-3</v>
      </c>
      <c r="G235" s="14">
        <v>36.969696969696898</v>
      </c>
      <c r="H235" s="2">
        <v>17</v>
      </c>
      <c r="I235" s="302">
        <v>1.9311598318754971E-3</v>
      </c>
      <c r="J235" s="14">
        <v>16.363636</v>
      </c>
      <c r="L235" s="2">
        <v>102</v>
      </c>
      <c r="M235" s="27">
        <v>2.5119440476776833E-3</v>
      </c>
      <c r="N235" s="2">
        <v>40</v>
      </c>
      <c r="O235" s="2">
        <v>212</v>
      </c>
      <c r="P235" s="27">
        <v>5.1017952543678108E-3</v>
      </c>
      <c r="Q235" s="14">
        <v>72.727272727272705</v>
      </c>
      <c r="R235" s="2">
        <v>34</v>
      </c>
      <c r="S235" s="27">
        <v>7.7974497752499765E-4</v>
      </c>
      <c r="T235" s="14">
        <v>20</v>
      </c>
      <c r="U235" s="27">
        <v>-0.66666666666666663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42</v>
      </c>
      <c r="C236" s="302">
        <v>5.600746766235498E-3</v>
      </c>
      <c r="D236" s="2">
        <v>38.787878787878697</v>
      </c>
      <c r="E236" s="2">
        <v>13</v>
      </c>
      <c r="F236" s="302">
        <v>1.5252845242285579E-3</v>
      </c>
      <c r="G236" s="14">
        <v>12.7272727272727</v>
      </c>
      <c r="H236" s="2">
        <v>13</v>
      </c>
      <c r="I236" s="302">
        <v>1.4767692831989094E-3</v>
      </c>
      <c r="J236" s="14">
        <v>12.121212</v>
      </c>
      <c r="K236" s="302">
        <v>-0.69047619047619047</v>
      </c>
      <c r="L236" s="2">
        <v>99</v>
      </c>
      <c r="M236" s="27">
        <v>2.4380633403930452E-3</v>
      </c>
      <c r="N236" s="2">
        <v>51.515151515151501</v>
      </c>
      <c r="O236" s="2">
        <v>23</v>
      </c>
      <c r="P236" s="27">
        <v>5.5349665495499833E-4</v>
      </c>
      <c r="Q236" s="14">
        <v>16.363636363636299</v>
      </c>
      <c r="R236" s="2">
        <v>82</v>
      </c>
      <c r="S236" s="27">
        <v>1.880561416383818E-3</v>
      </c>
      <c r="T236" s="14">
        <v>40.606059999999999</v>
      </c>
      <c r="U236" s="27">
        <v>-0.17171717171717171</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2">
        <v>0</v>
      </c>
      <c r="D237" s="2">
        <v>80</v>
      </c>
      <c r="E237" s="2">
        <v>0</v>
      </c>
      <c r="F237" s="302">
        <v>0</v>
      </c>
      <c r="G237" s="14">
        <v>13.3333333333333</v>
      </c>
      <c r="H237" s="2">
        <v>0</v>
      </c>
      <c r="I237" s="302">
        <v>0</v>
      </c>
      <c r="J237" s="14">
        <v>15.151515</v>
      </c>
      <c r="L237" s="2">
        <v>45</v>
      </c>
      <c r="M237" s="27">
        <v>1.1082106092695661E-3</v>
      </c>
      <c r="N237" s="2">
        <v>32.727272727272698</v>
      </c>
      <c r="O237" s="2">
        <v>33</v>
      </c>
      <c r="P237" s="27">
        <v>7.9414737450064971E-4</v>
      </c>
      <c r="Q237" s="14">
        <v>22.424242424242401</v>
      </c>
      <c r="R237" s="2">
        <v>0</v>
      </c>
      <c r="S237" s="27">
        <v>0</v>
      </c>
      <c r="T237" s="14">
        <v>18.787877999999999</v>
      </c>
      <c r="U237" s="27">
        <v>-1</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2">
        <v>0</v>
      </c>
      <c r="D238" s="2">
        <v>80</v>
      </c>
      <c r="E238" s="2">
        <v>0</v>
      </c>
      <c r="F238" s="302">
        <v>0</v>
      </c>
      <c r="G238" s="14">
        <v>13.3333333333333</v>
      </c>
      <c r="H238" s="2">
        <v>0</v>
      </c>
      <c r="I238" s="302">
        <v>0</v>
      </c>
      <c r="J238" s="14">
        <v>15.151515</v>
      </c>
      <c r="L238" s="2">
        <v>0</v>
      </c>
      <c r="M238" s="27">
        <v>0</v>
      </c>
      <c r="N238" s="2">
        <v>80</v>
      </c>
      <c r="O238" s="2">
        <v>67</v>
      </c>
      <c r="P238" s="27">
        <v>1.6123598209558648E-3</v>
      </c>
      <c r="Q238" s="14">
        <v>38.181818181818102</v>
      </c>
      <c r="R238" s="2">
        <v>0</v>
      </c>
      <c r="S238" s="27">
        <v>0</v>
      </c>
      <c r="T238" s="14">
        <v>18.787877999999999</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1797</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1700</v>
      </c>
      <c r="C241" s="305"/>
      <c r="D241" s="305" t="s">
        <v>1701</v>
      </c>
      <c r="E241" s="305" t="s">
        <v>1700</v>
      </c>
      <c r="F241" s="305"/>
      <c r="G241" s="305" t="s">
        <v>1701</v>
      </c>
      <c r="H241" s="305" t="s">
        <v>1700</v>
      </c>
      <c r="I241" s="305"/>
      <c r="J241" s="305" t="s">
        <v>1701</v>
      </c>
      <c r="K241" t="s">
        <v>170</v>
      </c>
      <c r="L241" s="208" t="s">
        <v>1700</v>
      </c>
      <c r="M241" s="208"/>
      <c r="N241" s="208" t="s">
        <v>1701</v>
      </c>
      <c r="O241" s="208" t="s">
        <v>1700</v>
      </c>
      <c r="P241" s="208"/>
      <c r="Q241" s="208" t="s">
        <v>1701</v>
      </c>
      <c r="R241" s="208" t="s">
        <v>1700</v>
      </c>
      <c r="S241" s="208"/>
      <c r="T241" s="208" t="s">
        <v>1701</v>
      </c>
      <c r="U241" t="s">
        <v>170</v>
      </c>
      <c r="V241" s="208" t="s">
        <v>1700</v>
      </c>
      <c r="W241" s="208"/>
      <c r="X241" s="208" t="s">
        <v>1701</v>
      </c>
      <c r="Y241" s="208" t="s">
        <v>1700</v>
      </c>
      <c r="Z241" s="208"/>
      <c r="AA241" s="208" t="s">
        <v>1701</v>
      </c>
      <c r="AB241" s="208" t="s">
        <v>1700</v>
      </c>
      <c r="AC241" s="208"/>
      <c r="AD241" s="208" t="s">
        <v>1701</v>
      </c>
      <c r="AE241" t="s">
        <v>170</v>
      </c>
    </row>
    <row r="242" spans="1:31" x14ac:dyDescent="0.3">
      <c r="A242" t="s">
        <v>172</v>
      </c>
      <c r="B242" s="2">
        <v>23827</v>
      </c>
      <c r="C242" t="s">
        <v>170</v>
      </c>
      <c r="D242" s="2">
        <v>45.454545454545404</v>
      </c>
      <c r="E242" s="2">
        <v>24873</v>
      </c>
      <c r="F242" t="s">
        <v>170</v>
      </c>
      <c r="G242" s="14">
        <v>45.454545454545404</v>
      </c>
      <c r="H242" s="2">
        <v>25796</v>
      </c>
      <c r="I242" t="s">
        <v>170</v>
      </c>
      <c r="J242" s="14">
        <v>57.5757561</v>
      </c>
      <c r="K242" s="302">
        <v>8.2637344189365011E-2</v>
      </c>
      <c r="L242" s="2">
        <v>133206</v>
      </c>
      <c r="M242" s="27" t="s">
        <v>170</v>
      </c>
      <c r="N242" s="2">
        <v>1193.3333333333301</v>
      </c>
      <c r="O242" s="2">
        <v>132265</v>
      </c>
      <c r="P242" s="27" t="s">
        <v>170</v>
      </c>
      <c r="Q242" s="14">
        <v>606.06060606060601</v>
      </c>
      <c r="R242" s="2">
        <v>136804</v>
      </c>
      <c r="S242" s="27" t="s">
        <v>170</v>
      </c>
      <c r="T242" s="14">
        <v>541.81820000000005</v>
      </c>
      <c r="U242" s="27">
        <v>2.7010795309520594E-2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3094</v>
      </c>
      <c r="C243" s="302">
        <v>0.12985268812691483</v>
      </c>
      <c r="D243" s="2">
        <v>500</v>
      </c>
      <c r="E243" s="2">
        <v>3886</v>
      </c>
      <c r="F243" s="302">
        <v>0.1562336670285048</v>
      </c>
      <c r="G243" s="14">
        <v>518.78787878787796</v>
      </c>
      <c r="H243" s="2">
        <v>3476</v>
      </c>
      <c r="I243" s="302">
        <v>0.1347495735772988</v>
      </c>
      <c r="J243" s="14">
        <v>530.30304000000001</v>
      </c>
      <c r="K243" s="302">
        <v>0.12346477052359406</v>
      </c>
      <c r="L243" s="2">
        <v>25713</v>
      </c>
      <c r="M243" s="27">
        <v>0.19303184541236881</v>
      </c>
      <c r="N243" s="2">
        <v>1156.3636363636299</v>
      </c>
      <c r="O243" s="2">
        <v>29900</v>
      </c>
      <c r="P243" s="27">
        <v>0.22606131629682832</v>
      </c>
      <c r="Q243" s="14">
        <v>1152.72727272727</v>
      </c>
      <c r="R243" s="2">
        <v>21908</v>
      </c>
      <c r="S243" s="27">
        <v>0.16014151632993187</v>
      </c>
      <c r="T243" s="14">
        <v>1124.24243</v>
      </c>
      <c r="U243" s="27">
        <v>-0.1479796212032824</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1400</v>
      </c>
      <c r="C244" s="302">
        <v>5.875687245561758E-2</v>
      </c>
      <c r="D244" s="2">
        <v>250.90909090909</v>
      </c>
      <c r="E244" s="2">
        <v>1898</v>
      </c>
      <c r="F244" s="302">
        <v>7.6307642825553815E-2</v>
      </c>
      <c r="G244" s="14">
        <v>280.60606060606</v>
      </c>
      <c r="H244" s="2">
        <v>1704</v>
      </c>
      <c r="I244" s="302">
        <v>6.6056752984958902E-2</v>
      </c>
      <c r="J244" s="14">
        <v>326.66665599999999</v>
      </c>
      <c r="K244" s="302">
        <v>0.21714285714285714</v>
      </c>
      <c r="L244" s="2">
        <v>12359</v>
      </c>
      <c r="M244" s="27">
        <v>9.2781105956188159E-2</v>
      </c>
      <c r="N244" s="2">
        <v>633.93939393939399</v>
      </c>
      <c r="O244" s="2">
        <v>13392</v>
      </c>
      <c r="P244" s="27">
        <v>0.10125127584772993</v>
      </c>
      <c r="Q244" s="14">
        <v>666.06060606060601</v>
      </c>
      <c r="R244" s="2">
        <v>10095</v>
      </c>
      <c r="S244" s="27">
        <v>7.3791701997017636E-2</v>
      </c>
      <c r="T244" s="14">
        <v>641.21209999999996</v>
      </c>
      <c r="U244" s="27">
        <v>-0.18318634193704991</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258</v>
      </c>
      <c r="C245" s="302">
        <v>1.0828052209678096E-2</v>
      </c>
      <c r="D245" s="2">
        <v>83.030303030303003</v>
      </c>
      <c r="E245" s="2">
        <v>170</v>
      </c>
      <c r="F245" s="302">
        <v>6.8347203795280026E-3</v>
      </c>
      <c r="G245" s="14">
        <v>68.484848484848399</v>
      </c>
      <c r="H245" s="2">
        <v>442</v>
      </c>
      <c r="I245" s="302">
        <v>1.7134439447976432E-2</v>
      </c>
      <c r="J245" s="14">
        <v>159.393936</v>
      </c>
      <c r="K245" s="302">
        <v>0.71317829457364346</v>
      </c>
      <c r="L245" s="2">
        <v>1874</v>
      </c>
      <c r="M245" s="27">
        <v>1.4068435355764755E-2</v>
      </c>
      <c r="N245" s="2">
        <v>163.030303030303</v>
      </c>
      <c r="O245" s="2">
        <v>1758</v>
      </c>
      <c r="P245" s="27">
        <v>1.3291498128756662E-2</v>
      </c>
      <c r="Q245" s="14">
        <v>185.45454545454501</v>
      </c>
      <c r="R245" s="2">
        <v>1460</v>
      </c>
      <c r="S245" s="27">
        <v>1.0672202567176398E-2</v>
      </c>
      <c r="T245" s="14">
        <v>181.21212800000001</v>
      </c>
      <c r="U245" s="27">
        <v>-0.22091782283884739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58</v>
      </c>
      <c r="C246" s="302">
        <v>2.4342132874470138E-3</v>
      </c>
      <c r="D246" s="2">
        <v>38.181818181818102</v>
      </c>
      <c r="E246" s="2">
        <v>19</v>
      </c>
      <c r="F246" s="302">
        <v>7.6388051300607088E-4</v>
      </c>
      <c r="G246" s="14">
        <v>18.181818181818102</v>
      </c>
      <c r="H246" s="2">
        <v>50</v>
      </c>
      <c r="I246" s="302">
        <v>1.9382850054271981E-3</v>
      </c>
      <c r="J246" s="14">
        <v>49.0909081</v>
      </c>
      <c r="K246" s="302">
        <v>-0.13793103448275862</v>
      </c>
      <c r="L246" s="2">
        <v>458</v>
      </c>
      <c r="M246" s="27">
        <v>3.4382835608005647E-3</v>
      </c>
      <c r="N246" s="2">
        <v>121.212121212121</v>
      </c>
      <c r="O246" s="2">
        <v>384</v>
      </c>
      <c r="P246" s="27">
        <v>2.9032623898990664E-3</v>
      </c>
      <c r="Q246" s="14">
        <v>86.6666666666666</v>
      </c>
      <c r="R246" s="2">
        <v>174</v>
      </c>
      <c r="S246" s="27">
        <v>1.2718926347182831E-3</v>
      </c>
      <c r="T246" s="14">
        <v>72.121215800000002</v>
      </c>
      <c r="U246" s="27">
        <v>-0.62008733624454149</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190</v>
      </c>
      <c r="C247" s="302">
        <v>7.9741469761195286E-3</v>
      </c>
      <c r="D247" s="2">
        <v>62.424242424242401</v>
      </c>
      <c r="E247" s="2">
        <v>491</v>
      </c>
      <c r="F247" s="302">
        <v>1.9740280625577936E-2</v>
      </c>
      <c r="G247" s="14">
        <v>119.39393939393899</v>
      </c>
      <c r="H247" s="2">
        <v>137</v>
      </c>
      <c r="I247" s="302">
        <v>5.3109009148705226E-3</v>
      </c>
      <c r="J247" s="14">
        <v>61.818179999999998</v>
      </c>
      <c r="K247" s="302">
        <v>-0.27894736842105261</v>
      </c>
      <c r="L247" s="2">
        <v>2047</v>
      </c>
      <c r="M247" s="27">
        <v>1.5367175652748375E-2</v>
      </c>
      <c r="N247" s="2">
        <v>244.24242424242399</v>
      </c>
      <c r="O247" s="2">
        <v>2283</v>
      </c>
      <c r="P247" s="27">
        <v>1.7260802177446792E-2</v>
      </c>
      <c r="Q247" s="14">
        <v>241.81818181818099</v>
      </c>
      <c r="R247" s="2">
        <v>1604</v>
      </c>
      <c r="S247" s="27">
        <v>1.1724803368322564E-2</v>
      </c>
      <c r="T247" s="14">
        <v>191.515152</v>
      </c>
      <c r="U247" s="27">
        <v>-0.21641426477772349</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62</v>
      </c>
      <c r="C248" s="302">
        <v>2.6020900658916355E-3</v>
      </c>
      <c r="D248" s="2">
        <v>30.303030303030301</v>
      </c>
      <c r="E248" s="2">
        <v>181</v>
      </c>
      <c r="F248" s="302">
        <v>7.2769669923209903E-3</v>
      </c>
      <c r="G248" s="14">
        <v>59.393939393939398</v>
      </c>
      <c r="H248" s="2">
        <v>0</v>
      </c>
      <c r="I248" s="302">
        <v>0</v>
      </c>
      <c r="J248" s="14">
        <v>15.151515</v>
      </c>
      <c r="K248" s="302">
        <v>-1</v>
      </c>
      <c r="L248" s="2">
        <v>675</v>
      </c>
      <c r="M248" s="27">
        <v>5.0673393090401335E-3</v>
      </c>
      <c r="N248" s="2">
        <v>141.21212121212099</v>
      </c>
      <c r="O248" s="2">
        <v>1028</v>
      </c>
      <c r="P248" s="27">
        <v>7.772275356292292E-3</v>
      </c>
      <c r="Q248" s="14">
        <v>136.969696969696</v>
      </c>
      <c r="R248" s="2">
        <v>829</v>
      </c>
      <c r="S248" s="27">
        <v>6.0597643343761878E-3</v>
      </c>
      <c r="T248" s="14">
        <v>166.66667200000001</v>
      </c>
      <c r="U248" s="27">
        <v>0.22814814814814816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8</v>
      </c>
      <c r="C249" s="302">
        <v>3.3575355688924332E-4</v>
      </c>
      <c r="D249" s="2">
        <v>7.8787878787878798</v>
      </c>
      <c r="E249" s="2">
        <v>93</v>
      </c>
      <c r="F249" s="302">
        <v>3.7389940899770838E-3</v>
      </c>
      <c r="G249" s="14">
        <v>35.757575757575701</v>
      </c>
      <c r="H249" s="2">
        <v>41</v>
      </c>
      <c r="I249" s="302">
        <v>1.5893937044503023E-3</v>
      </c>
      <c r="J249" s="14">
        <v>36.363636</v>
      </c>
      <c r="K249" s="302">
        <v>4.125</v>
      </c>
      <c r="L249" s="2">
        <v>377</v>
      </c>
      <c r="M249" s="27">
        <v>2.8302028437157487E-3</v>
      </c>
      <c r="N249" s="2">
        <v>88.484848484848399</v>
      </c>
      <c r="O249" s="2">
        <v>469</v>
      </c>
      <c r="P249" s="27">
        <v>3.545911616829849E-3</v>
      </c>
      <c r="Q249" s="14">
        <v>101.212121212121</v>
      </c>
      <c r="R249" s="2">
        <v>171</v>
      </c>
      <c r="S249" s="27">
        <v>1.2499634513610713E-3</v>
      </c>
      <c r="T249" s="14">
        <v>52.121212</v>
      </c>
      <c r="U249" s="27">
        <v>-0.54641909814323608</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72</v>
      </c>
      <c r="C250" s="302">
        <v>3.0217820120031899E-3</v>
      </c>
      <c r="D250" s="2">
        <v>41.212121212121197</v>
      </c>
      <c r="E250" s="2">
        <v>200</v>
      </c>
      <c r="F250" s="302">
        <v>8.0408475053270617E-3</v>
      </c>
      <c r="G250" s="14">
        <v>84.848484848484802</v>
      </c>
      <c r="H250" s="2">
        <v>86</v>
      </c>
      <c r="I250" s="302">
        <v>3.3338502093347806E-3</v>
      </c>
      <c r="J250" s="14">
        <v>54.5454559</v>
      </c>
      <c r="K250" s="302">
        <v>0.19444444444444445</v>
      </c>
      <c r="L250" s="2">
        <v>532</v>
      </c>
      <c r="M250" s="27">
        <v>3.993814092458298E-3</v>
      </c>
      <c r="N250" s="2">
        <v>86.060606060606005</v>
      </c>
      <c r="O250" s="2">
        <v>579</v>
      </c>
      <c r="P250" s="27">
        <v>4.3775753222696856E-3</v>
      </c>
      <c r="Q250" s="14">
        <v>96.969696969696898</v>
      </c>
      <c r="R250" s="2">
        <v>528</v>
      </c>
      <c r="S250" s="27">
        <v>3.859536270869273E-3</v>
      </c>
      <c r="T250" s="14">
        <v>103.63636</v>
      </c>
      <c r="U250" s="27">
        <v>-7.5187969924812026E-3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178</v>
      </c>
      <c r="C251" s="302">
        <v>7.4705166407856632E-3</v>
      </c>
      <c r="D251" s="2">
        <v>80.606060606060595</v>
      </c>
      <c r="E251" s="2">
        <v>149</v>
      </c>
      <c r="F251" s="302">
        <v>5.9904313914686605E-3</v>
      </c>
      <c r="G251" s="14">
        <v>53.3333333333333</v>
      </c>
      <c r="H251" s="2">
        <v>287</v>
      </c>
      <c r="I251" s="302">
        <v>1.1125755931152117E-2</v>
      </c>
      <c r="J251" s="14">
        <v>113.333336</v>
      </c>
      <c r="K251" s="302">
        <v>0.61235955056179781</v>
      </c>
      <c r="L251" s="2">
        <v>1205</v>
      </c>
      <c r="M251" s="27">
        <v>9.0461390628049781E-3</v>
      </c>
      <c r="N251" s="2">
        <v>168.48484848484799</v>
      </c>
      <c r="O251" s="2">
        <v>1293</v>
      </c>
      <c r="P251" s="27">
        <v>9.7758288284882627E-3</v>
      </c>
      <c r="Q251" s="14">
        <v>130.30303030303</v>
      </c>
      <c r="R251" s="2">
        <v>1208</v>
      </c>
      <c r="S251" s="27">
        <v>8.8301511651706095E-3</v>
      </c>
      <c r="T251" s="14">
        <v>231.515152</v>
      </c>
      <c r="U251" s="27">
        <v>2.4896265560165973E-3</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174</v>
      </c>
      <c r="C252" s="302">
        <v>7.302639862341042E-3</v>
      </c>
      <c r="D252" s="2">
        <v>57.5757575757575</v>
      </c>
      <c r="E252" s="2">
        <v>197</v>
      </c>
      <c r="F252" s="302">
        <v>7.9202347927471561E-3</v>
      </c>
      <c r="G252" s="14">
        <v>63.030303030303003</v>
      </c>
      <c r="H252" s="2">
        <v>258</v>
      </c>
      <c r="I252" s="302">
        <v>1.0001550628004341E-2</v>
      </c>
      <c r="J252" s="14">
        <v>79.393936199999999</v>
      </c>
      <c r="K252" s="302">
        <v>0.48275862068965519</v>
      </c>
      <c r="L252" s="2">
        <v>1803</v>
      </c>
      <c r="M252" s="27">
        <v>1.35354263321472E-2</v>
      </c>
      <c r="N252" s="2">
        <v>204.24242424242399</v>
      </c>
      <c r="O252" s="2">
        <v>1805</v>
      </c>
      <c r="P252" s="27">
        <v>1.3646845348353684E-2</v>
      </c>
      <c r="Q252" s="14">
        <v>195.15151515151501</v>
      </c>
      <c r="R252" s="2">
        <v>1333</v>
      </c>
      <c r="S252" s="27">
        <v>9.7438671383877663E-3</v>
      </c>
      <c r="T252" s="14">
        <v>166.060608</v>
      </c>
      <c r="U252" s="27">
        <v>-0.26067665002773155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81</v>
      </c>
      <c r="C253" s="302">
        <v>3.3995047635035883E-3</v>
      </c>
      <c r="D253" s="2">
        <v>43.636363636363598</v>
      </c>
      <c r="E253" s="2">
        <v>143</v>
      </c>
      <c r="F253" s="302">
        <v>5.7492059663088492E-3</v>
      </c>
      <c r="G253" s="14">
        <v>66.060606060606005</v>
      </c>
      <c r="H253" s="2">
        <v>179</v>
      </c>
      <c r="I253" s="302">
        <v>6.9390603194293687E-3</v>
      </c>
      <c r="J253" s="14">
        <v>71.515150000000006</v>
      </c>
      <c r="K253" s="302">
        <v>1.2098765432098766</v>
      </c>
      <c r="L253" s="2">
        <v>1217</v>
      </c>
      <c r="M253" s="27">
        <v>9.1362250949656929E-3</v>
      </c>
      <c r="N253" s="2">
        <v>181.81818181818099</v>
      </c>
      <c r="O253" s="2">
        <v>1328</v>
      </c>
      <c r="P253" s="27">
        <v>1.0040449098400938E-2</v>
      </c>
      <c r="Q253" s="14">
        <v>179.39393939393901</v>
      </c>
      <c r="R253" s="2">
        <v>1015</v>
      </c>
      <c r="S253" s="27">
        <v>7.4193737025233181E-3</v>
      </c>
      <c r="T253" s="14">
        <v>127.272728</v>
      </c>
      <c r="U253" s="27">
        <v>-0.16598192276088744</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139</v>
      </c>
      <c r="C254" s="302">
        <v>5.8337180509506021E-3</v>
      </c>
      <c r="D254" s="2">
        <v>66.060606060606005</v>
      </c>
      <c r="E254" s="2">
        <v>180</v>
      </c>
      <c r="F254" s="302">
        <v>7.2367627547943554E-3</v>
      </c>
      <c r="G254" s="14">
        <v>49.696969696969703</v>
      </c>
      <c r="H254" s="2">
        <v>53</v>
      </c>
      <c r="I254" s="302">
        <v>2.0545821057528298E-3</v>
      </c>
      <c r="J254" s="14">
        <v>32.727271999999999</v>
      </c>
      <c r="K254" s="302">
        <v>-0.61870503597122306</v>
      </c>
      <c r="L254" s="2">
        <v>1259</v>
      </c>
      <c r="M254" s="27">
        <v>9.4515262075281891E-3</v>
      </c>
      <c r="N254" s="2">
        <v>163.030303030303</v>
      </c>
      <c r="O254" s="2">
        <v>1066</v>
      </c>
      <c r="P254" s="27">
        <v>8.0595773636260529E-3</v>
      </c>
      <c r="Q254" s="14">
        <v>126.06060606060601</v>
      </c>
      <c r="R254" s="2">
        <v>657</v>
      </c>
      <c r="S254" s="27">
        <v>4.8024911552293796E-3</v>
      </c>
      <c r="T254" s="14">
        <v>120</v>
      </c>
      <c r="U254" s="27">
        <v>-0.47815726767275618</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171</v>
      </c>
      <c r="C255" s="302">
        <v>7.1767322785075754E-3</v>
      </c>
      <c r="D255" s="2">
        <v>82.424242424242394</v>
      </c>
      <c r="E255" s="2">
        <v>35</v>
      </c>
      <c r="F255" s="302">
        <v>1.4071483134322357E-3</v>
      </c>
      <c r="G255" s="14">
        <v>19.393939393939299</v>
      </c>
      <c r="H255" s="2">
        <v>48</v>
      </c>
      <c r="I255" s="302">
        <v>1.86075360521011E-3</v>
      </c>
      <c r="J255" s="14">
        <v>26.666665999999999</v>
      </c>
      <c r="K255" s="302">
        <v>-0.7192982456140351</v>
      </c>
      <c r="L255" s="2">
        <v>540</v>
      </c>
      <c r="M255" s="27">
        <v>4.0538714472321069E-3</v>
      </c>
      <c r="N255" s="2">
        <v>117.575757575757</v>
      </c>
      <c r="O255" s="2">
        <v>919</v>
      </c>
      <c r="P255" s="27">
        <v>6.9481722299928172E-3</v>
      </c>
      <c r="Q255" s="14">
        <v>221.21212121212099</v>
      </c>
      <c r="R255" s="2">
        <v>505</v>
      </c>
      <c r="S255" s="27">
        <v>3.6914125317973161E-3</v>
      </c>
      <c r="T255" s="14">
        <v>96.363640000000004</v>
      </c>
      <c r="U255" s="27">
        <v>-6.4814814814814811E-2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9</v>
      </c>
      <c r="C256" s="302">
        <v>3.7772275150039873E-4</v>
      </c>
      <c r="D256" s="2">
        <v>9.6969696969696901</v>
      </c>
      <c r="E256" s="2">
        <v>0</v>
      </c>
      <c r="F256" s="302">
        <v>0</v>
      </c>
      <c r="G256" s="2">
        <v>13.3333333333333</v>
      </c>
      <c r="H256" s="2">
        <v>96</v>
      </c>
      <c r="I256" s="302">
        <v>3.7215072104202201E-3</v>
      </c>
      <c r="J256" s="14">
        <v>80</v>
      </c>
      <c r="K256" s="302">
        <v>9.6666666666666661</v>
      </c>
      <c r="L256" s="2">
        <v>219</v>
      </c>
      <c r="M256" s="27">
        <v>1.644070086933021E-3</v>
      </c>
      <c r="N256" s="2">
        <v>61.212121212121197</v>
      </c>
      <c r="O256" s="2">
        <v>258</v>
      </c>
      <c r="P256" s="27">
        <v>1.9506294182134352E-3</v>
      </c>
      <c r="Q256" s="14">
        <v>67.878787878787804</v>
      </c>
      <c r="R256" s="2">
        <v>447</v>
      </c>
      <c r="S256" s="27">
        <v>3.2674483202245548E-3</v>
      </c>
      <c r="T256" s="14">
        <v>95.757576</v>
      </c>
      <c r="U256" s="27">
        <v>1.0410958904109588</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0</v>
      </c>
      <c r="C257" s="302">
        <v>0</v>
      </c>
      <c r="D257" s="2">
        <v>80</v>
      </c>
      <c r="E257" s="2">
        <v>40</v>
      </c>
      <c r="F257" s="302">
        <v>1.6081695010654123E-3</v>
      </c>
      <c r="G257" s="14">
        <v>36.363636363636303</v>
      </c>
      <c r="H257" s="2">
        <v>27</v>
      </c>
      <c r="I257" s="302">
        <v>1.046673902930687E-3</v>
      </c>
      <c r="J257" s="14">
        <v>17.575758</v>
      </c>
      <c r="L257" s="2">
        <v>153</v>
      </c>
      <c r="M257" s="27">
        <v>1.1485969100490968E-3</v>
      </c>
      <c r="N257" s="2">
        <v>39.393939393939398</v>
      </c>
      <c r="O257" s="2">
        <v>222</v>
      </c>
      <c r="P257" s="27">
        <v>1.6784485691603978E-3</v>
      </c>
      <c r="Q257" s="14">
        <v>52.121212121212103</v>
      </c>
      <c r="R257" s="2">
        <v>164</v>
      </c>
      <c r="S257" s="27">
        <v>1.1987953568609105E-3</v>
      </c>
      <c r="T257" s="14">
        <v>47.272728000000001</v>
      </c>
      <c r="U257" s="27">
        <v>7.1895424836601302E-2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1694</v>
      </c>
      <c r="C258" s="302">
        <v>7.1095815671297274E-2</v>
      </c>
      <c r="D258" s="2">
        <v>328.48484848484799</v>
      </c>
      <c r="E258" s="2">
        <v>1988</v>
      </c>
      <c r="F258" s="302">
        <v>7.9926024202950988E-2</v>
      </c>
      <c r="G258" s="14">
        <v>269.09090909090901</v>
      </c>
      <c r="H258" s="2">
        <v>1772</v>
      </c>
      <c r="I258" s="302">
        <v>6.8692820592339901E-2</v>
      </c>
      <c r="J258" s="14">
        <v>277.57574499999998</v>
      </c>
      <c r="K258" s="302">
        <v>4.6044864226682407E-2</v>
      </c>
      <c r="L258" s="2">
        <v>13354</v>
      </c>
      <c r="M258" s="27">
        <v>0.10025073945618065</v>
      </c>
      <c r="N258" s="2">
        <v>684.84848484848396</v>
      </c>
      <c r="O258" s="2">
        <v>16508</v>
      </c>
      <c r="P258" s="27">
        <v>0.12481004044909839</v>
      </c>
      <c r="Q258" s="14">
        <v>653.93939393939399</v>
      </c>
      <c r="R258" s="2">
        <v>11813</v>
      </c>
      <c r="S258" s="27">
        <v>8.6349814332914249E-2</v>
      </c>
      <c r="T258" s="14">
        <v>618.18179999999995</v>
      </c>
      <c r="U258" s="27">
        <v>-0.11539613598921672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299</v>
      </c>
      <c r="C259" s="302">
        <v>1.2548789188735468E-2</v>
      </c>
      <c r="D259" s="2">
        <v>100.60606060606</v>
      </c>
      <c r="E259" s="2">
        <v>332</v>
      </c>
      <c r="F259" s="302">
        <v>1.3347806858842922E-2</v>
      </c>
      <c r="G259" s="14">
        <v>89.090909090909093</v>
      </c>
      <c r="H259" s="2">
        <v>81</v>
      </c>
      <c r="I259" s="302">
        <v>3.1400217087920609E-3</v>
      </c>
      <c r="J259" s="14">
        <v>47.272728000000001</v>
      </c>
      <c r="K259" s="302">
        <v>-0.72909698996655514</v>
      </c>
      <c r="L259" s="2">
        <v>2091</v>
      </c>
      <c r="M259" s="27">
        <v>1.5697491104004323E-2</v>
      </c>
      <c r="N259" s="2">
        <v>192.12121212121201</v>
      </c>
      <c r="O259" s="2">
        <v>2004</v>
      </c>
      <c r="P259" s="27">
        <v>1.5151400597285753E-2</v>
      </c>
      <c r="Q259" s="14">
        <v>178.78787878787799</v>
      </c>
      <c r="R259" s="2">
        <v>1414</v>
      </c>
      <c r="S259" s="27">
        <v>1.0335955089032484E-2</v>
      </c>
      <c r="T259" s="14">
        <v>212.121216</v>
      </c>
      <c r="U259" s="27">
        <v>-0.32376853180296511</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64</v>
      </c>
      <c r="C260" s="302">
        <v>2.6860284551139466E-3</v>
      </c>
      <c r="D260" s="2">
        <v>36.363636363636303</v>
      </c>
      <c r="E260" s="2">
        <v>22</v>
      </c>
      <c r="F260" s="302">
        <v>8.8449322558597674E-4</v>
      </c>
      <c r="G260" s="14">
        <v>20</v>
      </c>
      <c r="H260" s="2">
        <v>84</v>
      </c>
      <c r="I260" s="302">
        <v>3.2563188091176928E-3</v>
      </c>
      <c r="J260" s="14">
        <v>48.484848</v>
      </c>
      <c r="K260" s="302">
        <v>0.3125</v>
      </c>
      <c r="L260" s="2">
        <v>449</v>
      </c>
      <c r="M260" s="27">
        <v>3.3707190366800296E-3</v>
      </c>
      <c r="N260" s="2">
        <v>92.121212121212096</v>
      </c>
      <c r="O260" s="2">
        <v>320</v>
      </c>
      <c r="P260" s="27">
        <v>2.4193853249158885E-3</v>
      </c>
      <c r="Q260" s="14">
        <v>84.848484848484802</v>
      </c>
      <c r="R260" s="2">
        <v>225</v>
      </c>
      <c r="S260" s="27">
        <v>1.6446887517908833E-3</v>
      </c>
      <c r="T260" s="14">
        <v>71.515150000000006</v>
      </c>
      <c r="U260" s="27">
        <v>-0.49888641425389757</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201</v>
      </c>
      <c r="C261" s="302">
        <v>8.4358081168422385E-3</v>
      </c>
      <c r="D261" s="2">
        <v>87.272727272727195</v>
      </c>
      <c r="E261" s="2">
        <v>241</v>
      </c>
      <c r="F261" s="302">
        <v>9.6892212439191085E-3</v>
      </c>
      <c r="G261" s="14">
        <v>80.606060606060595</v>
      </c>
      <c r="H261" s="2">
        <v>172</v>
      </c>
      <c r="I261" s="302">
        <v>6.6677004186695612E-3</v>
      </c>
      <c r="J261" s="14">
        <v>80</v>
      </c>
      <c r="K261" s="302">
        <v>-0.14427860696517414</v>
      </c>
      <c r="L261" s="2">
        <v>1897</v>
      </c>
      <c r="M261" s="27">
        <v>1.4241100250739457E-2</v>
      </c>
      <c r="N261" s="2">
        <v>226.666666666666</v>
      </c>
      <c r="O261" s="2">
        <v>2394</v>
      </c>
      <c r="P261" s="27">
        <v>1.8100026462026991E-2</v>
      </c>
      <c r="Q261" s="14">
        <v>213.333333333333</v>
      </c>
      <c r="R261" s="2">
        <v>1590</v>
      </c>
      <c r="S261" s="27">
        <v>1.1622467179322242E-2</v>
      </c>
      <c r="T261" s="14">
        <v>184.24243200000001</v>
      </c>
      <c r="U261" s="27">
        <v>-0.16183447548761201</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14</v>
      </c>
      <c r="C262" s="302">
        <v>5.8756872455617581E-4</v>
      </c>
      <c r="D262" s="2">
        <v>13.3333333333333</v>
      </c>
      <c r="E262" s="2">
        <v>78</v>
      </c>
      <c r="F262" s="302">
        <v>3.1359305270775538E-3</v>
      </c>
      <c r="G262" s="14">
        <v>31.515151515151501</v>
      </c>
      <c r="H262" s="2">
        <v>39</v>
      </c>
      <c r="I262" s="302">
        <v>1.5118623042332145E-3</v>
      </c>
      <c r="J262" s="14">
        <v>35.757576</v>
      </c>
      <c r="K262" s="302">
        <v>1.7857142857142858</v>
      </c>
      <c r="L262" s="2">
        <v>617</v>
      </c>
      <c r="M262" s="27">
        <v>4.6319234869300185E-3</v>
      </c>
      <c r="N262" s="2">
        <v>124.84848484848401</v>
      </c>
      <c r="O262" s="2">
        <v>1055</v>
      </c>
      <c r="P262" s="27">
        <v>7.9764109930820695E-3</v>
      </c>
      <c r="Q262" s="14">
        <v>175.15151515151501</v>
      </c>
      <c r="R262" s="2">
        <v>740</v>
      </c>
      <c r="S262" s="27">
        <v>5.4091985614455719E-3</v>
      </c>
      <c r="T262" s="14">
        <v>122.42424</v>
      </c>
      <c r="U262" s="27">
        <v>0.19935170178282011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20</v>
      </c>
      <c r="C263" s="302">
        <v>8.3938389222310819E-4</v>
      </c>
      <c r="D263" s="2">
        <v>15.151515151515101</v>
      </c>
      <c r="E263" s="2">
        <v>24</v>
      </c>
      <c r="F263" s="302">
        <v>9.6490170063924735E-4</v>
      </c>
      <c r="G263" s="14">
        <v>15.757575757575699</v>
      </c>
      <c r="H263" s="2">
        <v>0</v>
      </c>
      <c r="I263" s="302">
        <v>0</v>
      </c>
      <c r="J263" s="14">
        <v>15.151515</v>
      </c>
      <c r="K263" s="302">
        <v>-1</v>
      </c>
      <c r="L263" s="2">
        <v>161</v>
      </c>
      <c r="M263" s="27">
        <v>1.2086542648229058E-3</v>
      </c>
      <c r="N263" s="2">
        <v>52.727272727272698</v>
      </c>
      <c r="O263" s="2">
        <v>344</v>
      </c>
      <c r="P263" s="27">
        <v>2.6008392242845802E-3</v>
      </c>
      <c r="Q263" s="14">
        <v>76.969696969696898</v>
      </c>
      <c r="R263" s="2">
        <v>211</v>
      </c>
      <c r="S263" s="27">
        <v>1.5423525627905616E-3</v>
      </c>
      <c r="T263" s="14">
        <v>48.484848</v>
      </c>
      <c r="U263" s="27">
        <v>0.3105590062111801</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66</v>
      </c>
      <c r="C264" s="302">
        <v>2.7699668443362572E-3</v>
      </c>
      <c r="D264" s="2">
        <v>39.393939393939398</v>
      </c>
      <c r="E264" s="2">
        <v>15</v>
      </c>
      <c r="F264" s="302">
        <v>6.0306356289952965E-4</v>
      </c>
      <c r="G264" s="14">
        <v>11.5151515151515</v>
      </c>
      <c r="H264" s="2">
        <v>44</v>
      </c>
      <c r="I264" s="302">
        <v>1.7056908047759342E-3</v>
      </c>
      <c r="J264" s="14">
        <v>39.393940000000001</v>
      </c>
      <c r="K264" s="302">
        <v>-0.33333333333333331</v>
      </c>
      <c r="L264" s="2">
        <v>476</v>
      </c>
      <c r="M264" s="27">
        <v>3.5734126090416346E-3</v>
      </c>
      <c r="N264" s="2">
        <v>90.303030303030297</v>
      </c>
      <c r="O264" s="2">
        <v>535</v>
      </c>
      <c r="P264" s="27">
        <v>4.0449098400937508E-3</v>
      </c>
      <c r="Q264" s="14">
        <v>83.030303030303003</v>
      </c>
      <c r="R264" s="2">
        <v>350</v>
      </c>
      <c r="S264" s="27">
        <v>2.5584047250080408E-3</v>
      </c>
      <c r="T264" s="14">
        <v>83.636359999999996</v>
      </c>
      <c r="U264" s="27">
        <v>-0.26470588235294118</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243</v>
      </c>
      <c r="C265" s="302">
        <v>1.0198514290510765E-2</v>
      </c>
      <c r="D265" s="2">
        <v>80.606060606060595</v>
      </c>
      <c r="E265" s="2">
        <v>153</v>
      </c>
      <c r="F265" s="302">
        <v>6.1512483415752019E-3</v>
      </c>
      <c r="G265" s="14">
        <v>55.151515151515099</v>
      </c>
      <c r="H265" s="2">
        <v>344</v>
      </c>
      <c r="I265" s="302">
        <v>1.3335400837339122E-2</v>
      </c>
      <c r="J265" s="14">
        <v>110.909088</v>
      </c>
      <c r="K265" s="302">
        <v>0.41563786008230452</v>
      </c>
      <c r="L265" s="2">
        <v>1432</v>
      </c>
      <c r="M265" s="27">
        <v>1.0750266504511809E-2</v>
      </c>
      <c r="N265" s="2">
        <v>198.78787878787799</v>
      </c>
      <c r="O265" s="2">
        <v>1601</v>
      </c>
      <c r="P265" s="27">
        <v>1.2104487203719805E-2</v>
      </c>
      <c r="Q265" s="14">
        <v>161.81818181818099</v>
      </c>
      <c r="R265" s="2">
        <v>1412</v>
      </c>
      <c r="S265" s="27">
        <v>1.032133563346101E-2</v>
      </c>
      <c r="T265" s="14">
        <v>190.909088</v>
      </c>
      <c r="U265" s="27">
        <v>-1.3966480446927373E-2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333</v>
      </c>
      <c r="C266" s="302">
        <v>1.3975741805514752E-2</v>
      </c>
      <c r="D266" s="2">
        <v>80</v>
      </c>
      <c r="E266" s="2">
        <v>294</v>
      </c>
      <c r="F266" s="302">
        <v>1.182004583283078E-2</v>
      </c>
      <c r="G266" s="14">
        <v>75.757575757575694</v>
      </c>
      <c r="H266" s="2">
        <v>500</v>
      </c>
      <c r="I266" s="302">
        <v>1.9382850054271979E-2</v>
      </c>
      <c r="J266" s="14">
        <v>114.545456</v>
      </c>
      <c r="K266" s="302">
        <v>0.50150150150150152</v>
      </c>
      <c r="L266" s="2">
        <v>2436</v>
      </c>
      <c r="M266" s="27">
        <v>1.8287464528624838E-2</v>
      </c>
      <c r="N266" s="2">
        <v>158.78787878787799</v>
      </c>
      <c r="O266" s="2">
        <v>2999</v>
      </c>
      <c r="P266" s="27">
        <v>2.2674176841946093E-2</v>
      </c>
      <c r="Q266" s="14">
        <v>191.51515151515099</v>
      </c>
      <c r="R266" s="2">
        <v>1970</v>
      </c>
      <c r="S266" s="27">
        <v>1.4400163737902401E-2</v>
      </c>
      <c r="T266" s="14">
        <v>192.121216</v>
      </c>
      <c r="U266" s="27">
        <v>-0.19129720853858784</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104</v>
      </c>
      <c r="C267" s="302">
        <v>4.3647962395601632E-3</v>
      </c>
      <c r="D267" s="2">
        <v>50.909090909090899</v>
      </c>
      <c r="E267" s="2">
        <v>368</v>
      </c>
      <c r="F267" s="302">
        <v>1.4795159409801794E-2</v>
      </c>
      <c r="G267" s="14">
        <v>76.969696969696898</v>
      </c>
      <c r="H267" s="2">
        <v>180</v>
      </c>
      <c r="I267" s="302">
        <v>6.9778260195379124E-3</v>
      </c>
      <c r="J267" s="14">
        <v>66.666664100000006</v>
      </c>
      <c r="K267" s="302">
        <v>0.73076923076923073</v>
      </c>
      <c r="L267" s="2">
        <v>1485</v>
      </c>
      <c r="M267" s="27">
        <v>1.1148146479888293E-2</v>
      </c>
      <c r="N267" s="2">
        <v>159.39393939393901</v>
      </c>
      <c r="O267" s="2">
        <v>1855</v>
      </c>
      <c r="P267" s="27">
        <v>1.4024874305371792E-2</v>
      </c>
      <c r="Q267" s="14">
        <v>174.54545454545399</v>
      </c>
      <c r="R267" s="2">
        <v>1312</v>
      </c>
      <c r="S267" s="27">
        <v>9.5903628548872841E-3</v>
      </c>
      <c r="T267" s="14">
        <v>164.84848</v>
      </c>
      <c r="U267" s="27">
        <v>-0.1164983164983165</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140</v>
      </c>
      <c r="C268" s="302">
        <v>5.8756872455617577E-3</v>
      </c>
      <c r="D268" s="2">
        <v>54.545454545454497</v>
      </c>
      <c r="E268" s="2">
        <v>302</v>
      </c>
      <c r="F268" s="302">
        <v>1.2141679733043862E-2</v>
      </c>
      <c r="G268" s="14">
        <v>83.636363636363598</v>
      </c>
      <c r="H268" s="2">
        <v>103</v>
      </c>
      <c r="I268" s="302">
        <v>3.9928671111800276E-3</v>
      </c>
      <c r="J268" s="14">
        <v>44.848483999999999</v>
      </c>
      <c r="K268" s="302">
        <v>-0.26428571428571429</v>
      </c>
      <c r="L268" s="2">
        <v>1093</v>
      </c>
      <c r="M268" s="27">
        <v>8.2053360959716531E-3</v>
      </c>
      <c r="N268" s="2">
        <v>130.30303030303</v>
      </c>
      <c r="O268" s="2">
        <v>1542</v>
      </c>
      <c r="P268" s="27">
        <v>1.1658413034438438E-2</v>
      </c>
      <c r="Q268" s="14">
        <v>144.24242424242399</v>
      </c>
      <c r="R268" s="2">
        <v>601</v>
      </c>
      <c r="S268" s="27">
        <v>4.393146399228093E-3</v>
      </c>
      <c r="T268" s="14">
        <v>95.151510000000002</v>
      </c>
      <c r="U268" s="27">
        <v>-0.45013723696248858</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94</v>
      </c>
      <c r="C269" s="302">
        <v>3.9451042934486088E-3</v>
      </c>
      <c r="D269" s="2">
        <v>34.545454545454497</v>
      </c>
      <c r="E269" s="2">
        <v>59</v>
      </c>
      <c r="F269" s="302">
        <v>2.3720500140714832E-3</v>
      </c>
      <c r="G269" s="14">
        <v>30.303030303030301</v>
      </c>
      <c r="H269" s="2">
        <v>70</v>
      </c>
      <c r="I269" s="302">
        <v>2.7135990075980772E-3</v>
      </c>
      <c r="J269" s="14">
        <v>34.5454559</v>
      </c>
      <c r="K269" s="302">
        <v>-0.25531914893617019</v>
      </c>
      <c r="L269" s="2">
        <v>497</v>
      </c>
      <c r="M269" s="27">
        <v>3.7310631653228832E-3</v>
      </c>
      <c r="N269" s="2">
        <v>92.121212121212096</v>
      </c>
      <c r="O269" s="2">
        <v>997</v>
      </c>
      <c r="P269" s="27">
        <v>7.5378974029410651E-3</v>
      </c>
      <c r="Q269" s="14">
        <v>126.06060606060601</v>
      </c>
      <c r="R269" s="2">
        <v>670</v>
      </c>
      <c r="S269" s="27">
        <v>4.8975176164439633E-3</v>
      </c>
      <c r="T269" s="14">
        <v>99.393936199999999</v>
      </c>
      <c r="U269" s="27">
        <v>0.34808853118712274</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104</v>
      </c>
      <c r="C270" s="302">
        <v>4.3647962395601632E-3</v>
      </c>
      <c r="D270" s="2">
        <v>51.515151515151501</v>
      </c>
      <c r="E270" s="2">
        <v>48</v>
      </c>
      <c r="F270" s="302">
        <v>1.9298034012784947E-3</v>
      </c>
      <c r="G270" s="14">
        <v>26.060606060605998</v>
      </c>
      <c r="H270" s="2">
        <v>110</v>
      </c>
      <c r="I270" s="302">
        <v>4.264227011939836E-3</v>
      </c>
      <c r="J270" s="14">
        <v>49.0909081</v>
      </c>
      <c r="K270" s="302">
        <v>5.7692307692307696E-2</v>
      </c>
      <c r="L270" s="2">
        <v>423</v>
      </c>
      <c r="M270" s="27">
        <v>3.1755326336651503E-3</v>
      </c>
      <c r="N270" s="2">
        <v>80.606060606060595</v>
      </c>
      <c r="O270" s="2">
        <v>393</v>
      </c>
      <c r="P270" s="27">
        <v>2.9713076021623255E-3</v>
      </c>
      <c r="Q270" s="14">
        <v>76.969696969696898</v>
      </c>
      <c r="R270" s="2">
        <v>822</v>
      </c>
      <c r="S270" s="27">
        <v>6.0085962398760268E-3</v>
      </c>
      <c r="T270" s="14">
        <v>114.545456</v>
      </c>
      <c r="U270" s="27">
        <v>0.94326241134751776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12</v>
      </c>
      <c r="C271" s="302">
        <v>5.0363033533386498E-4</v>
      </c>
      <c r="D271" s="2">
        <v>12.7272727272727</v>
      </c>
      <c r="E271" s="2">
        <v>52</v>
      </c>
      <c r="F271" s="302">
        <v>2.0906203513850362E-3</v>
      </c>
      <c r="G271" s="14">
        <v>35.757575757575701</v>
      </c>
      <c r="H271" s="2">
        <v>45</v>
      </c>
      <c r="I271" s="302">
        <v>1.7444565048844781E-3</v>
      </c>
      <c r="J271" s="14">
        <v>24.242424</v>
      </c>
      <c r="K271" s="302">
        <v>2.75</v>
      </c>
      <c r="L271" s="2">
        <v>297</v>
      </c>
      <c r="M271" s="27">
        <v>2.2296292959776585E-3</v>
      </c>
      <c r="N271" s="2">
        <v>65.454545454545396</v>
      </c>
      <c r="O271" s="2">
        <v>469</v>
      </c>
      <c r="P271" s="27">
        <v>3.545911616829849E-3</v>
      </c>
      <c r="Q271" s="14">
        <v>86.060606060606005</v>
      </c>
      <c r="R271" s="2">
        <v>496</v>
      </c>
      <c r="S271" s="27">
        <v>3.6256249817256804E-3</v>
      </c>
      <c r="T271" s="14">
        <v>69.090909999999994</v>
      </c>
      <c r="U271" s="27">
        <v>0.67003367003366998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20733</v>
      </c>
      <c r="C272" s="302">
        <v>0.87014731187308514</v>
      </c>
      <c r="D272" s="2">
        <v>503.636363636363</v>
      </c>
      <c r="E272" s="2">
        <v>20987</v>
      </c>
      <c r="F272" s="302">
        <v>0.84376633297149517</v>
      </c>
      <c r="G272" s="14">
        <v>514.54545454545405</v>
      </c>
      <c r="H272" s="2">
        <v>22320</v>
      </c>
      <c r="I272" s="302">
        <v>0.86525042642270122</v>
      </c>
      <c r="J272" s="14">
        <v>531.51513699999998</v>
      </c>
      <c r="K272" s="302">
        <v>7.6544638981334109E-2</v>
      </c>
      <c r="L272" s="2">
        <v>107493</v>
      </c>
      <c r="M272" s="27">
        <v>0.80696815458763116</v>
      </c>
      <c r="N272" s="2">
        <v>1489.0909090908999</v>
      </c>
      <c r="O272" s="2">
        <v>102365</v>
      </c>
      <c r="P272" s="27">
        <v>0.77393868370317165</v>
      </c>
      <c r="Q272" s="14">
        <v>1229.0909090908999</v>
      </c>
      <c r="R272" s="2">
        <v>114896</v>
      </c>
      <c r="S272" s="27">
        <v>0.8398584836700681</v>
      </c>
      <c r="T272" s="14">
        <v>1127.87878</v>
      </c>
      <c r="U272" s="27">
        <v>6.8869600811215612E-2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10749</v>
      </c>
      <c r="C273" s="302">
        <v>0.4511268728753095</v>
      </c>
      <c r="D273" s="2">
        <v>388.48484848484799</v>
      </c>
      <c r="E273" s="2">
        <v>10390</v>
      </c>
      <c r="F273" s="302">
        <v>0.41772202790174084</v>
      </c>
      <c r="G273" s="14">
        <v>404.24242424242402</v>
      </c>
      <c r="H273" s="2">
        <v>12007</v>
      </c>
      <c r="I273" s="302">
        <v>0.46545976120328736</v>
      </c>
      <c r="J273" s="14">
        <v>404.84848</v>
      </c>
      <c r="K273" s="302">
        <v>0.11703414271094986</v>
      </c>
      <c r="L273" s="2">
        <v>56665</v>
      </c>
      <c r="M273" s="27">
        <v>0.42539375103223581</v>
      </c>
      <c r="N273" s="2">
        <v>1192.12121212121</v>
      </c>
      <c r="O273" s="2">
        <v>52565</v>
      </c>
      <c r="P273" s="27">
        <v>0.3974218425131365</v>
      </c>
      <c r="Q273" s="14">
        <v>772.12121212121201</v>
      </c>
      <c r="R273" s="2">
        <v>59427</v>
      </c>
      <c r="S273" s="27">
        <v>0.43439519312300812</v>
      </c>
      <c r="T273" s="14">
        <v>698.78790000000004</v>
      </c>
      <c r="U273" s="27">
        <v>4.8742610076766966E-2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937</v>
      </c>
      <c r="C274" s="302">
        <v>3.9325135350652622E-2</v>
      </c>
      <c r="D274" s="2">
        <v>120.60606060606</v>
      </c>
      <c r="E274" s="2">
        <v>965</v>
      </c>
      <c r="F274" s="302">
        <v>3.8797089213203073E-2</v>
      </c>
      <c r="G274" s="2">
        <v>144.84848484848399</v>
      </c>
      <c r="H274" s="2">
        <v>846</v>
      </c>
      <c r="I274" s="302">
        <v>3.2795782291828189E-2</v>
      </c>
      <c r="J274" s="14">
        <v>159.393936</v>
      </c>
      <c r="K274" s="302">
        <v>-9.7118463180362866E-2</v>
      </c>
      <c r="L274" s="2">
        <v>4380</v>
      </c>
      <c r="M274" s="27">
        <v>3.2881401738660422E-2</v>
      </c>
      <c r="N274" s="2">
        <v>167.272727272727</v>
      </c>
      <c r="O274" s="2">
        <v>4251</v>
      </c>
      <c r="P274" s="27">
        <v>3.214002192567951E-2</v>
      </c>
      <c r="Q274" s="14">
        <v>183.636363636363</v>
      </c>
      <c r="R274" s="2">
        <v>4441</v>
      </c>
      <c r="S274" s="27">
        <v>3.2462501096459165E-2</v>
      </c>
      <c r="T274" s="14">
        <v>185.454544</v>
      </c>
      <c r="U274" s="27">
        <v>1.3926940639269407E-2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163</v>
      </c>
      <c r="C275" s="302">
        <v>6.8409787216183321E-3</v>
      </c>
      <c r="D275" s="2">
        <v>39.393939393939398</v>
      </c>
      <c r="E275" s="2">
        <v>84</v>
      </c>
      <c r="F275" s="302">
        <v>3.377155952237366E-3</v>
      </c>
      <c r="G275" s="14">
        <v>35.151515151515099</v>
      </c>
      <c r="H275" s="2">
        <v>205</v>
      </c>
      <c r="I275" s="302">
        <v>7.9469685222515116E-3</v>
      </c>
      <c r="J275" s="14">
        <v>149.69697600000001</v>
      </c>
      <c r="K275" s="302">
        <v>0.25766871165644173</v>
      </c>
      <c r="L275" s="2">
        <v>837</v>
      </c>
      <c r="M275" s="27">
        <v>6.2835007432097655E-3</v>
      </c>
      <c r="N275" s="2">
        <v>123.030303030303</v>
      </c>
      <c r="O275" s="2">
        <v>742</v>
      </c>
      <c r="P275" s="27">
        <v>5.6099497221487162E-3</v>
      </c>
      <c r="Q275" s="14">
        <v>108.484848484848</v>
      </c>
      <c r="R275" s="2">
        <v>742</v>
      </c>
      <c r="S275" s="27">
        <v>5.4238180170170461E-3</v>
      </c>
      <c r="T275" s="14">
        <v>202.42424</v>
      </c>
      <c r="U275" s="27">
        <v>-0.11350059737156511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1014</v>
      </c>
      <c r="C276" s="302">
        <v>4.2556763335711588E-2</v>
      </c>
      <c r="D276" s="2">
        <v>114.54545454545401</v>
      </c>
      <c r="E276" s="2">
        <v>767</v>
      </c>
      <c r="F276" s="302">
        <v>3.083665018292928E-2</v>
      </c>
      <c r="G276" s="14">
        <v>113.939393939393</v>
      </c>
      <c r="H276" s="2">
        <v>812</v>
      </c>
      <c r="I276" s="302">
        <v>3.1477748488137697E-2</v>
      </c>
      <c r="J276" s="14">
        <v>133.33332799999999</v>
      </c>
      <c r="K276" s="302">
        <v>-0.19921104536489151</v>
      </c>
      <c r="L276" s="2">
        <v>4769</v>
      </c>
      <c r="M276" s="27">
        <v>3.5801690614536884E-2</v>
      </c>
      <c r="N276" s="2">
        <v>242.42424242424201</v>
      </c>
      <c r="O276" s="2">
        <v>4615</v>
      </c>
      <c r="P276" s="27">
        <v>3.4892072732771333E-2</v>
      </c>
      <c r="Q276" s="14">
        <v>249.09090909090901</v>
      </c>
      <c r="R276" s="2">
        <v>5388</v>
      </c>
      <c r="S276" s="27">
        <v>3.9384813309552354E-2</v>
      </c>
      <c r="T276" s="14">
        <v>286.66665599999999</v>
      </c>
      <c r="U276" s="27">
        <v>0.12979660306143845</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453</v>
      </c>
      <c r="C277" s="302">
        <v>1.9012045158853401E-2</v>
      </c>
      <c r="D277" s="2">
        <v>92.121212121212096</v>
      </c>
      <c r="E277" s="2">
        <v>398</v>
      </c>
      <c r="F277" s="302">
        <v>1.6001286535600852E-2</v>
      </c>
      <c r="G277" s="14">
        <v>81.212121212121204</v>
      </c>
      <c r="H277" s="2">
        <v>447</v>
      </c>
      <c r="I277" s="302">
        <v>1.732826794851915E-2</v>
      </c>
      <c r="J277" s="14">
        <v>103.030304</v>
      </c>
      <c r="K277" s="302">
        <v>-1.3245033112582781E-2</v>
      </c>
      <c r="L277" s="2">
        <v>2353</v>
      </c>
      <c r="M277" s="27">
        <v>1.766436947284657E-2</v>
      </c>
      <c r="N277" s="2">
        <v>192.12121212121201</v>
      </c>
      <c r="O277" s="2">
        <v>2218</v>
      </c>
      <c r="P277" s="27">
        <v>1.6769364533323252E-2</v>
      </c>
      <c r="Q277" s="14">
        <v>184.84848484848399</v>
      </c>
      <c r="R277" s="2">
        <v>2798</v>
      </c>
      <c r="S277" s="27">
        <v>2.045261834449285E-2</v>
      </c>
      <c r="T277" s="14">
        <v>213.33332799999999</v>
      </c>
      <c r="U277" s="27">
        <v>0.18912027199320017</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210</v>
      </c>
      <c r="C278" s="302">
        <v>8.8135308683426374E-3</v>
      </c>
      <c r="D278" s="2">
        <v>48.484848484848399</v>
      </c>
      <c r="E278" s="2">
        <v>123</v>
      </c>
      <c r="F278" s="302">
        <v>4.9451212157761429E-3</v>
      </c>
      <c r="G278" s="14">
        <v>55.151515151515099</v>
      </c>
      <c r="H278" s="2">
        <v>158</v>
      </c>
      <c r="I278" s="302">
        <v>6.1249806171499461E-3</v>
      </c>
      <c r="J278" s="14">
        <v>60</v>
      </c>
      <c r="K278" s="302">
        <v>-0.24761904761904763</v>
      </c>
      <c r="L278" s="2">
        <v>854</v>
      </c>
      <c r="M278" s="27">
        <v>6.4111226221041095E-3</v>
      </c>
      <c r="N278" s="2">
        <v>103.636363636363</v>
      </c>
      <c r="O278" s="2">
        <v>890</v>
      </c>
      <c r="P278" s="27">
        <v>6.7289154349223154E-3</v>
      </c>
      <c r="Q278" s="14">
        <v>98.181818181818201</v>
      </c>
      <c r="R278" s="2">
        <v>935</v>
      </c>
      <c r="S278" s="27">
        <v>6.8345954796643375E-3</v>
      </c>
      <c r="T278" s="14">
        <v>133.939392</v>
      </c>
      <c r="U278" s="27">
        <v>9.4847775175644022E-2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357</v>
      </c>
      <c r="C279" s="302">
        <v>1.4983002476182483E-2</v>
      </c>
      <c r="D279" s="2">
        <v>61.818181818181799</v>
      </c>
      <c r="E279" s="2">
        <v>222</v>
      </c>
      <c r="F279" s="302">
        <v>8.9253407309130388E-3</v>
      </c>
      <c r="G279" s="14">
        <v>47.878787878787797</v>
      </c>
      <c r="H279" s="2">
        <v>350</v>
      </c>
      <c r="I279" s="302">
        <v>1.3567995037990386E-2</v>
      </c>
      <c r="J279" s="14">
        <v>91.515150000000006</v>
      </c>
      <c r="K279" s="302">
        <v>-1.9607843137254902E-2</v>
      </c>
      <c r="L279" s="2">
        <v>1724</v>
      </c>
      <c r="M279" s="27">
        <v>1.2942359953755837E-2</v>
      </c>
      <c r="N279" s="2">
        <v>120.60606060606</v>
      </c>
      <c r="O279" s="2">
        <v>1398</v>
      </c>
      <c r="P279" s="27">
        <v>1.0569689638226288E-2</v>
      </c>
      <c r="Q279" s="14">
        <v>104.84848484848401</v>
      </c>
      <c r="R279" s="2">
        <v>1567</v>
      </c>
      <c r="S279" s="27">
        <v>1.1454343440250285E-2</v>
      </c>
      <c r="T279" s="14">
        <v>158.18182400000001</v>
      </c>
      <c r="U279" s="27">
        <v>-9.1067285382830626E-2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1244</v>
      </c>
      <c r="C280" s="302">
        <v>5.2209678096277336E-2</v>
      </c>
      <c r="D280" s="2">
        <v>277.575757575757</v>
      </c>
      <c r="E280" s="2">
        <v>1727</v>
      </c>
      <c r="F280" s="302">
        <v>6.9432718208499181E-2</v>
      </c>
      <c r="G280" s="14">
        <v>205.45454545454501</v>
      </c>
      <c r="H280" s="2">
        <v>1243</v>
      </c>
      <c r="I280" s="302">
        <v>4.8185765234920144E-2</v>
      </c>
      <c r="J280" s="14">
        <v>153.939392</v>
      </c>
      <c r="K280" s="302">
        <v>-8.0385852090032153E-4</v>
      </c>
      <c r="L280" s="2">
        <v>5942</v>
      </c>
      <c r="M280" s="27">
        <v>4.4607600258246623E-2</v>
      </c>
      <c r="N280" s="2">
        <v>747.27272727272702</v>
      </c>
      <c r="O280" s="2">
        <v>6419</v>
      </c>
      <c r="P280" s="27">
        <v>4.8531357501984652E-2</v>
      </c>
      <c r="Q280" s="14">
        <v>247.87878787878699</v>
      </c>
      <c r="R280" s="2">
        <v>6233</v>
      </c>
      <c r="S280" s="27">
        <v>4.5561533288500336E-2</v>
      </c>
      <c r="T280" s="14">
        <v>269.09089999999998</v>
      </c>
      <c r="U280" s="27">
        <v>4.8973409626388423E-2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2080</v>
      </c>
      <c r="C281" s="302">
        <v>8.7295924791203253E-2</v>
      </c>
      <c r="D281" s="2">
        <v>193.939393939393</v>
      </c>
      <c r="E281" s="2">
        <v>2107</v>
      </c>
      <c r="F281" s="302">
        <v>8.4710328468620588E-2</v>
      </c>
      <c r="G281" s="14">
        <v>198.18181818181799</v>
      </c>
      <c r="H281" s="2">
        <v>2380</v>
      </c>
      <c r="I281" s="302">
        <v>9.226236625833463E-2</v>
      </c>
      <c r="J281" s="14">
        <v>204.24243200000001</v>
      </c>
      <c r="K281" s="302">
        <v>0.14423076923076922</v>
      </c>
      <c r="L281" s="2">
        <v>9559</v>
      </c>
      <c r="M281" s="27">
        <v>7.176103178535502E-2</v>
      </c>
      <c r="N281" s="2">
        <v>379.39393939393898</v>
      </c>
      <c r="O281" s="2">
        <v>9099</v>
      </c>
      <c r="P281" s="27">
        <v>6.8793709598155214E-2</v>
      </c>
      <c r="Q281" s="14">
        <v>250.90909090909</v>
      </c>
      <c r="R281" s="2">
        <v>10053</v>
      </c>
      <c r="S281" s="27">
        <v>7.3484693430016665E-2</v>
      </c>
      <c r="T281" s="14">
        <v>274.54544099999998</v>
      </c>
      <c r="U281" s="27">
        <v>5.1679045925305991E-2</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1575</v>
      </c>
      <c r="C282" s="302">
        <v>6.6101481512569768E-2</v>
      </c>
      <c r="D282" s="2">
        <v>153.939393939393</v>
      </c>
      <c r="E282" s="2">
        <v>1435</v>
      </c>
      <c r="F282" s="302">
        <v>5.7693080850721667E-2</v>
      </c>
      <c r="G282" s="14">
        <v>140</v>
      </c>
      <c r="H282" s="2">
        <v>1634</v>
      </c>
      <c r="I282" s="302">
        <v>6.334315397736083E-2</v>
      </c>
      <c r="J282" s="14">
        <v>219.393936</v>
      </c>
      <c r="K282" s="302">
        <v>3.7460317460317458E-2</v>
      </c>
      <c r="L282" s="2">
        <v>9353</v>
      </c>
      <c r="M282" s="27">
        <v>7.0214554899929435E-2</v>
      </c>
      <c r="N282" s="2">
        <v>288.48484848484799</v>
      </c>
      <c r="O282" s="2">
        <v>6738</v>
      </c>
      <c r="P282" s="27">
        <v>5.0943182247760177E-2</v>
      </c>
      <c r="Q282" s="14">
        <v>215.15151515151501</v>
      </c>
      <c r="R282" s="2">
        <v>8220</v>
      </c>
      <c r="S282" s="27">
        <v>6.0085962398760268E-2</v>
      </c>
      <c r="T282" s="14">
        <v>192.121216</v>
      </c>
      <c r="U282" s="27">
        <v>-0.12113760290815781</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1438</v>
      </c>
      <c r="C283" s="302">
        <v>6.0351701850841481E-2</v>
      </c>
      <c r="D283" s="2">
        <v>158.18181818181799</v>
      </c>
      <c r="E283" s="2">
        <v>958</v>
      </c>
      <c r="F283" s="302">
        <v>3.8515659550516626E-2</v>
      </c>
      <c r="G283" s="14">
        <v>112.121212121212</v>
      </c>
      <c r="H283" s="2">
        <v>1690</v>
      </c>
      <c r="I283" s="302">
        <v>6.5514033183439291E-2</v>
      </c>
      <c r="J283" s="14">
        <v>186.060608</v>
      </c>
      <c r="K283" s="302">
        <v>0.17524339360222532</v>
      </c>
      <c r="L283" s="2">
        <v>7231</v>
      </c>
      <c r="M283" s="27">
        <v>5.4284341546176597E-2</v>
      </c>
      <c r="N283" s="2">
        <v>209.09090909090901</v>
      </c>
      <c r="O283" s="2">
        <v>6201</v>
      </c>
      <c r="P283" s="27">
        <v>4.6883151249385704E-2</v>
      </c>
      <c r="Q283" s="14">
        <v>206.06060606060601</v>
      </c>
      <c r="R283" s="2">
        <v>7274</v>
      </c>
      <c r="S283" s="27">
        <v>5.3170959913452824E-2</v>
      </c>
      <c r="T283" s="14">
        <v>176.363632</v>
      </c>
      <c r="U283" s="27">
        <v>5.9466187249343104E-3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788</v>
      </c>
      <c r="C284" s="302">
        <v>3.3071725353590466E-2</v>
      </c>
      <c r="D284" s="2">
        <v>140</v>
      </c>
      <c r="E284" s="2">
        <v>852</v>
      </c>
      <c r="F284" s="302">
        <v>3.425401037269328E-2</v>
      </c>
      <c r="G284" s="14">
        <v>119.39393939393899</v>
      </c>
      <c r="H284" s="2">
        <v>1041</v>
      </c>
      <c r="I284" s="302">
        <v>4.0355093812994264E-2</v>
      </c>
      <c r="J284" s="14">
        <v>140.606064</v>
      </c>
      <c r="K284" s="302">
        <v>0.32106598984771573</v>
      </c>
      <c r="L284" s="2">
        <v>5172</v>
      </c>
      <c r="M284" s="27">
        <v>3.8827079861267509E-2</v>
      </c>
      <c r="N284" s="2">
        <v>133.939393939393</v>
      </c>
      <c r="O284" s="2">
        <v>4926</v>
      </c>
      <c r="P284" s="27">
        <v>3.7243412845423957E-2</v>
      </c>
      <c r="Q284" s="14">
        <v>241.81818181818099</v>
      </c>
      <c r="R284" s="2">
        <v>5462</v>
      </c>
      <c r="S284" s="27">
        <v>3.9925733165696912E-2</v>
      </c>
      <c r="T284" s="14">
        <v>179.393936</v>
      </c>
      <c r="U284" s="27">
        <v>5.6071152358855375E-2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300</v>
      </c>
      <c r="C285" s="302">
        <v>1.2590758383346624E-2</v>
      </c>
      <c r="D285" s="2">
        <v>60</v>
      </c>
      <c r="E285" s="2">
        <v>393</v>
      </c>
      <c r="F285" s="302">
        <v>1.5800265347967676E-2</v>
      </c>
      <c r="G285" s="14">
        <v>64.848484848484802</v>
      </c>
      <c r="H285" s="2">
        <v>602</v>
      </c>
      <c r="I285" s="302">
        <v>2.3336951465343463E-2</v>
      </c>
      <c r="J285" s="14">
        <v>93.333335899999994</v>
      </c>
      <c r="K285" s="302">
        <v>1.0066666666666666</v>
      </c>
      <c r="L285" s="2">
        <v>2779</v>
      </c>
      <c r="M285" s="27">
        <v>2.0862423614551897E-2</v>
      </c>
      <c r="N285" s="2">
        <v>94.545454545454504</v>
      </c>
      <c r="O285" s="2">
        <v>3085</v>
      </c>
      <c r="P285" s="27">
        <v>2.332438664801724E-2</v>
      </c>
      <c r="Q285" s="14">
        <v>84.848484848484802</v>
      </c>
      <c r="R285" s="2">
        <v>3773</v>
      </c>
      <c r="S285" s="27">
        <v>2.7579602935586679E-2</v>
      </c>
      <c r="T285" s="14">
        <v>118.181816</v>
      </c>
      <c r="U285" s="27">
        <v>0.35768261964735515</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190</v>
      </c>
      <c r="C286" s="302">
        <v>7.9741469761195286E-3</v>
      </c>
      <c r="D286" s="2">
        <v>40.606060606060602</v>
      </c>
      <c r="E286" s="2">
        <v>359</v>
      </c>
      <c r="F286" s="302">
        <v>1.4433321272062075E-2</v>
      </c>
      <c r="G286" s="14">
        <v>66.060606060606005</v>
      </c>
      <c r="H286" s="2">
        <v>599</v>
      </c>
      <c r="I286" s="302">
        <v>2.3220654365017832E-2</v>
      </c>
      <c r="J286" s="14">
        <v>101.818184</v>
      </c>
      <c r="K286" s="302">
        <v>2.1526315789473682</v>
      </c>
      <c r="L286" s="2">
        <v>1712</v>
      </c>
      <c r="M286" s="27">
        <v>1.2852273921595124E-2</v>
      </c>
      <c r="N286" s="2">
        <v>76.363636363636303</v>
      </c>
      <c r="O286" s="2">
        <v>1983</v>
      </c>
      <c r="P286" s="27">
        <v>1.4992628435338147E-2</v>
      </c>
      <c r="Q286" s="14">
        <v>59.393939393939398</v>
      </c>
      <c r="R286" s="2">
        <v>2541</v>
      </c>
      <c r="S286" s="27">
        <v>1.8574018303558374E-2</v>
      </c>
      <c r="T286" s="14">
        <v>64.242424</v>
      </c>
      <c r="U286" s="27">
        <v>0.48422897196261683</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9984</v>
      </c>
      <c r="C287" s="302">
        <v>0.41902043899777563</v>
      </c>
      <c r="D287" s="2">
        <v>375.75757575757501</v>
      </c>
      <c r="E287" s="2">
        <v>10597</v>
      </c>
      <c r="F287" s="302">
        <v>0.42604430506975433</v>
      </c>
      <c r="G287" s="14">
        <v>364.24242424242402</v>
      </c>
      <c r="H287" s="2">
        <v>10313</v>
      </c>
      <c r="I287" s="302">
        <v>0.39979066521941387</v>
      </c>
      <c r="J287" s="14">
        <v>408.48486300000002</v>
      </c>
      <c r="K287" s="302">
        <v>3.295272435897436E-2</v>
      </c>
      <c r="L287" s="2">
        <v>50828</v>
      </c>
      <c r="M287" s="27">
        <v>0.3815744035553954</v>
      </c>
      <c r="N287" s="2">
        <v>720</v>
      </c>
      <c r="O287" s="2">
        <v>49800</v>
      </c>
      <c r="P287" s="27">
        <v>0.37651684119003515</v>
      </c>
      <c r="Q287" s="14">
        <v>641.81818181818096</v>
      </c>
      <c r="R287" s="2">
        <v>55469</v>
      </c>
      <c r="S287" s="27">
        <v>0.40546329054706004</v>
      </c>
      <c r="T287" s="14">
        <v>632.72730000000001</v>
      </c>
      <c r="U287" s="27">
        <v>9.1307940505233331E-2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624</v>
      </c>
      <c r="C288" s="302">
        <v>2.6188777437360977E-2</v>
      </c>
      <c r="D288" s="2">
        <v>111.515151515151</v>
      </c>
      <c r="E288" s="2">
        <v>977</v>
      </c>
      <c r="F288" s="302">
        <v>3.9279540063522696E-2</v>
      </c>
      <c r="G288" s="14">
        <v>141.81818181818099</v>
      </c>
      <c r="H288" s="2">
        <v>798</v>
      </c>
      <c r="I288" s="302">
        <v>3.0935028686618082E-2</v>
      </c>
      <c r="J288" s="14">
        <v>139.393936</v>
      </c>
      <c r="K288" s="302">
        <v>0.27884615384615385</v>
      </c>
      <c r="L288" s="2">
        <v>4031</v>
      </c>
      <c r="M288" s="27">
        <v>3.0261399636653002E-2</v>
      </c>
      <c r="N288" s="2">
        <v>194.54545454545399</v>
      </c>
      <c r="O288" s="2">
        <v>4064</v>
      </c>
      <c r="P288" s="27">
        <v>3.0726193626431784E-2</v>
      </c>
      <c r="Q288" s="14">
        <v>180.60606060606</v>
      </c>
      <c r="R288" s="2">
        <v>4088</v>
      </c>
      <c r="S288" s="27">
        <v>2.9882167188093917E-2</v>
      </c>
      <c r="T288" s="14">
        <v>210.30302399999999</v>
      </c>
      <c r="U288" s="27">
        <v>1.4140411808484247E-2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194</v>
      </c>
      <c r="C289" s="302">
        <v>8.1420237545641507E-3</v>
      </c>
      <c r="D289" s="2">
        <v>55.757575757575701</v>
      </c>
      <c r="E289" s="2">
        <v>75</v>
      </c>
      <c r="F289" s="302">
        <v>3.0153178144976481E-3</v>
      </c>
      <c r="G289" s="14">
        <v>30.909090909090899</v>
      </c>
      <c r="H289" s="2">
        <v>180</v>
      </c>
      <c r="I289" s="302">
        <v>6.9778260195379124E-3</v>
      </c>
      <c r="J289" s="14">
        <v>66.060609999999997</v>
      </c>
      <c r="K289" s="302">
        <v>-7.2164948453608241E-2</v>
      </c>
      <c r="L289" s="2">
        <v>923</v>
      </c>
      <c r="M289" s="27">
        <v>6.9291173070282121E-3</v>
      </c>
      <c r="N289" s="2">
        <v>135.75757575757501</v>
      </c>
      <c r="O289" s="2">
        <v>726</v>
      </c>
      <c r="P289" s="27">
        <v>5.4889804559029223E-3</v>
      </c>
      <c r="Q289" s="14">
        <v>102.424242424242</v>
      </c>
      <c r="R289" s="2">
        <v>776</v>
      </c>
      <c r="S289" s="27">
        <v>5.6723487617321129E-3</v>
      </c>
      <c r="T289" s="14">
        <v>126.060608</v>
      </c>
      <c r="U289" s="27">
        <v>-0.15926327193932827</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830</v>
      </c>
      <c r="C290" s="302">
        <v>3.4834431527258992E-2</v>
      </c>
      <c r="D290" s="2">
        <v>138.18181818181799</v>
      </c>
      <c r="E290" s="2">
        <v>1215</v>
      </c>
      <c r="F290" s="302">
        <v>4.8848148594861897E-2</v>
      </c>
      <c r="G290" s="14">
        <v>134.54545454545399</v>
      </c>
      <c r="H290" s="2">
        <v>731</v>
      </c>
      <c r="I290" s="302">
        <v>2.8337726779345634E-2</v>
      </c>
      <c r="J290" s="14">
        <v>153.939392</v>
      </c>
      <c r="K290" s="302">
        <v>-0.11927710843373494</v>
      </c>
      <c r="L290" s="2">
        <v>4297</v>
      </c>
      <c r="M290" s="27">
        <v>3.2258306682882154E-2</v>
      </c>
      <c r="N290" s="2">
        <v>254.54545454545399</v>
      </c>
      <c r="O290" s="2">
        <v>4476</v>
      </c>
      <c r="P290" s="27">
        <v>3.3841152232260995E-2</v>
      </c>
      <c r="Q290" s="14">
        <v>220</v>
      </c>
      <c r="R290" s="2">
        <v>5331</v>
      </c>
      <c r="S290" s="27">
        <v>3.8968158825765327E-2</v>
      </c>
      <c r="T290" s="14">
        <v>268.48486300000002</v>
      </c>
      <c r="U290" s="27">
        <v>0.2406329997672795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315</v>
      </c>
      <c r="C291" s="302">
        <v>1.3220296302513954E-2</v>
      </c>
      <c r="D291" s="2">
        <v>53.939393939393902</v>
      </c>
      <c r="E291" s="2">
        <v>467</v>
      </c>
      <c r="F291" s="302">
        <v>1.8775378924938687E-2</v>
      </c>
      <c r="G291" s="14">
        <v>104.24242424242399</v>
      </c>
      <c r="H291" s="2">
        <v>411</v>
      </c>
      <c r="I291" s="302">
        <v>1.5932702744611567E-2</v>
      </c>
      <c r="J291" s="14">
        <v>104.242424</v>
      </c>
      <c r="K291" s="302">
        <v>0.30476190476190479</v>
      </c>
      <c r="L291" s="2">
        <v>2448</v>
      </c>
      <c r="M291" s="27">
        <v>1.8377550560785549E-2</v>
      </c>
      <c r="N291" s="2">
        <v>171.51515151515099</v>
      </c>
      <c r="O291" s="2">
        <v>2120</v>
      </c>
      <c r="P291" s="27">
        <v>1.6028427777567762E-2</v>
      </c>
      <c r="Q291" s="14">
        <v>173.333333333333</v>
      </c>
      <c r="R291" s="2">
        <v>2622</v>
      </c>
      <c r="S291" s="27">
        <v>1.9166106254203095E-2</v>
      </c>
      <c r="T291" s="14">
        <v>248.484848</v>
      </c>
      <c r="U291" s="27">
        <v>7.1078431372549017E-2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122</v>
      </c>
      <c r="C292" s="302">
        <v>5.12024174256096E-3</v>
      </c>
      <c r="D292" s="2">
        <v>34.545454545454497</v>
      </c>
      <c r="E292" s="2">
        <v>78</v>
      </c>
      <c r="F292" s="302">
        <v>3.1359305270775538E-3</v>
      </c>
      <c r="G292" s="14">
        <v>37.5757575757575</v>
      </c>
      <c r="H292" s="2">
        <v>155</v>
      </c>
      <c r="I292" s="302">
        <v>6.0086835168243142E-3</v>
      </c>
      <c r="J292" s="14">
        <v>58.787880000000001</v>
      </c>
      <c r="K292" s="302">
        <v>0.27049180327868855</v>
      </c>
      <c r="L292" s="2">
        <v>842</v>
      </c>
      <c r="M292" s="27">
        <v>6.3210365899433957E-3</v>
      </c>
      <c r="N292" s="2">
        <v>122.424242424242</v>
      </c>
      <c r="O292" s="2">
        <v>645</v>
      </c>
      <c r="P292" s="27">
        <v>4.8765735455335883E-3</v>
      </c>
      <c r="Q292" s="14">
        <v>84.242424242424207</v>
      </c>
      <c r="R292" s="2">
        <v>920</v>
      </c>
      <c r="S292" s="27">
        <v>6.7249495628782787E-3</v>
      </c>
      <c r="T292" s="14">
        <v>118.78788</v>
      </c>
      <c r="U292" s="27">
        <v>9.2636579572446559E-2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493</v>
      </c>
      <c r="C293" s="302">
        <v>2.0690812943299618E-2</v>
      </c>
      <c r="D293" s="2">
        <v>90.909090909090907</v>
      </c>
      <c r="E293" s="2">
        <v>274</v>
      </c>
      <c r="F293" s="302">
        <v>1.1015961082298074E-2</v>
      </c>
      <c r="G293" s="14">
        <v>72.121212121212096</v>
      </c>
      <c r="H293" s="2">
        <v>216</v>
      </c>
      <c r="I293" s="302">
        <v>8.3733912234454956E-3</v>
      </c>
      <c r="J293" s="14">
        <v>49.696968099999999</v>
      </c>
      <c r="K293" s="302">
        <v>-0.56186612576064909</v>
      </c>
      <c r="L293" s="2">
        <v>1866</v>
      </c>
      <c r="M293" s="27">
        <v>1.4008378000990947E-2</v>
      </c>
      <c r="N293" s="2">
        <v>130.90909090909</v>
      </c>
      <c r="O293" s="2">
        <v>1697</v>
      </c>
      <c r="P293" s="27">
        <v>1.2830302801194571E-2</v>
      </c>
      <c r="Q293" s="14">
        <v>127.87878787878699</v>
      </c>
      <c r="R293" s="2">
        <v>1579</v>
      </c>
      <c r="S293" s="27">
        <v>1.1542060173679132E-2</v>
      </c>
      <c r="T293" s="14">
        <v>132.121216</v>
      </c>
      <c r="U293" s="27">
        <v>-0.15380493033226153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1247</v>
      </c>
      <c r="C294" s="302">
        <v>5.2335585680110798E-2</v>
      </c>
      <c r="D294" s="2">
        <v>148.48484848484799</v>
      </c>
      <c r="E294" s="2">
        <v>1417</v>
      </c>
      <c r="F294" s="302">
        <v>5.696940457524223E-2</v>
      </c>
      <c r="G294" s="14">
        <v>200</v>
      </c>
      <c r="H294" s="2">
        <v>1205</v>
      </c>
      <c r="I294" s="302">
        <v>4.671266863079547E-2</v>
      </c>
      <c r="J294" s="14">
        <v>179.393936</v>
      </c>
      <c r="K294" s="302">
        <v>-3.3680834001603849E-2</v>
      </c>
      <c r="L294" s="2">
        <v>5533</v>
      </c>
      <c r="M294" s="27">
        <v>4.1537167995435643E-2</v>
      </c>
      <c r="N294" s="2">
        <v>207.87878787878699</v>
      </c>
      <c r="O294" s="2">
        <v>5397</v>
      </c>
      <c r="P294" s="27">
        <v>4.0804445620534535E-2</v>
      </c>
      <c r="Q294" s="14">
        <v>164.24242424242399</v>
      </c>
      <c r="R294" s="2">
        <v>5354</v>
      </c>
      <c r="S294" s="27">
        <v>3.9136282564837283E-2</v>
      </c>
      <c r="T294" s="14">
        <v>201.81817599999999</v>
      </c>
      <c r="U294" s="27">
        <v>-3.2351346466654621E-2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1445</v>
      </c>
      <c r="C295" s="302">
        <v>6.0645486213119569E-2</v>
      </c>
      <c r="D295" s="2">
        <v>138.18181818181799</v>
      </c>
      <c r="E295" s="2">
        <v>1628</v>
      </c>
      <c r="F295" s="302">
        <v>6.5452498693362282E-2</v>
      </c>
      <c r="G295" s="14">
        <v>158.78787878787799</v>
      </c>
      <c r="H295" s="2">
        <v>1849</v>
      </c>
      <c r="I295" s="302">
        <v>7.1677779500697786E-2</v>
      </c>
      <c r="J295" s="14">
        <v>181.81817599999999</v>
      </c>
      <c r="K295" s="302">
        <v>0.2795847750865052</v>
      </c>
      <c r="L295" s="2">
        <v>6931</v>
      </c>
      <c r="M295" s="27">
        <v>5.2032190742158764E-2</v>
      </c>
      <c r="N295" s="2">
        <v>164.84848484848399</v>
      </c>
      <c r="O295" s="2">
        <v>6889</v>
      </c>
      <c r="P295" s="27">
        <v>5.2084829697954867E-2</v>
      </c>
      <c r="Q295" s="14">
        <v>190.30303030303</v>
      </c>
      <c r="R295" s="2">
        <v>8305</v>
      </c>
      <c r="S295" s="27">
        <v>6.0707289260547935E-2</v>
      </c>
      <c r="T295" s="14">
        <v>206.060608</v>
      </c>
      <c r="U295" s="27">
        <v>0.19823979223777233</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1484</v>
      </c>
      <c r="C296" s="302">
        <v>6.2282284802954634E-2</v>
      </c>
      <c r="D296" s="2">
        <v>107.272727272727</v>
      </c>
      <c r="E296" s="2">
        <v>1371</v>
      </c>
      <c r="F296" s="302">
        <v>5.5120009649017004E-2</v>
      </c>
      <c r="G296" s="14">
        <v>136.969696969696</v>
      </c>
      <c r="H296" s="2">
        <v>1063</v>
      </c>
      <c r="I296" s="302">
        <v>4.1207939215382232E-2</v>
      </c>
      <c r="J296" s="14">
        <v>115.151512</v>
      </c>
      <c r="K296" s="302">
        <v>-0.28369272237196763</v>
      </c>
      <c r="L296" s="2">
        <v>6933</v>
      </c>
      <c r="M296" s="27">
        <v>5.2047205080852213E-2</v>
      </c>
      <c r="N296" s="2">
        <v>175.15151515151501</v>
      </c>
      <c r="O296" s="2">
        <v>6259</v>
      </c>
      <c r="P296" s="27">
        <v>4.7321664839526704E-2</v>
      </c>
      <c r="Q296" s="14">
        <v>178.18181818181799</v>
      </c>
      <c r="R296" s="2">
        <v>6990</v>
      </c>
      <c r="S296" s="27">
        <v>5.1094997222303443E-2</v>
      </c>
      <c r="T296" s="14">
        <v>177.57576</v>
      </c>
      <c r="U296" s="27">
        <v>8.2215491129381223E-3</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1451</v>
      </c>
      <c r="C297" s="302">
        <v>6.08973013807865E-2</v>
      </c>
      <c r="D297" s="2">
        <v>136.969696969696</v>
      </c>
      <c r="E297" s="2">
        <v>1223</v>
      </c>
      <c r="F297" s="302">
        <v>4.9169782495074983E-2</v>
      </c>
      <c r="G297" s="14">
        <v>126.06060606060601</v>
      </c>
      <c r="H297" s="2">
        <v>1247</v>
      </c>
      <c r="I297" s="302">
        <v>4.8340828035354319E-2</v>
      </c>
      <c r="J297" s="14">
        <v>153.33332799999999</v>
      </c>
      <c r="K297" s="302">
        <v>-0.14059269469331495</v>
      </c>
      <c r="L297" s="2">
        <v>6592</v>
      </c>
      <c r="M297" s="27">
        <v>4.9487260333618603E-2</v>
      </c>
      <c r="N297" s="2">
        <v>154.54545454545399</v>
      </c>
      <c r="O297" s="2">
        <v>6238</v>
      </c>
      <c r="P297" s="27">
        <v>4.7162892677579102E-2</v>
      </c>
      <c r="Q297" s="14">
        <v>147.87878787878699</v>
      </c>
      <c r="R297" s="2">
        <v>6632</v>
      </c>
      <c r="S297" s="27">
        <v>4.8478114675009502E-2</v>
      </c>
      <c r="T297" s="14">
        <v>106.666664</v>
      </c>
      <c r="U297" s="27">
        <v>6.0679611650485436E-3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832</v>
      </c>
      <c r="C298" s="302">
        <v>3.4918369916481305E-2</v>
      </c>
      <c r="D298" s="2">
        <v>93.939393939393895</v>
      </c>
      <c r="E298" s="2">
        <v>911</v>
      </c>
      <c r="F298" s="302">
        <v>3.6626060386764768E-2</v>
      </c>
      <c r="G298" s="14">
        <v>110.90909090909</v>
      </c>
      <c r="H298" s="2">
        <v>1085</v>
      </c>
      <c r="I298" s="302">
        <v>4.20607846177702E-2</v>
      </c>
      <c r="J298" s="14">
        <v>125.454544</v>
      </c>
      <c r="K298" s="302">
        <v>0.30408653846153844</v>
      </c>
      <c r="L298" s="2">
        <v>4934</v>
      </c>
      <c r="M298" s="27">
        <v>3.7040373556746692E-2</v>
      </c>
      <c r="N298" s="2">
        <v>101.212121212121</v>
      </c>
      <c r="O298" s="2">
        <v>5164</v>
      </c>
      <c r="P298" s="27">
        <v>3.904283068083015E-2</v>
      </c>
      <c r="Q298" s="14">
        <v>126.666666666666</v>
      </c>
      <c r="R298" s="2">
        <v>5976</v>
      </c>
      <c r="S298" s="27">
        <v>4.3682933247565864E-2</v>
      </c>
      <c r="T298" s="14">
        <v>98.181816100000006</v>
      </c>
      <c r="U298" s="27">
        <v>0.21118767734089988</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522</v>
      </c>
      <c r="C299" s="302">
        <v>2.1907919587023126E-2</v>
      </c>
      <c r="D299" s="2">
        <v>70.303030303030297</v>
      </c>
      <c r="E299" s="2">
        <v>603</v>
      </c>
      <c r="F299" s="302">
        <v>2.4243155228561089E-2</v>
      </c>
      <c r="G299" s="14">
        <v>60.606060606060602</v>
      </c>
      <c r="H299" s="2">
        <v>862</v>
      </c>
      <c r="I299" s="302">
        <v>3.3416033493564895E-2</v>
      </c>
      <c r="J299" s="14">
        <v>143.03030000000001</v>
      </c>
      <c r="K299" s="302">
        <v>0.65134099616858232</v>
      </c>
      <c r="L299" s="2">
        <v>2958</v>
      </c>
      <c r="M299" s="27">
        <v>2.2206206927615872E-2</v>
      </c>
      <c r="N299" s="2">
        <v>86.060606060606005</v>
      </c>
      <c r="O299" s="2">
        <v>3440</v>
      </c>
      <c r="P299" s="27">
        <v>2.6008392242845801E-2</v>
      </c>
      <c r="Q299" s="14">
        <v>76.969696969696898</v>
      </c>
      <c r="R299" s="2">
        <v>3780</v>
      </c>
      <c r="S299" s="27">
        <v>2.7630771030086841E-2</v>
      </c>
      <c r="T299" s="14">
        <v>113.939392</v>
      </c>
      <c r="U299" s="27">
        <v>0.27789046653144017</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425</v>
      </c>
      <c r="C300" s="302">
        <v>1.783690770974105E-2</v>
      </c>
      <c r="D300" s="2">
        <v>58.181818181818201</v>
      </c>
      <c r="E300" s="2">
        <v>358</v>
      </c>
      <c r="F300" s="302">
        <v>1.4393117034535441E-2</v>
      </c>
      <c r="G300" s="14">
        <v>56.363636363636303</v>
      </c>
      <c r="H300" s="2">
        <v>511</v>
      </c>
      <c r="I300" s="302">
        <v>1.9809272755465963E-2</v>
      </c>
      <c r="J300" s="14">
        <v>92.727270000000004</v>
      </c>
      <c r="K300" s="302">
        <v>0.2023529411764706</v>
      </c>
      <c r="L300" s="2">
        <v>2540</v>
      </c>
      <c r="M300" s="27">
        <v>1.9068210140684355E-2</v>
      </c>
      <c r="N300" s="2">
        <v>67.878787878787804</v>
      </c>
      <c r="O300" s="2">
        <v>2685</v>
      </c>
      <c r="P300" s="27">
        <v>2.0300154991872377E-2</v>
      </c>
      <c r="Q300" s="14">
        <v>88.484848484848399</v>
      </c>
      <c r="R300" s="2">
        <v>3116</v>
      </c>
      <c r="S300" s="27">
        <v>2.2777111780357299E-2</v>
      </c>
      <c r="T300" s="14">
        <v>80</v>
      </c>
      <c r="U300" s="27">
        <v>0.22677165354330708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1815</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1700</v>
      </c>
      <c r="C303" s="305"/>
      <c r="D303" s="305" t="s">
        <v>1701</v>
      </c>
      <c r="E303" s="305" t="s">
        <v>1700</v>
      </c>
      <c r="F303" s="305"/>
      <c r="G303" s="305" t="s">
        <v>1701</v>
      </c>
      <c r="H303" s="305" t="s">
        <v>1700</v>
      </c>
      <c r="I303" s="305"/>
      <c r="J303" s="305" t="s">
        <v>1701</v>
      </c>
      <c r="K303" t="s">
        <v>170</v>
      </c>
      <c r="L303" s="208" t="s">
        <v>1700</v>
      </c>
      <c r="M303" s="208"/>
      <c r="N303" s="208" t="s">
        <v>1701</v>
      </c>
      <c r="O303" s="208" t="s">
        <v>1700</v>
      </c>
      <c r="P303" s="208"/>
      <c r="Q303" s="208" t="s">
        <v>1701</v>
      </c>
      <c r="R303" s="208" t="s">
        <v>1700</v>
      </c>
      <c r="S303" s="208"/>
      <c r="T303" s="208" t="s">
        <v>1701</v>
      </c>
      <c r="U303" t="s">
        <v>170</v>
      </c>
      <c r="V303" s="208" t="s">
        <v>1700</v>
      </c>
      <c r="W303" s="208"/>
      <c r="X303" s="208" t="s">
        <v>1701</v>
      </c>
      <c r="Y303" s="208" t="s">
        <v>1700</v>
      </c>
      <c r="Z303" s="208"/>
      <c r="AA303" s="208" t="s">
        <v>1701</v>
      </c>
      <c r="AB303" s="208" t="s">
        <v>1700</v>
      </c>
      <c r="AC303" s="208"/>
      <c r="AD303" s="208" t="s">
        <v>1701</v>
      </c>
      <c r="AE303" t="s">
        <v>170</v>
      </c>
    </row>
    <row r="304" spans="1:31" x14ac:dyDescent="0.3">
      <c r="A304" t="s">
        <v>172</v>
      </c>
      <c r="B304" s="2">
        <v>5713</v>
      </c>
      <c r="C304" t="s">
        <v>170</v>
      </c>
      <c r="D304" s="2">
        <v>175.15151515151501</v>
      </c>
      <c r="E304" s="2">
        <v>6077</v>
      </c>
      <c r="F304" t="s">
        <v>170</v>
      </c>
      <c r="G304" s="14">
        <v>187.272727272727</v>
      </c>
      <c r="H304" s="2">
        <v>6591</v>
      </c>
      <c r="I304" t="s">
        <v>170</v>
      </c>
      <c r="J304" s="14">
        <v>210.909088</v>
      </c>
      <c r="K304" s="302">
        <v>0.15368457903028182</v>
      </c>
      <c r="L304" s="2">
        <v>31777</v>
      </c>
      <c r="M304" s="27" t="s">
        <v>170</v>
      </c>
      <c r="N304" s="2">
        <v>461.21212121212102</v>
      </c>
      <c r="O304" s="2">
        <v>31863</v>
      </c>
      <c r="P304" s="27" t="s">
        <v>170</v>
      </c>
      <c r="Q304" s="14">
        <v>413.33333333333297</v>
      </c>
      <c r="R304" s="2">
        <v>34155</v>
      </c>
      <c r="S304" s="27" t="s">
        <v>170</v>
      </c>
      <c r="T304" s="14">
        <v>426.06060000000002</v>
      </c>
      <c r="U304" s="27">
        <v>7.4833999433552567E-2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614</v>
      </c>
      <c r="C305" s="302">
        <v>0.10747418169088045</v>
      </c>
      <c r="D305" s="2">
        <v>123.030303030303</v>
      </c>
      <c r="E305" s="2">
        <v>728</v>
      </c>
      <c r="F305" s="302">
        <v>0.11979595194997532</v>
      </c>
      <c r="G305" s="14">
        <v>125.454545454545</v>
      </c>
      <c r="H305" s="2">
        <v>681</v>
      </c>
      <c r="I305" s="302">
        <v>0.10332271279016841</v>
      </c>
      <c r="J305" s="14">
        <v>127.878784</v>
      </c>
      <c r="K305" s="302">
        <v>0.10912052117263844</v>
      </c>
      <c r="L305" s="2">
        <v>4842</v>
      </c>
      <c r="M305" s="27">
        <v>0.15237435881297795</v>
      </c>
      <c r="N305" s="2">
        <v>281.81818181818102</v>
      </c>
      <c r="O305" s="2">
        <v>5866</v>
      </c>
      <c r="P305" s="27">
        <v>0.18410068104070551</v>
      </c>
      <c r="Q305" s="14">
        <v>271.51515151515099</v>
      </c>
      <c r="R305" s="2">
        <v>4464</v>
      </c>
      <c r="S305" s="27">
        <v>0.13069828722002635</v>
      </c>
      <c r="T305" s="14">
        <v>293.33334400000001</v>
      </c>
      <c r="U305" s="27">
        <v>-7.8066914498141265E-2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180</v>
      </c>
      <c r="C306" s="302">
        <v>3.1507089095046382E-2</v>
      </c>
      <c r="D306" s="2">
        <v>58.181818181818201</v>
      </c>
      <c r="E306" s="2">
        <v>234</v>
      </c>
      <c r="F306" s="302">
        <v>3.8505841698206353E-2</v>
      </c>
      <c r="G306" s="14">
        <v>60.606060606060602</v>
      </c>
      <c r="H306" s="2">
        <v>264</v>
      </c>
      <c r="I306" s="302">
        <v>4.0054619936276743E-2</v>
      </c>
      <c r="J306" s="14">
        <v>87.272729999999996</v>
      </c>
      <c r="K306" s="302">
        <v>0.46666666666666667</v>
      </c>
      <c r="L306" s="2">
        <v>2408</v>
      </c>
      <c r="M306" s="27">
        <v>7.5778078484438433E-2</v>
      </c>
      <c r="N306" s="2">
        <v>218.18181818181799</v>
      </c>
      <c r="O306" s="2">
        <v>2139</v>
      </c>
      <c r="P306" s="27">
        <v>6.7131155258450245E-2</v>
      </c>
      <c r="Q306" s="14">
        <v>180.60606060606</v>
      </c>
      <c r="R306" s="2">
        <v>1755</v>
      </c>
      <c r="S306" s="27">
        <v>5.1383399209486168E-2</v>
      </c>
      <c r="T306" s="14">
        <v>159.393936</v>
      </c>
      <c r="U306" s="27">
        <v>-0.2711794019933555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109</v>
      </c>
      <c r="C307" s="302">
        <v>1.90792928408892E-2</v>
      </c>
      <c r="D307" s="2">
        <v>44.2424242424242</v>
      </c>
      <c r="E307" s="2">
        <v>228</v>
      </c>
      <c r="F307" s="302">
        <v>3.7518512423893369E-2</v>
      </c>
      <c r="G307" s="14">
        <v>60</v>
      </c>
      <c r="H307" s="2">
        <v>202</v>
      </c>
      <c r="I307" s="302">
        <v>3.0647853133060232E-2</v>
      </c>
      <c r="J307" s="14">
        <v>81.818183899999994</v>
      </c>
      <c r="K307" s="302">
        <v>0.85321100917431192</v>
      </c>
      <c r="L307" s="2">
        <v>2070</v>
      </c>
      <c r="M307" s="27">
        <v>6.5141454511124394E-2</v>
      </c>
      <c r="N307" s="2">
        <v>210.30303030303</v>
      </c>
      <c r="O307" s="2">
        <v>1701</v>
      </c>
      <c r="P307" s="27">
        <v>5.3384803690801244E-2</v>
      </c>
      <c r="Q307" s="14">
        <v>166.06060606060601</v>
      </c>
      <c r="R307" s="2">
        <v>1384</v>
      </c>
      <c r="S307" s="27">
        <v>4.0521153564631825E-2</v>
      </c>
      <c r="T307" s="14">
        <v>151.515152</v>
      </c>
      <c r="U307" s="27">
        <v>-0.3314009661835749</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15</v>
      </c>
      <c r="C308" s="302">
        <v>2.625590757920532E-3</v>
      </c>
      <c r="D308" s="2">
        <v>14.545454545454501</v>
      </c>
      <c r="E308" s="2">
        <v>23</v>
      </c>
      <c r="F308" s="302">
        <v>3.7847622181997696E-3</v>
      </c>
      <c r="G308" s="14">
        <v>15.757575757575699</v>
      </c>
      <c r="H308" s="2">
        <v>24</v>
      </c>
      <c r="I308" s="302">
        <v>3.6413290851160674E-3</v>
      </c>
      <c r="J308" s="14">
        <v>24.848483999999999</v>
      </c>
      <c r="K308" s="302">
        <v>0.6</v>
      </c>
      <c r="L308" s="2">
        <v>214</v>
      </c>
      <c r="M308" s="27">
        <v>6.7344305629858077E-3</v>
      </c>
      <c r="N308" s="2">
        <v>72.121212121212096</v>
      </c>
      <c r="O308" s="2">
        <v>110</v>
      </c>
      <c r="P308" s="27">
        <v>3.4522800740671E-3</v>
      </c>
      <c r="Q308" s="14">
        <v>29.696969696969699</v>
      </c>
      <c r="R308" s="2">
        <v>94</v>
      </c>
      <c r="S308" s="27">
        <v>2.7521592738984045E-3</v>
      </c>
      <c r="T308" s="14">
        <v>49.696968099999999</v>
      </c>
      <c r="U308" s="27">
        <v>-0.56074766355140182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53</v>
      </c>
      <c r="C309" s="302">
        <v>9.2770873446525477E-3</v>
      </c>
      <c r="D309" s="2">
        <v>32.727272727272698</v>
      </c>
      <c r="E309" s="2">
        <v>144</v>
      </c>
      <c r="F309" s="302">
        <v>2.3695902583511601E-2</v>
      </c>
      <c r="G309" s="14">
        <v>46.6666666666666</v>
      </c>
      <c r="H309" s="2">
        <v>107</v>
      </c>
      <c r="I309" s="302">
        <v>1.6234258837809133E-2</v>
      </c>
      <c r="J309" s="14">
        <v>65.454544100000007</v>
      </c>
      <c r="K309" s="302">
        <v>1.0188679245283019</v>
      </c>
      <c r="L309" s="2">
        <v>1050</v>
      </c>
      <c r="M309" s="27">
        <v>3.304276678100513E-2</v>
      </c>
      <c r="N309" s="2">
        <v>119.39393939393899</v>
      </c>
      <c r="O309" s="2">
        <v>797</v>
      </c>
      <c r="P309" s="27">
        <v>2.5013338354831622E-2</v>
      </c>
      <c r="Q309" s="14">
        <v>107.272727272727</v>
      </c>
      <c r="R309" s="2">
        <v>641</v>
      </c>
      <c r="S309" s="27">
        <v>1.8767383984775288E-2</v>
      </c>
      <c r="T309" s="14">
        <v>124.848488</v>
      </c>
      <c r="U309" s="27">
        <v>-0.38952380952380955</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41</v>
      </c>
      <c r="C310" s="302">
        <v>7.1766147383161213E-3</v>
      </c>
      <c r="D310" s="2">
        <v>24.2424242424242</v>
      </c>
      <c r="E310" s="2">
        <v>61</v>
      </c>
      <c r="F310" s="302">
        <v>1.0037847622181998E-2</v>
      </c>
      <c r="G310" s="14">
        <v>32.121212121212103</v>
      </c>
      <c r="H310" s="2">
        <v>71</v>
      </c>
      <c r="I310" s="302">
        <v>1.0772265210135032E-2</v>
      </c>
      <c r="J310" s="14">
        <v>39.393940000000001</v>
      </c>
      <c r="K310" s="302">
        <v>0.73170731707317072</v>
      </c>
      <c r="L310" s="2">
        <v>806</v>
      </c>
      <c r="M310" s="27">
        <v>2.5364257167133461E-2</v>
      </c>
      <c r="N310" s="2">
        <v>134.54545454545399</v>
      </c>
      <c r="O310" s="2">
        <v>794</v>
      </c>
      <c r="P310" s="27">
        <v>2.491918526190252E-2</v>
      </c>
      <c r="Q310" s="14">
        <v>123.030303030303</v>
      </c>
      <c r="R310" s="2">
        <v>649</v>
      </c>
      <c r="S310" s="27">
        <v>1.9001610305958132E-2</v>
      </c>
      <c r="T310" s="14">
        <v>115.757576</v>
      </c>
      <c r="U310" s="27">
        <v>-0.19478908188585609</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71</v>
      </c>
      <c r="C311" s="302">
        <v>1.2427796254157185E-2</v>
      </c>
      <c r="D311" s="2">
        <v>40.606060606060602</v>
      </c>
      <c r="E311" s="2">
        <v>6</v>
      </c>
      <c r="F311" s="302">
        <v>9.8732927431298347E-4</v>
      </c>
      <c r="G311" s="14">
        <v>7.2727272727272698</v>
      </c>
      <c r="H311" s="2">
        <v>62</v>
      </c>
      <c r="I311" s="302">
        <v>9.4067668032165076E-3</v>
      </c>
      <c r="J311" s="14">
        <v>32.121212</v>
      </c>
      <c r="K311" s="302">
        <v>-0.12676056338028169</v>
      </c>
      <c r="L311" s="2">
        <v>338</v>
      </c>
      <c r="M311" s="27">
        <v>1.0636623973314031E-2</v>
      </c>
      <c r="N311" s="2">
        <v>88.484848484848399</v>
      </c>
      <c r="O311" s="2">
        <v>438</v>
      </c>
      <c r="P311" s="27">
        <v>1.3746351567648998E-2</v>
      </c>
      <c r="Q311" s="14">
        <v>86.060606060606005</v>
      </c>
      <c r="R311" s="2">
        <v>371</v>
      </c>
      <c r="S311" s="27">
        <v>1.0862245644854341E-2</v>
      </c>
      <c r="T311" s="14">
        <v>73.939390000000003</v>
      </c>
      <c r="U311" s="27">
        <v>9.7633136094674555E-2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434</v>
      </c>
      <c r="C312" s="302">
        <v>7.5967092595834063E-2</v>
      </c>
      <c r="D312" s="2">
        <v>98.787878787878796</v>
      </c>
      <c r="E312" s="2">
        <v>494</v>
      </c>
      <c r="F312" s="302">
        <v>8.1290110251768966E-2</v>
      </c>
      <c r="G312" s="14">
        <v>106.06060606060601</v>
      </c>
      <c r="H312" s="2">
        <v>417</v>
      </c>
      <c r="I312" s="302">
        <v>6.3268092853891664E-2</v>
      </c>
      <c r="J312" s="14">
        <v>110.909088</v>
      </c>
      <c r="K312" s="302">
        <v>-3.9170506912442393E-2</v>
      </c>
      <c r="L312" s="2">
        <v>2434</v>
      </c>
      <c r="M312" s="27">
        <v>7.6596280328539504E-2</v>
      </c>
      <c r="N312" s="2">
        <v>222.42424242424201</v>
      </c>
      <c r="O312" s="2">
        <v>3727</v>
      </c>
      <c r="P312" s="27">
        <v>0.11696952578225528</v>
      </c>
      <c r="Q312" s="14">
        <v>230.30303030303</v>
      </c>
      <c r="R312" s="2">
        <v>2709</v>
      </c>
      <c r="S312" s="27">
        <v>7.931488801054018E-2</v>
      </c>
      <c r="T312" s="14">
        <v>247.878784</v>
      </c>
      <c r="U312" s="27">
        <v>0.11298274445357437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87</v>
      </c>
      <c r="C313" s="302">
        <v>1.5228426395939087E-2</v>
      </c>
      <c r="D313" s="2">
        <v>58.787878787878803</v>
      </c>
      <c r="E313" s="2">
        <v>33</v>
      </c>
      <c r="F313" s="302">
        <v>5.4303110087214083E-3</v>
      </c>
      <c r="G313" s="14">
        <v>16.363636363636299</v>
      </c>
      <c r="H313" s="2">
        <v>108</v>
      </c>
      <c r="I313" s="302">
        <v>1.6385980883022302E-2</v>
      </c>
      <c r="J313" s="14">
        <v>73.333335899999994</v>
      </c>
      <c r="K313" s="302">
        <v>0.2413793103448276</v>
      </c>
      <c r="L313" s="2">
        <v>578</v>
      </c>
      <c r="M313" s="27">
        <v>1.818925638040092E-2</v>
      </c>
      <c r="N313" s="2">
        <v>138.78787878787799</v>
      </c>
      <c r="O313" s="2">
        <v>575</v>
      </c>
      <c r="P313" s="27">
        <v>1.804600947807802E-2</v>
      </c>
      <c r="Q313" s="14">
        <v>135.15151515151501</v>
      </c>
      <c r="R313" s="2">
        <v>542</v>
      </c>
      <c r="S313" s="27">
        <v>1.5868833260137608E-2</v>
      </c>
      <c r="T313" s="14">
        <v>120</v>
      </c>
      <c r="U313" s="27">
        <v>-6.228373702422145E-2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87</v>
      </c>
      <c r="C314" s="302">
        <v>1.5228426395939087E-2</v>
      </c>
      <c r="D314" s="2">
        <v>58.787878787878803</v>
      </c>
      <c r="E314" s="2">
        <v>24</v>
      </c>
      <c r="F314" s="302">
        <v>3.9493170972519339E-3</v>
      </c>
      <c r="G314" s="14">
        <v>13.9393939393939</v>
      </c>
      <c r="H314" s="2">
        <v>108</v>
      </c>
      <c r="I314" s="302">
        <v>1.6385980883022302E-2</v>
      </c>
      <c r="J314" s="14">
        <v>73.333335899999994</v>
      </c>
      <c r="K314" s="302">
        <v>0.2413793103448276</v>
      </c>
      <c r="L314" s="2">
        <v>529</v>
      </c>
      <c r="M314" s="27">
        <v>1.6647260597287345E-2</v>
      </c>
      <c r="N314" s="2">
        <v>138.18181818181799</v>
      </c>
      <c r="O314" s="2">
        <v>434</v>
      </c>
      <c r="P314" s="27">
        <v>1.3620814110410193E-2</v>
      </c>
      <c r="Q314" s="14">
        <v>111.515151515151</v>
      </c>
      <c r="R314" s="2">
        <v>499</v>
      </c>
      <c r="S314" s="27">
        <v>1.4609866783779827E-2</v>
      </c>
      <c r="T314" s="14">
        <v>118.181816</v>
      </c>
      <c r="U314" s="27">
        <v>-5.6710775047258979E-2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0</v>
      </c>
      <c r="C315" s="302">
        <v>0</v>
      </c>
      <c r="D315" s="2">
        <v>80</v>
      </c>
      <c r="E315" s="2">
        <v>0</v>
      </c>
      <c r="F315" s="302">
        <v>0</v>
      </c>
      <c r="G315" s="14">
        <v>13.3333333333333</v>
      </c>
      <c r="H315" s="2">
        <v>63</v>
      </c>
      <c r="I315" s="302">
        <v>9.5584888484296776E-3</v>
      </c>
      <c r="J315" s="14">
        <v>61.818179999999998</v>
      </c>
      <c r="L315" s="2">
        <v>154</v>
      </c>
      <c r="M315" s="27">
        <v>4.8462724612140856E-3</v>
      </c>
      <c r="N315" s="2">
        <v>60</v>
      </c>
      <c r="O315" s="2">
        <v>25</v>
      </c>
      <c r="P315" s="27">
        <v>7.8460910774252272E-4</v>
      </c>
      <c r="Q315" s="14">
        <v>14.545454545454501</v>
      </c>
      <c r="R315" s="2">
        <v>129</v>
      </c>
      <c r="S315" s="27">
        <v>3.7768994290733422E-3</v>
      </c>
      <c r="T315" s="14">
        <v>75.757576</v>
      </c>
      <c r="U315" s="27">
        <v>-0.16233766233766234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36</v>
      </c>
      <c r="C316" s="302">
        <v>6.3014178190092772E-3</v>
      </c>
      <c r="D316" s="2">
        <v>34.545454545454497</v>
      </c>
      <c r="E316" s="2">
        <v>18</v>
      </c>
      <c r="F316" s="302">
        <v>2.9619878229389502E-3</v>
      </c>
      <c r="G316" s="14">
        <v>12.7272727272727</v>
      </c>
      <c r="H316" s="2">
        <v>45</v>
      </c>
      <c r="I316" s="302">
        <v>6.8274920345926266E-3</v>
      </c>
      <c r="J316" s="14">
        <v>43.030304000000001</v>
      </c>
      <c r="K316" s="302">
        <v>0.25</v>
      </c>
      <c r="L316" s="2">
        <v>173</v>
      </c>
      <c r="M316" s="27">
        <v>5.4441891934417976E-3</v>
      </c>
      <c r="N316" s="2">
        <v>84.848484848484802</v>
      </c>
      <c r="O316" s="2">
        <v>155</v>
      </c>
      <c r="P316" s="27">
        <v>4.8645764680036408E-3</v>
      </c>
      <c r="Q316" s="14">
        <v>62.424242424242401</v>
      </c>
      <c r="R316" s="2">
        <v>146</v>
      </c>
      <c r="S316" s="27">
        <v>4.2746303615868834E-3</v>
      </c>
      <c r="T316" s="14">
        <v>75.757576</v>
      </c>
      <c r="U316" s="27">
        <v>-0.15606936416184972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51</v>
      </c>
      <c r="C317" s="302">
        <v>8.9270085769298096E-3</v>
      </c>
      <c r="D317" s="2">
        <v>46.6666666666666</v>
      </c>
      <c r="E317" s="2">
        <v>6</v>
      </c>
      <c r="F317" s="302">
        <v>9.8732927431298347E-4</v>
      </c>
      <c r="G317" s="14">
        <v>5.4545454545454497</v>
      </c>
      <c r="H317" s="2">
        <v>0</v>
      </c>
      <c r="I317" s="302">
        <v>0</v>
      </c>
      <c r="J317" s="14">
        <v>15.151515</v>
      </c>
      <c r="K317" s="302">
        <v>-1</v>
      </c>
      <c r="L317" s="2">
        <v>202</v>
      </c>
      <c r="M317" s="27">
        <v>6.3567989426314628E-3</v>
      </c>
      <c r="N317" s="2">
        <v>75.151515151515099</v>
      </c>
      <c r="O317" s="2">
        <v>254</v>
      </c>
      <c r="P317" s="27">
        <v>7.9716285346640298E-3</v>
      </c>
      <c r="Q317" s="14">
        <v>86.060606060606005</v>
      </c>
      <c r="R317" s="2">
        <v>224</v>
      </c>
      <c r="S317" s="27">
        <v>6.5583369931196019E-3</v>
      </c>
      <c r="T317" s="14">
        <v>64.242424</v>
      </c>
      <c r="U317" s="27">
        <v>0.10891089108910891</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302">
        <v>0</v>
      </c>
      <c r="D318" s="2">
        <v>80</v>
      </c>
      <c r="E318" s="2">
        <v>9</v>
      </c>
      <c r="F318" s="302">
        <v>1.4809939114694751E-3</v>
      </c>
      <c r="G318" s="14">
        <v>8.4848484848484809</v>
      </c>
      <c r="H318" s="2">
        <v>0</v>
      </c>
      <c r="I318" s="302">
        <v>0</v>
      </c>
      <c r="J318" s="14">
        <v>15.151515</v>
      </c>
      <c r="L318" s="2">
        <v>49</v>
      </c>
      <c r="M318" s="27">
        <v>1.5419957831135727E-3</v>
      </c>
      <c r="N318" s="2">
        <v>20.606060606060598</v>
      </c>
      <c r="O318" s="2">
        <v>141</v>
      </c>
      <c r="P318" s="27">
        <v>4.4251953676678283E-3</v>
      </c>
      <c r="Q318" s="14">
        <v>68.484848484848399</v>
      </c>
      <c r="R318" s="2">
        <v>43</v>
      </c>
      <c r="S318" s="27">
        <v>1.2589664763577807E-3</v>
      </c>
      <c r="T318" s="14">
        <v>21.212122000000001</v>
      </c>
      <c r="U318" s="27">
        <v>-0.12244897959183673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347</v>
      </c>
      <c r="C319" s="302">
        <v>6.0738666199894979E-2</v>
      </c>
      <c r="D319" s="2">
        <v>81.212121212121204</v>
      </c>
      <c r="E319" s="2">
        <v>461</v>
      </c>
      <c r="F319" s="302">
        <v>7.585979924304756E-2</v>
      </c>
      <c r="G319" s="14">
        <v>103.636363636363</v>
      </c>
      <c r="H319" s="2">
        <v>309</v>
      </c>
      <c r="I319" s="302">
        <v>4.6882111970869368E-2</v>
      </c>
      <c r="J319" s="14">
        <v>88.484849999999994</v>
      </c>
      <c r="K319" s="302">
        <v>-0.10951008645533142</v>
      </c>
      <c r="L319" s="2">
        <v>1856</v>
      </c>
      <c r="M319" s="27">
        <v>5.8407023948138591E-2</v>
      </c>
      <c r="N319" s="2">
        <v>183.030303030303</v>
      </c>
      <c r="O319" s="2">
        <v>3152</v>
      </c>
      <c r="P319" s="27">
        <v>9.8923516304177256E-2</v>
      </c>
      <c r="Q319" s="14">
        <v>211.51515151515099</v>
      </c>
      <c r="R319" s="2">
        <v>2167</v>
      </c>
      <c r="S319" s="27">
        <v>6.3446054750402575E-2</v>
      </c>
      <c r="T319" s="14">
        <v>215.15152</v>
      </c>
      <c r="U319" s="27">
        <v>0.16756465517241378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328</v>
      </c>
      <c r="C320" s="302">
        <v>5.7412917906528971E-2</v>
      </c>
      <c r="D320" s="2">
        <v>80</v>
      </c>
      <c r="E320" s="2">
        <v>441</v>
      </c>
      <c r="F320" s="302">
        <v>7.2568701662004284E-2</v>
      </c>
      <c r="G320" s="14">
        <v>102.424242424242</v>
      </c>
      <c r="H320" s="2">
        <v>189</v>
      </c>
      <c r="I320" s="302">
        <v>2.8675466545289029E-2</v>
      </c>
      <c r="J320" s="14">
        <v>72.121215800000002</v>
      </c>
      <c r="K320" s="302">
        <v>-0.42378048780487804</v>
      </c>
      <c r="L320" s="2">
        <v>1687</v>
      </c>
      <c r="M320" s="27">
        <v>5.3088711961481572E-2</v>
      </c>
      <c r="N320" s="2">
        <v>177.575757575757</v>
      </c>
      <c r="O320" s="2">
        <v>2800</v>
      </c>
      <c r="P320" s="27">
        <v>8.7876220067162544E-2</v>
      </c>
      <c r="Q320" s="14">
        <v>205.45454545454501</v>
      </c>
      <c r="R320" s="2">
        <v>1787</v>
      </c>
      <c r="S320" s="27">
        <v>5.232030449421754E-2</v>
      </c>
      <c r="T320" s="14">
        <v>203.03030000000001</v>
      </c>
      <c r="U320" s="27">
        <v>5.9276822762299938E-2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121</v>
      </c>
      <c r="C321" s="302">
        <v>2.1179765447225624E-2</v>
      </c>
      <c r="D321" s="2">
        <v>50.909090909090899</v>
      </c>
      <c r="E321" s="2">
        <v>51</v>
      </c>
      <c r="F321" s="302">
        <v>8.3922988316603581E-3</v>
      </c>
      <c r="G321" s="14">
        <v>40.606060606060602</v>
      </c>
      <c r="H321" s="2">
        <v>114</v>
      </c>
      <c r="I321" s="302">
        <v>1.7296313154301319E-2</v>
      </c>
      <c r="J321" s="14">
        <v>63.030304000000001</v>
      </c>
      <c r="K321" s="302">
        <v>-5.7851239669421489E-2</v>
      </c>
      <c r="L321" s="2">
        <v>344</v>
      </c>
      <c r="M321" s="27">
        <v>1.0825439783491205E-2</v>
      </c>
      <c r="N321" s="2">
        <v>75.757575757575694</v>
      </c>
      <c r="O321" s="2">
        <v>411</v>
      </c>
      <c r="P321" s="27">
        <v>1.2898973731287074E-2</v>
      </c>
      <c r="Q321" s="14">
        <v>90.303030303030297</v>
      </c>
      <c r="R321" s="2">
        <v>494</v>
      </c>
      <c r="S321" s="27">
        <v>1.446347533304055E-2</v>
      </c>
      <c r="T321" s="14">
        <v>135.15152</v>
      </c>
      <c r="U321" s="27">
        <v>0.43604651162790697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92</v>
      </c>
      <c r="C322" s="302">
        <v>1.6103623315245931E-2</v>
      </c>
      <c r="D322" s="2">
        <v>38.787878787878697</v>
      </c>
      <c r="E322" s="2">
        <v>62</v>
      </c>
      <c r="F322" s="302">
        <v>1.0202402501234161E-2</v>
      </c>
      <c r="G322" s="14">
        <v>33.3333333333333</v>
      </c>
      <c r="H322" s="2">
        <v>32</v>
      </c>
      <c r="I322" s="302">
        <v>4.8551054468214229E-3</v>
      </c>
      <c r="J322" s="14">
        <v>22.424242</v>
      </c>
      <c r="K322" s="302">
        <v>-0.65217391304347827</v>
      </c>
      <c r="L322" s="2">
        <v>577</v>
      </c>
      <c r="M322" s="27">
        <v>1.8157787078704725E-2</v>
      </c>
      <c r="N322" s="2">
        <v>95.151515151515099</v>
      </c>
      <c r="O322" s="2">
        <v>951</v>
      </c>
      <c r="P322" s="27">
        <v>2.9846530458525561E-2</v>
      </c>
      <c r="Q322" s="14">
        <v>127.272727272727</v>
      </c>
      <c r="R322" s="2">
        <v>617</v>
      </c>
      <c r="S322" s="27">
        <v>1.806470502122676E-2</v>
      </c>
      <c r="T322" s="14">
        <v>117.57576</v>
      </c>
      <c r="U322" s="27">
        <v>6.9324090121317156E-2</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115</v>
      </c>
      <c r="C323" s="302">
        <v>2.0129529144057412E-2</v>
      </c>
      <c r="D323" s="2">
        <v>37.5757575757575</v>
      </c>
      <c r="E323" s="2">
        <v>328</v>
      </c>
      <c r="F323" s="302">
        <v>5.3974000329109761E-2</v>
      </c>
      <c r="G323" s="14">
        <v>92.121212121212096</v>
      </c>
      <c r="H323" s="2">
        <v>43</v>
      </c>
      <c r="I323" s="302">
        <v>6.5240479441662875E-3</v>
      </c>
      <c r="J323" s="14">
        <v>30.909089999999999</v>
      </c>
      <c r="K323" s="302">
        <v>-0.62608695652173918</v>
      </c>
      <c r="L323" s="2">
        <v>766</v>
      </c>
      <c r="M323" s="27">
        <v>2.4105485099285649E-2</v>
      </c>
      <c r="N323" s="2">
        <v>142.42424242424201</v>
      </c>
      <c r="O323" s="2">
        <v>1438</v>
      </c>
      <c r="P323" s="27">
        <v>4.5130715877349903E-2</v>
      </c>
      <c r="Q323" s="14">
        <v>149.69696969696901</v>
      </c>
      <c r="R323" s="2">
        <v>676</v>
      </c>
      <c r="S323" s="27">
        <v>1.9792124139950226E-2</v>
      </c>
      <c r="T323" s="14">
        <v>105.454544</v>
      </c>
      <c r="U323" s="27">
        <v>-0.1174934725848564</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19</v>
      </c>
      <c r="C324" s="302">
        <v>3.3257482933660072E-3</v>
      </c>
      <c r="D324" s="2">
        <v>14.545454545454501</v>
      </c>
      <c r="E324" s="2">
        <v>20</v>
      </c>
      <c r="F324" s="302">
        <v>3.2910975810432779E-3</v>
      </c>
      <c r="G324" s="14">
        <v>13.3333333333333</v>
      </c>
      <c r="H324" s="2">
        <v>120</v>
      </c>
      <c r="I324" s="302">
        <v>1.8206645425580335E-2</v>
      </c>
      <c r="J324" s="14">
        <v>57.5757561</v>
      </c>
      <c r="K324" s="302">
        <v>5.3157894736842106</v>
      </c>
      <c r="L324" s="2">
        <v>169</v>
      </c>
      <c r="M324" s="27">
        <v>5.3183119866570157E-3</v>
      </c>
      <c r="N324" s="2">
        <v>41.818181818181799</v>
      </c>
      <c r="O324" s="2">
        <v>352</v>
      </c>
      <c r="P324" s="27">
        <v>1.1047296237014718E-2</v>
      </c>
      <c r="Q324" s="14">
        <v>83.636363636363598</v>
      </c>
      <c r="R324" s="2">
        <v>380</v>
      </c>
      <c r="S324" s="27">
        <v>1.1125750256185039E-2</v>
      </c>
      <c r="T324" s="14">
        <v>86.060609999999997</v>
      </c>
      <c r="U324" s="27">
        <v>1.2485207100591715</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5099</v>
      </c>
      <c r="C325" s="302">
        <v>0.89252581830911959</v>
      </c>
      <c r="D325" s="2">
        <v>205.45454545454501</v>
      </c>
      <c r="E325" s="2">
        <v>5349</v>
      </c>
      <c r="F325" s="302">
        <v>0.88020404805002472</v>
      </c>
      <c r="G325" s="14">
        <v>205.45454545454501</v>
      </c>
      <c r="H325" s="2">
        <v>5910</v>
      </c>
      <c r="I325" s="302">
        <v>0.89667728720983164</v>
      </c>
      <c r="J325" s="14">
        <v>236.363632</v>
      </c>
      <c r="K325" s="302">
        <v>0.15905079427338695</v>
      </c>
      <c r="L325" s="2">
        <v>26935</v>
      </c>
      <c r="M325" s="27">
        <v>0.84762564118702211</v>
      </c>
      <c r="N325" s="2">
        <v>458.18181818181802</v>
      </c>
      <c r="O325" s="2">
        <v>25997</v>
      </c>
      <c r="P325" s="27">
        <v>0.81589931895929446</v>
      </c>
      <c r="Q325" s="14">
        <v>401.81818181818102</v>
      </c>
      <c r="R325" s="2">
        <v>29691</v>
      </c>
      <c r="S325" s="27">
        <v>0.8693017127799737</v>
      </c>
      <c r="T325" s="14">
        <v>455.75756799999999</v>
      </c>
      <c r="U325" s="27">
        <v>0.1023204009652868</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4132</v>
      </c>
      <c r="C326" s="302">
        <v>0.72326273411517594</v>
      </c>
      <c r="D326" s="2">
        <v>189.09090909090901</v>
      </c>
      <c r="E326" s="2">
        <v>3346</v>
      </c>
      <c r="F326" s="302">
        <v>0.55060062530854037</v>
      </c>
      <c r="G326" s="14">
        <v>174.54545454545399</v>
      </c>
      <c r="H326" s="2">
        <v>4133</v>
      </c>
      <c r="I326" s="302">
        <v>0.6270672128660294</v>
      </c>
      <c r="J326" s="14">
        <v>227.27271999999999</v>
      </c>
      <c r="K326" s="302">
        <v>2.4201355275895451E-4</v>
      </c>
      <c r="L326" s="2">
        <v>21396</v>
      </c>
      <c r="M326" s="27">
        <v>0.673317179091796</v>
      </c>
      <c r="N326" s="2">
        <v>457.575757575757</v>
      </c>
      <c r="O326" s="2">
        <v>19026</v>
      </c>
      <c r="P326" s="27">
        <v>0.59711891535636941</v>
      </c>
      <c r="Q326" s="14">
        <v>427.87878787878702</v>
      </c>
      <c r="R326" s="2">
        <v>21481</v>
      </c>
      <c r="S326" s="27">
        <v>0.62892695066608106</v>
      </c>
      <c r="T326" s="14">
        <v>440</v>
      </c>
      <c r="U326" s="27">
        <v>3.9727051785380446E-3</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2389</v>
      </c>
      <c r="C327" s="302">
        <v>0.41816908804481007</v>
      </c>
      <c r="D327" s="2">
        <v>127.272727272727</v>
      </c>
      <c r="E327" s="2">
        <v>1781</v>
      </c>
      <c r="F327" s="302">
        <v>0.29307223959190393</v>
      </c>
      <c r="G327" s="14">
        <v>136.969696969696</v>
      </c>
      <c r="H327" s="2">
        <v>2041</v>
      </c>
      <c r="I327" s="302">
        <v>0.30966469428007892</v>
      </c>
      <c r="J327" s="14">
        <v>186.66667200000001</v>
      </c>
      <c r="K327" s="302">
        <v>-0.14566764336542487</v>
      </c>
      <c r="L327" s="2">
        <v>12283</v>
      </c>
      <c r="M327" s="27">
        <v>0.38653743273436764</v>
      </c>
      <c r="N327" s="2">
        <v>353.93939393939303</v>
      </c>
      <c r="O327" s="2">
        <v>10297</v>
      </c>
      <c r="P327" s="27">
        <v>0.32316479929699021</v>
      </c>
      <c r="Q327" s="14">
        <v>326.06060606060601</v>
      </c>
      <c r="R327" s="2">
        <v>11626</v>
      </c>
      <c r="S327" s="27">
        <v>0.3403894012589665</v>
      </c>
      <c r="T327" s="14">
        <v>396.96969999999999</v>
      </c>
      <c r="U327" s="27">
        <v>-5.3488561426361637E-2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413</v>
      </c>
      <c r="C328" s="302">
        <v>7.2291265534745311E-2</v>
      </c>
      <c r="D328" s="2">
        <v>87.878787878787904</v>
      </c>
      <c r="E328" s="2">
        <v>347</v>
      </c>
      <c r="F328" s="302">
        <v>5.7100543031100875E-2</v>
      </c>
      <c r="G328" s="14">
        <v>78.181818181818201</v>
      </c>
      <c r="H328" s="2">
        <v>532</v>
      </c>
      <c r="I328" s="302">
        <v>8.0716128053406166E-2</v>
      </c>
      <c r="J328" s="14">
        <v>136.363632</v>
      </c>
      <c r="K328" s="302">
        <v>0.28813559322033899</v>
      </c>
      <c r="L328" s="2">
        <v>2066</v>
      </c>
      <c r="M328" s="27">
        <v>6.5015577304339614E-2</v>
      </c>
      <c r="N328" s="2">
        <v>213.333333333333</v>
      </c>
      <c r="O328" s="2">
        <v>1905</v>
      </c>
      <c r="P328" s="27">
        <v>5.978721400998023E-2</v>
      </c>
      <c r="Q328" s="14">
        <v>180</v>
      </c>
      <c r="R328" s="2">
        <v>2174</v>
      </c>
      <c r="S328" s="27">
        <v>6.3651002781437566E-2</v>
      </c>
      <c r="T328" s="14">
        <v>229.090912</v>
      </c>
      <c r="U328" s="27">
        <v>5.2274927395934173E-2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619</v>
      </c>
      <c r="C329" s="302">
        <v>0.10834937861018729</v>
      </c>
      <c r="D329" s="2">
        <v>101.818181818181</v>
      </c>
      <c r="E329" s="2">
        <v>498</v>
      </c>
      <c r="F329" s="302">
        <v>8.1948329767977626E-2</v>
      </c>
      <c r="G329" s="14">
        <v>104.24242424242399</v>
      </c>
      <c r="H329" s="2">
        <v>436</v>
      </c>
      <c r="I329" s="302">
        <v>6.615081171294189E-2</v>
      </c>
      <c r="J329" s="14">
        <v>84.242424</v>
      </c>
      <c r="K329" s="302">
        <v>-0.29563812600969308</v>
      </c>
      <c r="L329" s="2">
        <v>3142</v>
      </c>
      <c r="M329" s="27">
        <v>9.8876545929445822E-2</v>
      </c>
      <c r="N329" s="2">
        <v>196.969696969697</v>
      </c>
      <c r="O329" s="2">
        <v>2499</v>
      </c>
      <c r="P329" s="27">
        <v>7.8429526409942565E-2</v>
      </c>
      <c r="Q329" s="14">
        <v>229.09090909090901</v>
      </c>
      <c r="R329" s="2">
        <v>2959</v>
      </c>
      <c r="S329" s="27">
        <v>8.6634460547504025E-2</v>
      </c>
      <c r="T329" s="14">
        <v>255.15152</v>
      </c>
      <c r="U329" s="27">
        <v>-5.8243157224697646E-2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1357</v>
      </c>
      <c r="C330" s="302">
        <v>0.23752844389987748</v>
      </c>
      <c r="D330" s="2">
        <v>118.787878787878</v>
      </c>
      <c r="E330" s="2">
        <v>936</v>
      </c>
      <c r="F330" s="302">
        <v>0.15402336679282541</v>
      </c>
      <c r="G330" s="14">
        <v>108.484848484848</v>
      </c>
      <c r="H330" s="2">
        <v>1073</v>
      </c>
      <c r="I330" s="302">
        <v>0.16279775451373085</v>
      </c>
      <c r="J330" s="14">
        <v>153.33332799999999</v>
      </c>
      <c r="K330" s="302">
        <v>-0.20928518791451731</v>
      </c>
      <c r="L330" s="2">
        <v>7075</v>
      </c>
      <c r="M330" s="27">
        <v>0.22264530950058217</v>
      </c>
      <c r="N330" s="2">
        <v>335.15151515151501</v>
      </c>
      <c r="O330" s="2">
        <v>5893</v>
      </c>
      <c r="P330" s="27">
        <v>0.18494805887706744</v>
      </c>
      <c r="Q330" s="14">
        <v>281.21212121212102</v>
      </c>
      <c r="R330" s="2">
        <v>6493</v>
      </c>
      <c r="S330" s="27">
        <v>0.19010393793002489</v>
      </c>
      <c r="T330" s="14">
        <v>303.03030000000001</v>
      </c>
      <c r="U330" s="27">
        <v>-8.2261484098939935E-2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1743</v>
      </c>
      <c r="C331" s="302">
        <v>0.30509364607036582</v>
      </c>
      <c r="D331" s="2">
        <v>152.12121212121201</v>
      </c>
      <c r="E331" s="2">
        <v>1565</v>
      </c>
      <c r="F331" s="302">
        <v>0.2575283857166365</v>
      </c>
      <c r="G331" s="14">
        <v>136.969696969696</v>
      </c>
      <c r="H331" s="2">
        <v>2092</v>
      </c>
      <c r="I331" s="302">
        <v>0.31740251858595053</v>
      </c>
      <c r="J331" s="14">
        <v>190.30302399999999</v>
      </c>
      <c r="K331" s="302">
        <v>0.2002294893861159</v>
      </c>
      <c r="L331" s="2">
        <v>9113</v>
      </c>
      <c r="M331" s="27">
        <v>0.28677974635742831</v>
      </c>
      <c r="N331" s="2">
        <v>298.18181818181802</v>
      </c>
      <c r="O331" s="2">
        <v>8729</v>
      </c>
      <c r="P331" s="27">
        <v>0.27395411605937919</v>
      </c>
      <c r="Q331" s="14">
        <v>270.90909090909003</v>
      </c>
      <c r="R331" s="2">
        <v>9855</v>
      </c>
      <c r="S331" s="27">
        <v>0.28853754940711462</v>
      </c>
      <c r="T331" s="14">
        <v>344.84848</v>
      </c>
      <c r="U331" s="27">
        <v>8.1422144189619225E-2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967</v>
      </c>
      <c r="C332" s="302">
        <v>0.16926308419394365</v>
      </c>
      <c r="D332" s="2">
        <v>104.24242424242399</v>
      </c>
      <c r="E332" s="2">
        <v>2003</v>
      </c>
      <c r="F332" s="302">
        <v>0.3296034227414843</v>
      </c>
      <c r="G332" s="14">
        <v>198.78787878787799</v>
      </c>
      <c r="H332" s="2">
        <v>1777</v>
      </c>
      <c r="I332" s="302">
        <v>0.26961007434380213</v>
      </c>
      <c r="J332" s="14">
        <v>213.939392</v>
      </c>
      <c r="K332" s="302">
        <v>0.8376421923474664</v>
      </c>
      <c r="L332" s="2">
        <v>5539</v>
      </c>
      <c r="M332" s="27">
        <v>0.1743084620952261</v>
      </c>
      <c r="N332" s="2">
        <v>282.42424242424198</v>
      </c>
      <c r="O332" s="2">
        <v>6971</v>
      </c>
      <c r="P332" s="27">
        <v>0.21878040360292503</v>
      </c>
      <c r="Q332" s="14">
        <v>381.21212121212102</v>
      </c>
      <c r="R332" s="2">
        <v>8210</v>
      </c>
      <c r="S332" s="27">
        <v>0.24037476211389255</v>
      </c>
      <c r="T332" s="14">
        <v>378.18182400000001</v>
      </c>
      <c r="U332" s="27">
        <v>0.48221700667990613</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257</v>
      </c>
      <c r="C333" s="302">
        <v>4.4985121652371785E-2</v>
      </c>
      <c r="D333" s="2">
        <v>65.454545454545396</v>
      </c>
      <c r="E333" s="2">
        <v>640</v>
      </c>
      <c r="F333" s="302">
        <v>0.10531512259338489</v>
      </c>
      <c r="G333" s="14">
        <v>137.575757575757</v>
      </c>
      <c r="H333" s="2">
        <v>804</v>
      </c>
      <c r="I333" s="302">
        <v>0.12198452435138826</v>
      </c>
      <c r="J333" s="14">
        <v>161.81817599999999</v>
      </c>
      <c r="K333" s="302">
        <v>2.1284046692607004</v>
      </c>
      <c r="L333" s="2">
        <v>2268</v>
      </c>
      <c r="M333" s="27">
        <v>7.1372376246971084E-2</v>
      </c>
      <c r="N333" s="2">
        <v>222.42424242424201</v>
      </c>
      <c r="O333" s="2">
        <v>2462</v>
      </c>
      <c r="P333" s="27">
        <v>7.7268304930483631E-2</v>
      </c>
      <c r="Q333" s="14">
        <v>245.45454545454501</v>
      </c>
      <c r="R333" s="2">
        <v>3111</v>
      </c>
      <c r="S333" s="27">
        <v>9.1084760649978044E-2</v>
      </c>
      <c r="T333" s="14">
        <v>267.27273600000001</v>
      </c>
      <c r="U333" s="27">
        <v>0.37169312169312169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196</v>
      </c>
      <c r="C334" s="302">
        <v>3.4307719236828287E-2</v>
      </c>
      <c r="D334" s="2">
        <v>61.212121212121197</v>
      </c>
      <c r="E334" s="2">
        <v>359</v>
      </c>
      <c r="F334" s="302">
        <v>5.9075201579726837E-2</v>
      </c>
      <c r="G334" s="14">
        <v>102.424242424242</v>
      </c>
      <c r="H334" s="2">
        <v>396</v>
      </c>
      <c r="I334" s="302">
        <v>6.0081929904415111E-2</v>
      </c>
      <c r="J334" s="14">
        <v>116.36364</v>
      </c>
      <c r="K334" s="302">
        <v>1.0204081632653061</v>
      </c>
      <c r="L334" s="2">
        <v>1499</v>
      </c>
      <c r="M334" s="27">
        <v>4.7172483242596847E-2</v>
      </c>
      <c r="N334" s="2">
        <v>193.333333333333</v>
      </c>
      <c r="O334" s="2">
        <v>1460</v>
      </c>
      <c r="P334" s="27">
        <v>4.5821171892163323E-2</v>
      </c>
      <c r="Q334" s="14">
        <v>200</v>
      </c>
      <c r="R334" s="2">
        <v>1576</v>
      </c>
      <c r="S334" s="27">
        <v>4.6142585273020058E-2</v>
      </c>
      <c r="T334" s="14">
        <v>231.515152</v>
      </c>
      <c r="U334" s="27">
        <v>5.1367578385590397E-2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66</v>
      </c>
      <c r="C335" s="302">
        <v>1.1552599334850342E-2</v>
      </c>
      <c r="D335" s="2">
        <v>38.787878787878697</v>
      </c>
      <c r="E335" s="2">
        <v>107</v>
      </c>
      <c r="F335" s="302">
        <v>1.7607372058581539E-2</v>
      </c>
      <c r="G335" s="14">
        <v>61.818181818181799</v>
      </c>
      <c r="H335" s="2">
        <v>75</v>
      </c>
      <c r="I335" s="302">
        <v>1.137915339098771E-2</v>
      </c>
      <c r="J335" s="14">
        <v>42.4242439</v>
      </c>
      <c r="K335" s="302">
        <v>0.13636363636363635</v>
      </c>
      <c r="L335" s="2">
        <v>394</v>
      </c>
      <c r="M335" s="27">
        <v>1.2398904868300972E-2</v>
      </c>
      <c r="N335" s="2">
        <v>103.636363636363</v>
      </c>
      <c r="O335" s="2">
        <v>381</v>
      </c>
      <c r="P335" s="27">
        <v>1.1957442801996046E-2</v>
      </c>
      <c r="Q335" s="14">
        <v>97.575757575757606</v>
      </c>
      <c r="R335" s="2">
        <v>407</v>
      </c>
      <c r="S335" s="27">
        <v>1.1916264090177134E-2</v>
      </c>
      <c r="T335" s="14">
        <v>100.606064</v>
      </c>
      <c r="U335" s="27">
        <v>3.2994923857868022E-2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19</v>
      </c>
      <c r="C336" s="302">
        <v>3.3257482933660072E-3</v>
      </c>
      <c r="D336" s="2">
        <v>13.9393939393939</v>
      </c>
      <c r="E336" s="2">
        <v>71</v>
      </c>
      <c r="F336" s="302">
        <v>1.1683396412703637E-2</v>
      </c>
      <c r="G336" s="14">
        <v>41.212121212121197</v>
      </c>
      <c r="H336" s="2">
        <v>39</v>
      </c>
      <c r="I336" s="302">
        <v>5.9171597633136093E-3</v>
      </c>
      <c r="J336" s="14">
        <v>32.121212</v>
      </c>
      <c r="K336" s="302">
        <v>1.0526315789473684</v>
      </c>
      <c r="L336" s="2">
        <v>189</v>
      </c>
      <c r="M336" s="27">
        <v>5.9476980205809236E-3</v>
      </c>
      <c r="N336" s="2">
        <v>72.727272727272705</v>
      </c>
      <c r="O336" s="2">
        <v>223</v>
      </c>
      <c r="P336" s="27">
        <v>6.9987132410633023E-3</v>
      </c>
      <c r="Q336" s="14">
        <v>69.696969696969703</v>
      </c>
      <c r="R336" s="2">
        <v>152</v>
      </c>
      <c r="S336" s="27">
        <v>4.4503001024740153E-3</v>
      </c>
      <c r="T336" s="14">
        <v>49.0909081</v>
      </c>
      <c r="U336" s="27">
        <v>-0.19576719576719576</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111</v>
      </c>
      <c r="C337" s="302">
        <v>1.9429371608611936E-2</v>
      </c>
      <c r="D337" s="2">
        <v>48.484848484848399</v>
      </c>
      <c r="E337" s="2">
        <v>181</v>
      </c>
      <c r="F337" s="302">
        <v>2.9784433108441664E-2</v>
      </c>
      <c r="G337" s="14">
        <v>75.151515151515099</v>
      </c>
      <c r="H337" s="2">
        <v>282</v>
      </c>
      <c r="I337" s="302">
        <v>4.2785616750113789E-2</v>
      </c>
      <c r="J337" s="14">
        <v>106.666664</v>
      </c>
      <c r="K337" s="302">
        <v>1.5405405405405406</v>
      </c>
      <c r="L337" s="2">
        <v>916</v>
      </c>
      <c r="M337" s="27">
        <v>2.8825880353714951E-2</v>
      </c>
      <c r="N337" s="2">
        <v>136.363636363636</v>
      </c>
      <c r="O337" s="2">
        <v>856</v>
      </c>
      <c r="P337" s="27">
        <v>2.6865015849103977E-2</v>
      </c>
      <c r="Q337" s="14">
        <v>166.06060606060601</v>
      </c>
      <c r="R337" s="2">
        <v>1017</v>
      </c>
      <c r="S337" s="27">
        <v>2.9776021080368906E-2</v>
      </c>
      <c r="T337" s="14">
        <v>198.18182400000001</v>
      </c>
      <c r="U337" s="27">
        <v>0.11026200873362445</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61</v>
      </c>
      <c r="C338" s="302">
        <v>1.0677402415543498E-2</v>
      </c>
      <c r="D338" s="2">
        <v>27.272727272727199</v>
      </c>
      <c r="E338" s="2">
        <v>281</v>
      </c>
      <c r="F338" s="302">
        <v>4.6239921013658057E-2</v>
      </c>
      <c r="G338" s="14">
        <v>85.454545454545396</v>
      </c>
      <c r="H338" s="2">
        <v>408</v>
      </c>
      <c r="I338" s="302">
        <v>6.1902594446973144E-2</v>
      </c>
      <c r="J338" s="14">
        <v>134.545456</v>
      </c>
      <c r="K338" s="302">
        <v>5.6885245901639347</v>
      </c>
      <c r="L338" s="2">
        <v>769</v>
      </c>
      <c r="M338" s="27">
        <v>2.4199893004374234E-2</v>
      </c>
      <c r="N338" s="2">
        <v>107.272727272727</v>
      </c>
      <c r="O338" s="2">
        <v>1002</v>
      </c>
      <c r="P338" s="27">
        <v>3.1447133038320307E-2</v>
      </c>
      <c r="Q338" s="14">
        <v>144.24242424242399</v>
      </c>
      <c r="R338" s="2">
        <v>1535</v>
      </c>
      <c r="S338" s="27">
        <v>4.4942175376957987E-2</v>
      </c>
      <c r="T338" s="14">
        <v>197.57576</v>
      </c>
      <c r="U338" s="27">
        <v>0.99609882964889462</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710</v>
      </c>
      <c r="C339" s="302">
        <v>0.12427796254157185</v>
      </c>
      <c r="D339" s="2">
        <v>90.303030303030297</v>
      </c>
      <c r="E339" s="2">
        <v>1363</v>
      </c>
      <c r="F339" s="302">
        <v>0.22428830014809939</v>
      </c>
      <c r="G339" s="14">
        <v>167.87878787878699</v>
      </c>
      <c r="H339" s="2">
        <v>973</v>
      </c>
      <c r="I339" s="302">
        <v>0.1476255499924139</v>
      </c>
      <c r="J339" s="14">
        <v>155.15152</v>
      </c>
      <c r="K339" s="302">
        <v>0.37042253521126761</v>
      </c>
      <c r="L339" s="2">
        <v>3271</v>
      </c>
      <c r="M339" s="27">
        <v>0.10293608584825503</v>
      </c>
      <c r="N339" s="2">
        <v>220</v>
      </c>
      <c r="O339" s="2">
        <v>4509</v>
      </c>
      <c r="P339" s="27">
        <v>0.14151209867244138</v>
      </c>
      <c r="Q339" s="14">
        <v>287.87878787878702</v>
      </c>
      <c r="R339" s="2">
        <v>5099</v>
      </c>
      <c r="S339" s="27">
        <v>0.1492900014639145</v>
      </c>
      <c r="T339" s="14">
        <v>296.36364700000001</v>
      </c>
      <c r="U339" s="27">
        <v>0.55885050443289519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389</v>
      </c>
      <c r="C340" s="302">
        <v>6.8090320322072462E-2</v>
      </c>
      <c r="D340" s="2">
        <v>65.454545454545396</v>
      </c>
      <c r="E340" s="2">
        <v>878</v>
      </c>
      <c r="F340" s="302">
        <v>0.14447918380779989</v>
      </c>
      <c r="G340" s="14">
        <v>139.39393939393901</v>
      </c>
      <c r="H340" s="2">
        <v>739</v>
      </c>
      <c r="I340" s="302">
        <v>0.11212259141253224</v>
      </c>
      <c r="J340" s="14">
        <v>142.42424</v>
      </c>
      <c r="K340" s="302">
        <v>0.89974293059125965</v>
      </c>
      <c r="L340" s="2">
        <v>1900</v>
      </c>
      <c r="M340" s="27">
        <v>5.9791673222771187E-2</v>
      </c>
      <c r="N340" s="2">
        <v>168.48484848484799</v>
      </c>
      <c r="O340" s="2">
        <v>2858</v>
      </c>
      <c r="P340" s="27">
        <v>8.9696513197125197E-2</v>
      </c>
      <c r="Q340" s="14">
        <v>226.666666666666</v>
      </c>
      <c r="R340" s="2">
        <v>3308</v>
      </c>
      <c r="S340" s="27">
        <v>9.6852583809105552E-2</v>
      </c>
      <c r="T340" s="14">
        <v>285.45455900000002</v>
      </c>
      <c r="U340" s="27">
        <v>0.74105263157894741</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76</v>
      </c>
      <c r="C341" s="302">
        <v>1.3302993173464029E-2</v>
      </c>
      <c r="D341" s="2">
        <v>29.696969696969699</v>
      </c>
      <c r="E341" s="2">
        <v>242</v>
      </c>
      <c r="F341" s="302">
        <v>3.982228073062366E-2</v>
      </c>
      <c r="G341" s="14">
        <v>89.696969696969703</v>
      </c>
      <c r="H341" s="2">
        <v>159</v>
      </c>
      <c r="I341" s="302">
        <v>2.4123805188893947E-2</v>
      </c>
      <c r="J341" s="14">
        <v>69.696969999999993</v>
      </c>
      <c r="K341" s="302">
        <v>1.0921052631578947</v>
      </c>
      <c r="L341" s="2">
        <v>259</v>
      </c>
      <c r="M341" s="27">
        <v>8.150549139314598E-3</v>
      </c>
      <c r="N341" s="2">
        <v>60</v>
      </c>
      <c r="O341" s="2">
        <v>675</v>
      </c>
      <c r="P341" s="27">
        <v>2.1184445909048111E-2</v>
      </c>
      <c r="Q341" s="14">
        <v>150.90909090909</v>
      </c>
      <c r="R341" s="2">
        <v>549</v>
      </c>
      <c r="S341" s="27">
        <v>1.6073781291172595E-2</v>
      </c>
      <c r="T341" s="14">
        <v>109.696968</v>
      </c>
      <c r="U341" s="27">
        <v>1.1196911196911197</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96</v>
      </c>
      <c r="C342" s="302">
        <v>1.6803780850691407E-2</v>
      </c>
      <c r="D342" s="2">
        <v>32.727272727272698</v>
      </c>
      <c r="E342" s="2">
        <v>108</v>
      </c>
      <c r="F342" s="302">
        <v>1.77719269376337E-2</v>
      </c>
      <c r="G342" s="14">
        <v>50.303030303030297</v>
      </c>
      <c r="H342" s="2">
        <v>35</v>
      </c>
      <c r="I342" s="302">
        <v>5.310271582460932E-3</v>
      </c>
      <c r="J342" s="14">
        <v>23.636364</v>
      </c>
      <c r="K342" s="302">
        <v>-0.63541666666666663</v>
      </c>
      <c r="L342" s="2">
        <v>329</v>
      </c>
      <c r="M342" s="27">
        <v>1.0353400258048274E-2</v>
      </c>
      <c r="N342" s="2">
        <v>76.363636363636303</v>
      </c>
      <c r="O342" s="2">
        <v>481</v>
      </c>
      <c r="P342" s="27">
        <v>1.5095879232966136E-2</v>
      </c>
      <c r="Q342" s="14">
        <v>104.24242424242399</v>
      </c>
      <c r="R342" s="2">
        <v>951</v>
      </c>
      <c r="S342" s="27">
        <v>2.7843653930610453E-2</v>
      </c>
      <c r="T342" s="14">
        <v>162.42424</v>
      </c>
      <c r="U342" s="27">
        <v>1.8905775075987843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217</v>
      </c>
      <c r="C343" s="302">
        <v>3.7983546297917031E-2</v>
      </c>
      <c r="D343" s="2">
        <v>55.757575757575701</v>
      </c>
      <c r="E343" s="2">
        <v>528</v>
      </c>
      <c r="F343" s="302">
        <v>8.6884976139542533E-2</v>
      </c>
      <c r="G343" s="14">
        <v>116.969696969697</v>
      </c>
      <c r="H343" s="2">
        <v>545</v>
      </c>
      <c r="I343" s="302">
        <v>8.2688514641177366E-2</v>
      </c>
      <c r="J343" s="14">
        <v>118.78788</v>
      </c>
      <c r="K343" s="302">
        <v>1.5115207373271888</v>
      </c>
      <c r="L343" s="2">
        <v>1312</v>
      </c>
      <c r="M343" s="27">
        <v>4.1287723825408316E-2</v>
      </c>
      <c r="N343" s="2">
        <v>144.84848484848399</v>
      </c>
      <c r="O343" s="2">
        <v>1702</v>
      </c>
      <c r="P343" s="27">
        <v>5.3416188055110947E-2</v>
      </c>
      <c r="Q343" s="14">
        <v>173.939393939393</v>
      </c>
      <c r="R343" s="2">
        <v>1808</v>
      </c>
      <c r="S343" s="27">
        <v>5.2935148587322498E-2</v>
      </c>
      <c r="T343" s="14">
        <v>202.42424</v>
      </c>
      <c r="U343" s="27">
        <v>0.37804878048780488</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321</v>
      </c>
      <c r="C344" s="302">
        <v>5.6187642219499387E-2</v>
      </c>
      <c r="D344" s="2">
        <v>73.3333333333333</v>
      </c>
      <c r="E344" s="2">
        <v>485</v>
      </c>
      <c r="F344" s="302">
        <v>7.9809116340299496E-2</v>
      </c>
      <c r="G344" s="14">
        <v>112.72727272727199</v>
      </c>
      <c r="H344" s="2">
        <v>234</v>
      </c>
      <c r="I344" s="302">
        <v>3.5502958579881658E-2</v>
      </c>
      <c r="J344" s="14">
        <v>65.454544100000007</v>
      </c>
      <c r="K344" s="302">
        <v>-0.27102803738317754</v>
      </c>
      <c r="L344" s="2">
        <v>1371</v>
      </c>
      <c r="M344" s="27">
        <v>4.3144412625483838E-2</v>
      </c>
      <c r="N344" s="2">
        <v>130.90909090909</v>
      </c>
      <c r="O344" s="2">
        <v>1651</v>
      </c>
      <c r="P344" s="27">
        <v>5.18155854753162E-2</v>
      </c>
      <c r="Q344" s="14">
        <v>150.30303030303</v>
      </c>
      <c r="R344" s="2">
        <v>1791</v>
      </c>
      <c r="S344" s="27">
        <v>5.2437417654808957E-2</v>
      </c>
      <c r="T344" s="14">
        <v>200</v>
      </c>
      <c r="U344" s="27">
        <v>0.30634573304157547</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1826</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1700</v>
      </c>
      <c r="C347" s="305"/>
      <c r="D347" s="305" t="s">
        <v>1701</v>
      </c>
      <c r="E347" s="305" t="s">
        <v>1700</v>
      </c>
      <c r="F347" s="305"/>
      <c r="G347" s="305" t="s">
        <v>1701</v>
      </c>
      <c r="H347" s="305" t="s">
        <v>1700</v>
      </c>
      <c r="I347" s="305"/>
      <c r="J347" s="305" t="s">
        <v>1701</v>
      </c>
      <c r="K347" t="s">
        <v>170</v>
      </c>
      <c r="L347" s="208" t="s">
        <v>1700</v>
      </c>
      <c r="M347" s="208"/>
      <c r="N347" s="208" t="s">
        <v>1701</v>
      </c>
      <c r="O347" s="208" t="s">
        <v>1700</v>
      </c>
      <c r="P347" s="208"/>
      <c r="Q347" s="208" t="s">
        <v>1701</v>
      </c>
      <c r="R347" s="208" t="s">
        <v>1700</v>
      </c>
      <c r="S347" s="208"/>
      <c r="T347" s="208" t="s">
        <v>1701</v>
      </c>
      <c r="U347" t="s">
        <v>170</v>
      </c>
      <c r="V347" s="208" t="s">
        <v>1700</v>
      </c>
      <c r="W347" s="208"/>
      <c r="X347" s="208" t="s">
        <v>1701</v>
      </c>
      <c r="Y347" s="208" t="s">
        <v>1700</v>
      </c>
      <c r="Z347" s="208"/>
      <c r="AA347" s="208" t="s">
        <v>1701</v>
      </c>
      <c r="AB347" s="208" t="s">
        <v>1700</v>
      </c>
      <c r="AC347" s="208"/>
      <c r="AD347" s="208" t="s">
        <v>1701</v>
      </c>
      <c r="AE347" t="s">
        <v>170</v>
      </c>
    </row>
    <row r="348" spans="1:31" x14ac:dyDescent="0.3">
      <c r="A348" t="s">
        <v>172</v>
      </c>
      <c r="B348" s="2">
        <v>4090</v>
      </c>
      <c r="C348" t="s">
        <v>170</v>
      </c>
      <c r="D348" s="2">
        <v>166.666666666666</v>
      </c>
      <c r="E348" s="2">
        <v>4156</v>
      </c>
      <c r="F348" t="s">
        <v>170</v>
      </c>
      <c r="G348" s="14">
        <v>206.666666666666</v>
      </c>
      <c r="H348" s="2">
        <v>4170</v>
      </c>
      <c r="I348" t="s">
        <v>170</v>
      </c>
      <c r="J348" s="14">
        <v>234.545456</v>
      </c>
      <c r="K348" s="302">
        <v>1.9559902200488997E-2</v>
      </c>
      <c r="L348" s="2">
        <v>24375</v>
      </c>
      <c r="M348" s="27" t="s">
        <v>170</v>
      </c>
      <c r="N348" s="2">
        <v>453.33333333333297</v>
      </c>
      <c r="O348" s="2">
        <v>23741</v>
      </c>
      <c r="P348" s="27" t="s">
        <v>170</v>
      </c>
      <c r="Q348" s="14">
        <v>425.45454545454498</v>
      </c>
      <c r="R348" s="2">
        <v>23640</v>
      </c>
      <c r="S348" s="27" t="s">
        <v>170</v>
      </c>
      <c r="T348" s="14">
        <v>475.75756799999999</v>
      </c>
      <c r="U348" s="27">
        <v>-3.0153846153846153E-2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508</v>
      </c>
      <c r="C349" s="302">
        <v>0.12420537897310513</v>
      </c>
      <c r="D349" s="2">
        <v>116.969696969697</v>
      </c>
      <c r="E349" s="2">
        <v>504</v>
      </c>
      <c r="F349" s="302">
        <v>0.12127045235803657</v>
      </c>
      <c r="G349" s="14">
        <v>110.90909090909</v>
      </c>
      <c r="H349" s="2">
        <v>407</v>
      </c>
      <c r="I349" s="302">
        <v>9.7601918465227824E-2</v>
      </c>
      <c r="J349" s="14">
        <v>102.42424</v>
      </c>
      <c r="K349" s="302">
        <v>-0.19881889763779528</v>
      </c>
      <c r="L349" s="2">
        <v>3906</v>
      </c>
      <c r="M349" s="27">
        <v>0.16024615384615384</v>
      </c>
      <c r="N349" s="2">
        <v>256.36363636363598</v>
      </c>
      <c r="O349" s="2">
        <v>4343</v>
      </c>
      <c r="P349" s="27">
        <v>0.182932479676509</v>
      </c>
      <c r="Q349" s="14">
        <v>237.575757575757</v>
      </c>
      <c r="R349" s="2">
        <v>2824</v>
      </c>
      <c r="S349" s="27">
        <v>0.1194585448392555</v>
      </c>
      <c r="T349" s="14">
        <v>245.454544</v>
      </c>
      <c r="U349" s="27">
        <v>-0.27700972862263185</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153</v>
      </c>
      <c r="C350" s="302">
        <v>3.7408312958435205E-2</v>
      </c>
      <c r="D350" s="2">
        <v>58.787878787878803</v>
      </c>
      <c r="E350" s="2">
        <v>112</v>
      </c>
      <c r="F350" s="302">
        <v>2.6948989412897015E-2</v>
      </c>
      <c r="G350" s="14">
        <v>38.181818181818102</v>
      </c>
      <c r="H350" s="2">
        <v>140</v>
      </c>
      <c r="I350" s="302">
        <v>3.3573141486810551E-2</v>
      </c>
      <c r="J350" s="14">
        <v>65.454544100000007</v>
      </c>
      <c r="K350" s="302">
        <v>-8.4967320261437912E-2</v>
      </c>
      <c r="L350" s="2">
        <v>2138</v>
      </c>
      <c r="M350" s="27">
        <v>8.7712820512820519E-2</v>
      </c>
      <c r="N350" s="2">
        <v>220</v>
      </c>
      <c r="O350" s="2">
        <v>1552</v>
      </c>
      <c r="P350" s="27">
        <v>6.5372141021860911E-2</v>
      </c>
      <c r="Q350" s="14">
        <v>153.333333333333</v>
      </c>
      <c r="R350" s="2">
        <v>1102</v>
      </c>
      <c r="S350" s="27">
        <v>4.6615905245346867E-2</v>
      </c>
      <c r="T350" s="14">
        <v>155.15152</v>
      </c>
      <c r="U350" s="27">
        <v>-0.48456501403180541</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98</v>
      </c>
      <c r="C351" s="302">
        <v>2.3960880195599023E-2</v>
      </c>
      <c r="D351" s="2">
        <v>43.636363636363598</v>
      </c>
      <c r="E351" s="2">
        <v>106</v>
      </c>
      <c r="F351" s="302">
        <v>2.5505293551491819E-2</v>
      </c>
      <c r="G351" s="14">
        <v>37.5757575757575</v>
      </c>
      <c r="H351" s="2">
        <v>129</v>
      </c>
      <c r="I351" s="302">
        <v>3.0935251798561152E-2</v>
      </c>
      <c r="J351" s="14">
        <v>63.636364</v>
      </c>
      <c r="K351" s="302">
        <v>0.31632653061224492</v>
      </c>
      <c r="L351" s="2">
        <v>1833</v>
      </c>
      <c r="M351" s="27">
        <v>7.5200000000000003E-2</v>
      </c>
      <c r="N351" s="2">
        <v>201.81818181818099</v>
      </c>
      <c r="O351" s="2">
        <v>1235</v>
      </c>
      <c r="P351" s="27">
        <v>5.2019712733246286E-2</v>
      </c>
      <c r="Q351" s="14">
        <v>142.42424242424201</v>
      </c>
      <c r="R351" s="2">
        <v>881</v>
      </c>
      <c r="S351" s="27">
        <v>3.7267343485617596E-2</v>
      </c>
      <c r="T351" s="14">
        <v>146.060608</v>
      </c>
      <c r="U351" s="27">
        <v>-0.51936715766503005</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15</v>
      </c>
      <c r="C352" s="302">
        <v>3.667481662591687E-3</v>
      </c>
      <c r="D352" s="2">
        <v>14.545454545454501</v>
      </c>
      <c r="E352" s="2">
        <v>11</v>
      </c>
      <c r="F352" s="302">
        <v>2.6467757459095282E-3</v>
      </c>
      <c r="G352" s="14">
        <v>9.6969696969696901</v>
      </c>
      <c r="H352" s="2">
        <v>24</v>
      </c>
      <c r="I352" s="302">
        <v>5.7553956834532375E-3</v>
      </c>
      <c r="J352" s="14">
        <v>24.848483999999999</v>
      </c>
      <c r="K352" s="302">
        <v>0.6</v>
      </c>
      <c r="L352" s="2">
        <v>178</v>
      </c>
      <c r="M352" s="27">
        <v>7.3025641025641023E-3</v>
      </c>
      <c r="N352" s="2">
        <v>64.242424242424207</v>
      </c>
      <c r="O352" s="2">
        <v>96</v>
      </c>
      <c r="P352" s="27">
        <v>4.043637588981088E-3</v>
      </c>
      <c r="Q352" s="14">
        <v>29.090909090909101</v>
      </c>
      <c r="R352" s="2">
        <v>74</v>
      </c>
      <c r="S352" s="27">
        <v>3.1302876480541453E-3</v>
      </c>
      <c r="T352" s="14">
        <v>46.060607900000001</v>
      </c>
      <c r="U352" s="27">
        <v>-0.5842696629213483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42</v>
      </c>
      <c r="C353" s="302">
        <v>1.0268948655256724E-2</v>
      </c>
      <c r="D353" s="2">
        <v>32.727272727272698</v>
      </c>
      <c r="E353" s="2">
        <v>54</v>
      </c>
      <c r="F353" s="302">
        <v>1.2993262752646775E-2</v>
      </c>
      <c r="G353" s="14">
        <v>24.848484848484802</v>
      </c>
      <c r="H353" s="2">
        <v>57</v>
      </c>
      <c r="I353" s="302">
        <v>1.3669064748201438E-2</v>
      </c>
      <c r="J353" s="14">
        <v>46.060607900000001</v>
      </c>
      <c r="K353" s="302">
        <v>0.35714285714285715</v>
      </c>
      <c r="L353" s="2">
        <v>983</v>
      </c>
      <c r="M353" s="27">
        <v>4.0328205128205126E-2</v>
      </c>
      <c r="N353" s="2">
        <v>123.636363636363</v>
      </c>
      <c r="O353" s="2">
        <v>492</v>
      </c>
      <c r="P353" s="27">
        <v>2.0723642643528075E-2</v>
      </c>
      <c r="Q353" s="14">
        <v>85.454545454545396</v>
      </c>
      <c r="R353" s="2">
        <v>387</v>
      </c>
      <c r="S353" s="27">
        <v>1.6370558375634517E-2</v>
      </c>
      <c r="T353" s="14">
        <v>96.969695999999999</v>
      </c>
      <c r="U353" s="27">
        <v>-0.60630722278738558</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41</v>
      </c>
      <c r="C354" s="302">
        <v>1.0024449877750611E-2</v>
      </c>
      <c r="D354" s="2">
        <v>24.2424242424242</v>
      </c>
      <c r="E354" s="2">
        <v>41</v>
      </c>
      <c r="F354" s="302">
        <v>9.8652550529355152E-3</v>
      </c>
      <c r="G354" s="14">
        <v>24.848484848484802</v>
      </c>
      <c r="H354" s="2">
        <v>48</v>
      </c>
      <c r="I354" s="302">
        <v>1.1510791366906475E-2</v>
      </c>
      <c r="J354" s="14">
        <v>37.5757561</v>
      </c>
      <c r="K354" s="302">
        <v>0.17073170731707318</v>
      </c>
      <c r="L354" s="2">
        <v>672</v>
      </c>
      <c r="M354" s="27">
        <v>2.7569230769230769E-2</v>
      </c>
      <c r="N354" s="2">
        <v>124.84848484848401</v>
      </c>
      <c r="O354" s="2">
        <v>647</v>
      </c>
      <c r="P354" s="27">
        <v>2.7252432500737122E-2</v>
      </c>
      <c r="Q354" s="14">
        <v>113.939393939393</v>
      </c>
      <c r="R354" s="2">
        <v>420</v>
      </c>
      <c r="S354" s="27">
        <v>1.7766497461928935E-2</v>
      </c>
      <c r="T354" s="14">
        <v>103.030304</v>
      </c>
      <c r="U354" s="27">
        <v>-0.375</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55</v>
      </c>
      <c r="C355" s="302">
        <v>1.3447432762836185E-2</v>
      </c>
      <c r="D355" s="2">
        <v>41.212121212121197</v>
      </c>
      <c r="E355" s="2">
        <v>6</v>
      </c>
      <c r="F355" s="302">
        <v>1.4436958614051972E-3</v>
      </c>
      <c r="G355" s="14">
        <v>7.2727272727272698</v>
      </c>
      <c r="H355" s="2">
        <v>11</v>
      </c>
      <c r="I355" s="302">
        <v>2.6378896882494006E-3</v>
      </c>
      <c r="J355" s="14">
        <v>10.909091</v>
      </c>
      <c r="K355" s="302">
        <v>-0.8</v>
      </c>
      <c r="L355" s="2">
        <v>305</v>
      </c>
      <c r="M355" s="27">
        <v>1.2512820512820513E-2</v>
      </c>
      <c r="N355" s="2">
        <v>90.909090909090907</v>
      </c>
      <c r="O355" s="2">
        <v>317</v>
      </c>
      <c r="P355" s="27">
        <v>1.3352428288614633E-2</v>
      </c>
      <c r="Q355" s="14">
        <v>61.818181818181799</v>
      </c>
      <c r="R355" s="2">
        <v>221</v>
      </c>
      <c r="S355" s="27">
        <v>9.3485617597292726E-3</v>
      </c>
      <c r="T355" s="14">
        <v>60</v>
      </c>
      <c r="U355" s="27">
        <v>-0.27540983606557379</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355</v>
      </c>
      <c r="C356" s="302">
        <v>8.6797066014669924E-2</v>
      </c>
      <c r="D356" s="2">
        <v>95.151515151515099</v>
      </c>
      <c r="E356" s="2">
        <v>392</v>
      </c>
      <c r="F356" s="302">
        <v>9.4321462945139559E-2</v>
      </c>
      <c r="G356" s="14">
        <v>99.393939393939405</v>
      </c>
      <c r="H356" s="2">
        <v>267</v>
      </c>
      <c r="I356" s="302">
        <v>6.4028776978417259E-2</v>
      </c>
      <c r="J356" s="14">
        <v>95.151510000000002</v>
      </c>
      <c r="K356" s="302">
        <v>-0.24788732394366197</v>
      </c>
      <c r="L356" s="2">
        <v>1768</v>
      </c>
      <c r="M356" s="27">
        <v>7.2533333333333339E-2</v>
      </c>
      <c r="N356" s="2">
        <v>220.60606060606</v>
      </c>
      <c r="O356" s="2">
        <v>2791</v>
      </c>
      <c r="P356" s="27">
        <v>0.11756033865464807</v>
      </c>
      <c r="Q356" s="14">
        <v>213.939393939393</v>
      </c>
      <c r="R356" s="2">
        <v>1722</v>
      </c>
      <c r="S356" s="27">
        <v>7.2842639593908631E-2</v>
      </c>
      <c r="T356" s="14">
        <v>207.27271999999999</v>
      </c>
      <c r="U356" s="27">
        <v>-2.6018099547511313E-2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87</v>
      </c>
      <c r="C357" s="302">
        <v>2.1271393643031784E-2</v>
      </c>
      <c r="D357" s="2">
        <v>58.787878787878803</v>
      </c>
      <c r="E357" s="2">
        <v>33</v>
      </c>
      <c r="F357" s="302">
        <v>7.9403272377285856E-3</v>
      </c>
      <c r="G357" s="14">
        <v>16.363636363636299</v>
      </c>
      <c r="H357" s="2">
        <v>63</v>
      </c>
      <c r="I357" s="302">
        <v>1.5107913669064749E-2</v>
      </c>
      <c r="J357" s="14">
        <v>61.818179999999998</v>
      </c>
      <c r="K357" s="302">
        <v>-0.27586206896551724</v>
      </c>
      <c r="L357" s="2">
        <v>443</v>
      </c>
      <c r="M357" s="27">
        <v>1.8174358974358974E-2</v>
      </c>
      <c r="N357" s="2">
        <v>126.06060606060601</v>
      </c>
      <c r="O357" s="2">
        <v>388</v>
      </c>
      <c r="P357" s="27">
        <v>1.6343035255465228E-2</v>
      </c>
      <c r="Q357" s="14">
        <v>103.030303030303</v>
      </c>
      <c r="R357" s="2">
        <v>268</v>
      </c>
      <c r="S357" s="27">
        <v>1.1336717428087987E-2</v>
      </c>
      <c r="T357" s="14">
        <v>84.848489999999998</v>
      </c>
      <c r="U357" s="27">
        <v>-0.39503386004514673</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87</v>
      </c>
      <c r="C358" s="302">
        <v>2.1271393643031784E-2</v>
      </c>
      <c r="D358" s="2">
        <v>58.787878787878803</v>
      </c>
      <c r="E358" s="2">
        <v>24</v>
      </c>
      <c r="F358" s="302">
        <v>5.7747834456207889E-3</v>
      </c>
      <c r="G358" s="14">
        <v>13.9393939393939</v>
      </c>
      <c r="H358" s="2">
        <v>63</v>
      </c>
      <c r="I358" s="302">
        <v>1.5107913669064749E-2</v>
      </c>
      <c r="J358" s="14">
        <v>61.818179999999998</v>
      </c>
      <c r="K358" s="302">
        <v>-0.27586206896551724</v>
      </c>
      <c r="L358" s="2">
        <v>423</v>
      </c>
      <c r="M358" s="27">
        <v>1.7353846153846154E-2</v>
      </c>
      <c r="N358" s="2">
        <v>124.84848484848401</v>
      </c>
      <c r="O358" s="2">
        <v>247</v>
      </c>
      <c r="P358" s="27">
        <v>1.0403942546649256E-2</v>
      </c>
      <c r="Q358" s="14">
        <v>74.545454545454504</v>
      </c>
      <c r="R358" s="2">
        <v>232</v>
      </c>
      <c r="S358" s="27">
        <v>9.8138747884940775E-3</v>
      </c>
      <c r="T358" s="14">
        <v>81.818183899999994</v>
      </c>
      <c r="U358" s="27">
        <v>-0.45153664302600471</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0</v>
      </c>
      <c r="C359" s="302">
        <v>0</v>
      </c>
      <c r="D359" s="2">
        <v>80</v>
      </c>
      <c r="E359" s="2">
        <v>0</v>
      </c>
      <c r="F359" s="302">
        <v>0</v>
      </c>
      <c r="G359" s="14">
        <v>13.3333333333333</v>
      </c>
      <c r="H359" s="2">
        <v>63</v>
      </c>
      <c r="I359" s="302">
        <v>1.5107913669064749E-2</v>
      </c>
      <c r="J359" s="14">
        <v>61.818179999999998</v>
      </c>
      <c r="L359" s="2">
        <v>154</v>
      </c>
      <c r="M359" s="27">
        <v>6.3179487179487182E-3</v>
      </c>
      <c r="N359" s="2">
        <v>60</v>
      </c>
      <c r="O359" s="2">
        <v>25</v>
      </c>
      <c r="P359" s="27">
        <v>1.0530306221304916E-3</v>
      </c>
      <c r="Q359" s="14">
        <v>14.545454545454501</v>
      </c>
      <c r="R359" s="2">
        <v>88</v>
      </c>
      <c r="S359" s="27">
        <v>3.7225042301184431E-3</v>
      </c>
      <c r="T359" s="14">
        <v>65.454544100000007</v>
      </c>
      <c r="U359" s="27">
        <v>-0.42857142857142855</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36</v>
      </c>
      <c r="C360" s="302">
        <v>8.8019559902200485E-3</v>
      </c>
      <c r="D360" s="2">
        <v>34.545454545454497</v>
      </c>
      <c r="E360" s="2">
        <v>18</v>
      </c>
      <c r="F360" s="302">
        <v>4.3310875842155917E-3</v>
      </c>
      <c r="G360" s="14">
        <v>12.7272727272727</v>
      </c>
      <c r="H360" s="2">
        <v>0</v>
      </c>
      <c r="I360" s="302">
        <v>0</v>
      </c>
      <c r="J360" s="14">
        <v>15.151515</v>
      </c>
      <c r="K360" s="302">
        <v>-1</v>
      </c>
      <c r="L360" s="2">
        <v>78</v>
      </c>
      <c r="M360" s="27">
        <v>3.2000000000000002E-3</v>
      </c>
      <c r="N360" s="2">
        <v>56.363636363636303</v>
      </c>
      <c r="O360" s="2">
        <v>83</v>
      </c>
      <c r="P360" s="27">
        <v>3.496061665473232E-3</v>
      </c>
      <c r="Q360" s="14">
        <v>37.5757575757575</v>
      </c>
      <c r="R360" s="2">
        <v>38</v>
      </c>
      <c r="S360" s="27">
        <v>1.6074450084602369E-3</v>
      </c>
      <c r="T360" s="14">
        <v>38.787880000000001</v>
      </c>
      <c r="U360" s="27">
        <v>-0.51282051282051277</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51</v>
      </c>
      <c r="C361" s="302">
        <v>1.2469437652811735E-2</v>
      </c>
      <c r="D361" s="2">
        <v>46.6666666666666</v>
      </c>
      <c r="E361" s="2">
        <v>6</v>
      </c>
      <c r="F361" s="302">
        <v>1.4436958614051972E-3</v>
      </c>
      <c r="G361" s="14">
        <v>5.4545454545454497</v>
      </c>
      <c r="H361" s="2">
        <v>0</v>
      </c>
      <c r="I361" s="302">
        <v>0</v>
      </c>
      <c r="J361" s="14">
        <v>15.151515</v>
      </c>
      <c r="K361" s="302">
        <v>-1</v>
      </c>
      <c r="L361" s="2">
        <v>191</v>
      </c>
      <c r="M361" s="27">
        <v>7.8358974358974359E-3</v>
      </c>
      <c r="N361" s="2">
        <v>75.151515151515099</v>
      </c>
      <c r="O361" s="2">
        <v>139</v>
      </c>
      <c r="P361" s="27">
        <v>5.8548502590455333E-3</v>
      </c>
      <c r="Q361" s="14">
        <v>61.212121212121197</v>
      </c>
      <c r="R361" s="2">
        <v>106</v>
      </c>
      <c r="S361" s="27">
        <v>4.4839255499153977E-3</v>
      </c>
      <c r="T361" s="14">
        <v>41.212119999999999</v>
      </c>
      <c r="U361" s="27">
        <v>-0.44502617801047123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302">
        <v>0</v>
      </c>
      <c r="D362" s="2">
        <v>80</v>
      </c>
      <c r="E362" s="2">
        <v>9</v>
      </c>
      <c r="F362" s="302">
        <v>2.1655437921077958E-3</v>
      </c>
      <c r="G362" s="14">
        <v>8.4848484848484809</v>
      </c>
      <c r="H362" s="2">
        <v>0</v>
      </c>
      <c r="I362" s="302">
        <v>0</v>
      </c>
      <c r="J362" s="14">
        <v>15.151515</v>
      </c>
      <c r="L362" s="2">
        <v>20</v>
      </c>
      <c r="M362" s="27">
        <v>8.2051282051282047E-4</v>
      </c>
      <c r="N362" s="2">
        <v>14.545454545454501</v>
      </c>
      <c r="O362" s="2">
        <v>141</v>
      </c>
      <c r="P362" s="27">
        <v>5.939092708815972E-3</v>
      </c>
      <c r="Q362" s="14">
        <v>68.484848484848399</v>
      </c>
      <c r="R362" s="2">
        <v>36</v>
      </c>
      <c r="S362" s="27">
        <v>1.5228426395939086E-3</v>
      </c>
      <c r="T362" s="14">
        <v>20</v>
      </c>
      <c r="U362" s="27">
        <v>0.8</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268</v>
      </c>
      <c r="C363" s="302">
        <v>6.5525672371638144E-2</v>
      </c>
      <c r="D363" s="2">
        <v>76.969696969696898</v>
      </c>
      <c r="E363" s="2">
        <v>359</v>
      </c>
      <c r="F363" s="302">
        <v>8.6381135707410975E-2</v>
      </c>
      <c r="G363" s="14">
        <v>96.363636363636402</v>
      </c>
      <c r="H363" s="2">
        <v>204</v>
      </c>
      <c r="I363" s="302">
        <v>4.8920863309352518E-2</v>
      </c>
      <c r="J363" s="14">
        <v>73.939390000000003</v>
      </c>
      <c r="K363" s="302">
        <v>-0.23880597014925373</v>
      </c>
      <c r="L363" s="2">
        <v>1325</v>
      </c>
      <c r="M363" s="27">
        <v>5.4358974358974362E-2</v>
      </c>
      <c r="N363" s="2">
        <v>170.30303030303</v>
      </c>
      <c r="O363" s="2">
        <v>2403</v>
      </c>
      <c r="P363" s="27">
        <v>0.10121730339918285</v>
      </c>
      <c r="Q363" s="14">
        <v>197.575757575757</v>
      </c>
      <c r="R363" s="2">
        <v>1454</v>
      </c>
      <c r="S363" s="27">
        <v>6.150592216582064E-2</v>
      </c>
      <c r="T363" s="14">
        <v>198.18182400000001</v>
      </c>
      <c r="U363" s="27">
        <v>9.7358490566037736E-2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249</v>
      </c>
      <c r="C364" s="302">
        <v>6.0880195599022004E-2</v>
      </c>
      <c r="D364" s="2">
        <v>76.363636363636303</v>
      </c>
      <c r="E364" s="2">
        <v>339</v>
      </c>
      <c r="F364" s="302">
        <v>8.1568816169393654E-2</v>
      </c>
      <c r="G364" s="14">
        <v>95.757575757575694</v>
      </c>
      <c r="H364" s="2">
        <v>112</v>
      </c>
      <c r="I364" s="302">
        <v>2.685851318944844E-2</v>
      </c>
      <c r="J364" s="14">
        <v>55.151516000000001</v>
      </c>
      <c r="K364" s="302">
        <v>-0.55020080321285136</v>
      </c>
      <c r="L364" s="2">
        <v>1188</v>
      </c>
      <c r="M364" s="27">
        <v>4.8738461538461536E-2</v>
      </c>
      <c r="N364" s="2">
        <v>167.272727272727</v>
      </c>
      <c r="O364" s="2">
        <v>2109</v>
      </c>
      <c r="P364" s="27">
        <v>8.8833663282928271E-2</v>
      </c>
      <c r="Q364" s="14">
        <v>186.666666666666</v>
      </c>
      <c r="R364" s="2">
        <v>1182</v>
      </c>
      <c r="S364" s="27">
        <v>0.05</v>
      </c>
      <c r="T364" s="14">
        <v>183.03030000000001</v>
      </c>
      <c r="U364" s="27">
        <v>-5.0505050505050509E-3</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101</v>
      </c>
      <c r="C365" s="302">
        <v>2.4694376528117359E-2</v>
      </c>
      <c r="D365" s="2">
        <v>50.303030303030297</v>
      </c>
      <c r="E365" s="2">
        <v>43</v>
      </c>
      <c r="F365" s="302">
        <v>1.0346487006737248E-2</v>
      </c>
      <c r="G365" s="14">
        <v>40</v>
      </c>
      <c r="H365" s="2">
        <v>72</v>
      </c>
      <c r="I365" s="302">
        <v>1.7266187050359712E-2</v>
      </c>
      <c r="J365" s="14">
        <v>45.4545441</v>
      </c>
      <c r="K365" s="302">
        <v>-0.28712871287128711</v>
      </c>
      <c r="L365" s="2">
        <v>236</v>
      </c>
      <c r="M365" s="27">
        <v>9.6820512820512822E-3</v>
      </c>
      <c r="N365" s="2">
        <v>68.484848484848399</v>
      </c>
      <c r="O365" s="2">
        <v>314</v>
      </c>
      <c r="P365" s="27">
        <v>1.3226064613958973E-2</v>
      </c>
      <c r="Q365" s="14">
        <v>76.363636363636303</v>
      </c>
      <c r="R365" s="2">
        <v>402</v>
      </c>
      <c r="S365" s="27">
        <v>1.7005076142131981E-2</v>
      </c>
      <c r="T365" s="14">
        <v>124.848488</v>
      </c>
      <c r="U365" s="27">
        <v>0.70338983050847459</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69</v>
      </c>
      <c r="C366" s="302">
        <v>1.6870415647921761E-2</v>
      </c>
      <c r="D366" s="2">
        <v>32.121212121212103</v>
      </c>
      <c r="E366" s="2">
        <v>62</v>
      </c>
      <c r="F366" s="302">
        <v>1.4918190567853706E-2</v>
      </c>
      <c r="G366" s="14">
        <v>33.3333333333333</v>
      </c>
      <c r="H366" s="2">
        <v>9</v>
      </c>
      <c r="I366" s="302">
        <v>2.158273381294964E-3</v>
      </c>
      <c r="J366" s="14">
        <v>8.4848479999999995</v>
      </c>
      <c r="K366" s="302">
        <v>-0.86956521739130432</v>
      </c>
      <c r="L366" s="2">
        <v>377</v>
      </c>
      <c r="M366" s="27">
        <v>1.5466666666666667E-2</v>
      </c>
      <c r="N366" s="2">
        <v>81.212121212121204</v>
      </c>
      <c r="O366" s="2">
        <v>707</v>
      </c>
      <c r="P366" s="27">
        <v>2.9779705993850301E-2</v>
      </c>
      <c r="Q366" s="14">
        <v>124.24242424242399</v>
      </c>
      <c r="R366" s="2">
        <v>386</v>
      </c>
      <c r="S366" s="27">
        <v>1.6328257191201352E-2</v>
      </c>
      <c r="T366" s="14">
        <v>83.030304000000001</v>
      </c>
      <c r="U366" s="27">
        <v>2.3872679045092837E-2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79</v>
      </c>
      <c r="C367" s="302">
        <v>1.9315403422982887E-2</v>
      </c>
      <c r="D367" s="2">
        <v>38.181818181818102</v>
      </c>
      <c r="E367" s="2">
        <v>234</v>
      </c>
      <c r="F367" s="302">
        <v>5.6304138594802697E-2</v>
      </c>
      <c r="G367" s="14">
        <v>81.818181818181799</v>
      </c>
      <c r="H367" s="2">
        <v>31</v>
      </c>
      <c r="I367" s="302">
        <v>7.4340527577937653E-3</v>
      </c>
      <c r="J367" s="14">
        <v>29.090910000000001</v>
      </c>
      <c r="K367" s="302">
        <v>-0.60759493670886078</v>
      </c>
      <c r="L367" s="2">
        <v>575</v>
      </c>
      <c r="M367" s="27">
        <v>2.3589743589743591E-2</v>
      </c>
      <c r="N367" s="2">
        <v>133.939393939393</v>
      </c>
      <c r="O367" s="2">
        <v>1088</v>
      </c>
      <c r="P367" s="27">
        <v>4.5827892675118991E-2</v>
      </c>
      <c r="Q367" s="14">
        <v>126.666666666666</v>
      </c>
      <c r="R367" s="2">
        <v>394</v>
      </c>
      <c r="S367" s="27">
        <v>1.6666666666666666E-2</v>
      </c>
      <c r="T367" s="14">
        <v>87.272729999999996</v>
      </c>
      <c r="U367" s="27">
        <v>-0.31478260869565217</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19</v>
      </c>
      <c r="C368" s="302">
        <v>4.6454767726161368E-3</v>
      </c>
      <c r="D368" s="2">
        <v>14.545454545454501</v>
      </c>
      <c r="E368" s="2">
        <v>20</v>
      </c>
      <c r="F368" s="302">
        <v>4.8123195380173241E-3</v>
      </c>
      <c r="G368" s="14">
        <v>13.3333333333333</v>
      </c>
      <c r="H368" s="2">
        <v>92</v>
      </c>
      <c r="I368" s="302">
        <v>2.2062350119904078E-2</v>
      </c>
      <c r="J368" s="14">
        <v>54.5454559</v>
      </c>
      <c r="K368" s="302">
        <v>3.8421052631578947</v>
      </c>
      <c r="L368" s="2">
        <v>137</v>
      </c>
      <c r="M368" s="27">
        <v>5.6205128205128203E-3</v>
      </c>
      <c r="N368" s="2">
        <v>40</v>
      </c>
      <c r="O368" s="2">
        <v>294</v>
      </c>
      <c r="P368" s="27">
        <v>1.238364011625458E-2</v>
      </c>
      <c r="Q368" s="14">
        <v>81.818181818181799</v>
      </c>
      <c r="R368" s="2">
        <v>272</v>
      </c>
      <c r="S368" s="27">
        <v>1.1505922165820644E-2</v>
      </c>
      <c r="T368" s="14">
        <v>78.181816100000006</v>
      </c>
      <c r="U368" s="27">
        <v>0.98540145985401462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3582</v>
      </c>
      <c r="C369" s="302">
        <v>0.87579462102689487</v>
      </c>
      <c r="D369" s="2">
        <v>188.48484848484799</v>
      </c>
      <c r="E369" s="2">
        <v>3652</v>
      </c>
      <c r="F369" s="302">
        <v>0.87872954764196343</v>
      </c>
      <c r="G369" s="14">
        <v>210.90909090909</v>
      </c>
      <c r="H369" s="2">
        <v>3763</v>
      </c>
      <c r="I369" s="302">
        <v>0.90239808153477219</v>
      </c>
      <c r="J369" s="14">
        <v>232.121216</v>
      </c>
      <c r="K369" s="302">
        <v>5.0530429927414855E-2</v>
      </c>
      <c r="L369" s="2">
        <v>20469</v>
      </c>
      <c r="M369" s="27">
        <v>0.83975384615384618</v>
      </c>
      <c r="N369" s="2">
        <v>456.36363636363598</v>
      </c>
      <c r="O369" s="2">
        <v>19398</v>
      </c>
      <c r="P369" s="27">
        <v>0.81706752032349106</v>
      </c>
      <c r="Q369" s="14">
        <v>375.15151515151501</v>
      </c>
      <c r="R369" s="2">
        <v>20816</v>
      </c>
      <c r="S369" s="27">
        <v>0.88054145516074445</v>
      </c>
      <c r="T369" s="14">
        <v>438.78787199999999</v>
      </c>
      <c r="U369" s="27">
        <v>1.6952464702721187E-2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2964</v>
      </c>
      <c r="C370" s="302">
        <v>0.72469437652811741</v>
      </c>
      <c r="D370" s="2">
        <v>167.272727272727</v>
      </c>
      <c r="E370" s="2">
        <v>2344</v>
      </c>
      <c r="F370" s="302">
        <v>0.56400384985563046</v>
      </c>
      <c r="G370" s="14">
        <v>162.42424242424201</v>
      </c>
      <c r="H370" s="2">
        <v>2729</v>
      </c>
      <c r="I370" s="302">
        <v>0.65443645083932855</v>
      </c>
      <c r="J370" s="14">
        <v>200</v>
      </c>
      <c r="K370" s="302">
        <v>-7.9284750337381915E-2</v>
      </c>
      <c r="L370" s="2">
        <v>16541</v>
      </c>
      <c r="M370" s="27">
        <v>0.67860512820512819</v>
      </c>
      <c r="N370" s="2">
        <v>446.666666666666</v>
      </c>
      <c r="O370" s="2">
        <v>14624</v>
      </c>
      <c r="P370" s="27">
        <v>0.61598079272145234</v>
      </c>
      <c r="Q370" s="14">
        <v>383.636363636363</v>
      </c>
      <c r="R370" s="2">
        <v>15381</v>
      </c>
      <c r="S370" s="27">
        <v>0.6506345177664975</v>
      </c>
      <c r="T370" s="14">
        <v>373.93939999999998</v>
      </c>
      <c r="U370" s="27">
        <v>-7.0128770932833567E-2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1617</v>
      </c>
      <c r="C371" s="302">
        <v>0.39535452322738385</v>
      </c>
      <c r="D371" s="2">
        <v>115.757575757575</v>
      </c>
      <c r="E371" s="2">
        <v>1258</v>
      </c>
      <c r="F371" s="302">
        <v>0.3026948989412897</v>
      </c>
      <c r="G371" s="14">
        <v>133.333333333333</v>
      </c>
      <c r="H371" s="2">
        <v>1402</v>
      </c>
      <c r="I371" s="302">
        <v>0.33621103117505996</v>
      </c>
      <c r="J371" s="14">
        <v>175.15152</v>
      </c>
      <c r="K371" s="302">
        <v>-0.13296227581941866</v>
      </c>
      <c r="L371" s="2">
        <v>9081</v>
      </c>
      <c r="M371" s="27">
        <v>0.37255384615384618</v>
      </c>
      <c r="N371" s="2">
        <v>323.636363636363</v>
      </c>
      <c r="O371" s="2">
        <v>7511</v>
      </c>
      <c r="P371" s="27">
        <v>0.31637252011288486</v>
      </c>
      <c r="Q371" s="14">
        <v>320.60606060606</v>
      </c>
      <c r="R371" s="2">
        <v>7999</v>
      </c>
      <c r="S371" s="27">
        <v>0.33836717428087987</v>
      </c>
      <c r="T371" s="14">
        <v>331.51513699999998</v>
      </c>
      <c r="U371" s="27">
        <v>-0.11914987336196455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293</v>
      </c>
      <c r="C372" s="302">
        <v>7.1638141809290956E-2</v>
      </c>
      <c r="D372" s="2">
        <v>69.696969696969703</v>
      </c>
      <c r="E372" s="2">
        <v>309</v>
      </c>
      <c r="F372" s="302">
        <v>7.4350336862367666E-2</v>
      </c>
      <c r="G372" s="14">
        <v>76.363636363636303</v>
      </c>
      <c r="H372" s="2">
        <v>364</v>
      </c>
      <c r="I372" s="302">
        <v>8.7290167865707438E-2</v>
      </c>
      <c r="J372" s="14">
        <v>105.454544</v>
      </c>
      <c r="K372" s="302">
        <v>0.24232081911262798</v>
      </c>
      <c r="L372" s="2">
        <v>1692</v>
      </c>
      <c r="M372" s="27">
        <v>6.9415384615384615E-2</v>
      </c>
      <c r="N372" s="2">
        <v>166.06060606060601</v>
      </c>
      <c r="O372" s="2">
        <v>1672</v>
      </c>
      <c r="P372" s="27">
        <v>7.0426688008087282E-2</v>
      </c>
      <c r="Q372" s="14">
        <v>171.51515151515099</v>
      </c>
      <c r="R372" s="2">
        <v>1642</v>
      </c>
      <c r="S372" s="27">
        <v>6.9458544839255495E-2</v>
      </c>
      <c r="T372" s="14">
        <v>204.24243200000001</v>
      </c>
      <c r="U372" s="27">
        <v>-2.955082742316785E-2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452</v>
      </c>
      <c r="C373" s="302">
        <v>0.11051344743276284</v>
      </c>
      <c r="D373" s="2">
        <v>80</v>
      </c>
      <c r="E373" s="2">
        <v>320</v>
      </c>
      <c r="F373" s="302">
        <v>7.6997112608277185E-2</v>
      </c>
      <c r="G373" s="14">
        <v>75.151515151515099</v>
      </c>
      <c r="H373" s="2">
        <v>253</v>
      </c>
      <c r="I373" s="302">
        <v>6.0671462829736213E-2</v>
      </c>
      <c r="J373" s="14">
        <v>67.272729999999996</v>
      </c>
      <c r="K373" s="302">
        <v>-0.44026548672566373</v>
      </c>
      <c r="L373" s="2">
        <v>2226</v>
      </c>
      <c r="M373" s="27">
        <v>9.1323076923076923E-2</v>
      </c>
      <c r="N373" s="2">
        <v>190.30303030303</v>
      </c>
      <c r="O373" s="2">
        <v>1762</v>
      </c>
      <c r="P373" s="27">
        <v>7.4217598247757047E-2</v>
      </c>
      <c r="Q373" s="14">
        <v>185.45454545454501</v>
      </c>
      <c r="R373" s="2">
        <v>1929</v>
      </c>
      <c r="S373" s="27">
        <v>8.159898477157361E-2</v>
      </c>
      <c r="T373" s="14">
        <v>215.15152</v>
      </c>
      <c r="U373" s="27">
        <v>-0.13342318059299191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872</v>
      </c>
      <c r="C374" s="302">
        <v>0.21320293398533008</v>
      </c>
      <c r="D374" s="2">
        <v>113.333333333333</v>
      </c>
      <c r="E374" s="2">
        <v>629</v>
      </c>
      <c r="F374" s="302">
        <v>0.15134744947064485</v>
      </c>
      <c r="G374" s="14">
        <v>96.969696969696898</v>
      </c>
      <c r="H374" s="2">
        <v>785</v>
      </c>
      <c r="I374" s="302">
        <v>0.1882494004796163</v>
      </c>
      <c r="J374" s="14">
        <v>142.42424</v>
      </c>
      <c r="K374" s="302">
        <v>-9.9770642201834861E-2</v>
      </c>
      <c r="L374" s="2">
        <v>5163</v>
      </c>
      <c r="M374" s="27">
        <v>0.21181538461538463</v>
      </c>
      <c r="N374" s="2">
        <v>267.87878787878702</v>
      </c>
      <c r="O374" s="2">
        <v>4077</v>
      </c>
      <c r="P374" s="27">
        <v>0.17172823385704056</v>
      </c>
      <c r="Q374" s="14">
        <v>253.93939393939399</v>
      </c>
      <c r="R374" s="2">
        <v>4428</v>
      </c>
      <c r="S374" s="27">
        <v>0.18730964467005076</v>
      </c>
      <c r="T374" s="14">
        <v>215.75756799999999</v>
      </c>
      <c r="U374" s="27">
        <v>-0.14235909355026147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1347</v>
      </c>
      <c r="C375" s="302">
        <v>0.32933985330073351</v>
      </c>
      <c r="D375" s="2">
        <v>152.72727272727201</v>
      </c>
      <c r="E375" s="2">
        <v>1086</v>
      </c>
      <c r="F375" s="302">
        <v>0.2613089509143407</v>
      </c>
      <c r="G375" s="14">
        <v>120.60606060606</v>
      </c>
      <c r="H375" s="2">
        <v>1327</v>
      </c>
      <c r="I375" s="302">
        <v>0.31822541966426859</v>
      </c>
      <c r="J375" s="14">
        <v>138.18182400000001</v>
      </c>
      <c r="K375" s="302">
        <v>-1.4847809948032665E-2</v>
      </c>
      <c r="L375" s="2">
        <v>7460</v>
      </c>
      <c r="M375" s="27">
        <v>0.30605128205128207</v>
      </c>
      <c r="N375" s="2">
        <v>280.60606060606</v>
      </c>
      <c r="O375" s="2">
        <v>7113</v>
      </c>
      <c r="P375" s="27">
        <v>0.29960827260856748</v>
      </c>
      <c r="Q375" s="14">
        <v>253.93939393939399</v>
      </c>
      <c r="R375" s="2">
        <v>7382</v>
      </c>
      <c r="S375" s="27">
        <v>0.31226734348561758</v>
      </c>
      <c r="T375" s="14">
        <v>278.18182400000001</v>
      </c>
      <c r="U375" s="27">
        <v>-1.0455764075067025E-2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618</v>
      </c>
      <c r="C376" s="302">
        <v>0.15110024449877751</v>
      </c>
      <c r="D376" s="2">
        <v>87.878787878787904</v>
      </c>
      <c r="E376" s="2">
        <v>1308</v>
      </c>
      <c r="F376" s="302">
        <v>0.31472569778633303</v>
      </c>
      <c r="G376" s="14">
        <v>175.75757575757501</v>
      </c>
      <c r="H376" s="2">
        <v>1034</v>
      </c>
      <c r="I376" s="302">
        <v>0.24796163069544364</v>
      </c>
      <c r="J376" s="14">
        <v>171.515152</v>
      </c>
      <c r="K376" s="302">
        <v>0.67313915857605178</v>
      </c>
      <c r="L376" s="2">
        <v>3928</v>
      </c>
      <c r="M376" s="27">
        <v>0.16114871794871796</v>
      </c>
      <c r="N376" s="2">
        <v>250.90909090909</v>
      </c>
      <c r="O376" s="2">
        <v>4774</v>
      </c>
      <c r="P376" s="27">
        <v>0.20108672760203866</v>
      </c>
      <c r="Q376" s="14">
        <v>333.33333333333297</v>
      </c>
      <c r="R376" s="2">
        <v>5435</v>
      </c>
      <c r="S376" s="27">
        <v>0.22990693739424703</v>
      </c>
      <c r="T376" s="14">
        <v>312.72726399999999</v>
      </c>
      <c r="U376" s="27">
        <v>0.38365580448065173</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214</v>
      </c>
      <c r="C377" s="302">
        <v>5.2322738386308069E-2</v>
      </c>
      <c r="D377" s="2">
        <v>63.636363636363598</v>
      </c>
      <c r="E377" s="2">
        <v>431</v>
      </c>
      <c r="F377" s="302">
        <v>0.10370548604427333</v>
      </c>
      <c r="G377" s="14">
        <v>107.87878787878699</v>
      </c>
      <c r="H377" s="2">
        <v>459</v>
      </c>
      <c r="I377" s="302">
        <v>0.11007194244604317</v>
      </c>
      <c r="J377" s="14">
        <v>130.909088</v>
      </c>
      <c r="K377" s="302">
        <v>1.1448598130841121</v>
      </c>
      <c r="L377" s="2">
        <v>1663</v>
      </c>
      <c r="M377" s="27">
        <v>6.8225641025641021E-2</v>
      </c>
      <c r="N377" s="2">
        <v>196.969696969697</v>
      </c>
      <c r="O377" s="2">
        <v>1581</v>
      </c>
      <c r="P377" s="27">
        <v>6.659365654353229E-2</v>
      </c>
      <c r="Q377" s="14">
        <v>204.84848484848399</v>
      </c>
      <c r="R377" s="2">
        <v>1842</v>
      </c>
      <c r="S377" s="27">
        <v>7.7918781725888328E-2</v>
      </c>
      <c r="T377" s="14">
        <v>181.81817599999999</v>
      </c>
      <c r="U377" s="27">
        <v>0.10763680096211665</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159</v>
      </c>
      <c r="C378" s="302">
        <v>3.8875305623471884E-2</v>
      </c>
      <c r="D378" s="2">
        <v>57.5757575757575</v>
      </c>
      <c r="E378" s="2">
        <v>300</v>
      </c>
      <c r="F378" s="302">
        <v>7.2184793070259864E-2</v>
      </c>
      <c r="G378" s="2">
        <v>93.3333333333333</v>
      </c>
      <c r="H378" s="2">
        <v>259</v>
      </c>
      <c r="I378" s="302">
        <v>6.2110311750599521E-2</v>
      </c>
      <c r="J378" s="14">
        <v>107.878784</v>
      </c>
      <c r="K378" s="302">
        <v>0.62893081761006286</v>
      </c>
      <c r="L378" s="2">
        <v>1050</v>
      </c>
      <c r="M378" s="27">
        <v>4.3076923076923075E-2</v>
      </c>
      <c r="N378" s="2">
        <v>167.272727272727</v>
      </c>
      <c r="O378" s="2">
        <v>1024</v>
      </c>
      <c r="P378" s="27">
        <v>4.3132134282464936E-2</v>
      </c>
      <c r="Q378" s="14">
        <v>169.69696969696901</v>
      </c>
      <c r="R378" s="2">
        <v>951</v>
      </c>
      <c r="S378" s="27">
        <v>4.0228426395939085E-2</v>
      </c>
      <c r="T378" s="14">
        <v>176.96969999999999</v>
      </c>
      <c r="U378" s="27">
        <v>-9.4285714285714292E-2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52</v>
      </c>
      <c r="C379" s="302">
        <v>1.2713936430317848E-2</v>
      </c>
      <c r="D379" s="2">
        <v>37.5757575757575</v>
      </c>
      <c r="E379" s="2">
        <v>107</v>
      </c>
      <c r="F379" s="302">
        <v>2.5745909528392685E-2</v>
      </c>
      <c r="G379" s="14">
        <v>61.818181818181799</v>
      </c>
      <c r="H379" s="2">
        <v>75</v>
      </c>
      <c r="I379" s="302">
        <v>1.7985611510791366E-2</v>
      </c>
      <c r="J379" s="14">
        <v>42.4242439</v>
      </c>
      <c r="K379" s="302">
        <v>0.44230769230769229</v>
      </c>
      <c r="L379" s="2">
        <v>258</v>
      </c>
      <c r="M379" s="27">
        <v>1.0584615384615385E-2</v>
      </c>
      <c r="N379" s="2">
        <v>89.696969696969703</v>
      </c>
      <c r="O379" s="2">
        <v>249</v>
      </c>
      <c r="P379" s="27">
        <v>1.0488184996419696E-2</v>
      </c>
      <c r="Q379" s="14">
        <v>75.151515151515099</v>
      </c>
      <c r="R379" s="2">
        <v>234</v>
      </c>
      <c r="S379" s="27">
        <v>9.8984771573604052E-3</v>
      </c>
      <c r="T379" s="14">
        <v>81.818183899999994</v>
      </c>
      <c r="U379" s="27">
        <v>-9.3023255813953487E-2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8</v>
      </c>
      <c r="C380" s="302">
        <v>1.9559902200488996E-3</v>
      </c>
      <c r="D380" s="2">
        <v>8.4848484848484809</v>
      </c>
      <c r="E380" s="2">
        <v>71</v>
      </c>
      <c r="F380" s="302">
        <v>1.7083734359961501E-2</v>
      </c>
      <c r="G380" s="14">
        <v>41.212121212121197</v>
      </c>
      <c r="H380" s="2">
        <v>39</v>
      </c>
      <c r="I380" s="302">
        <v>9.3525179856115102E-3</v>
      </c>
      <c r="J380" s="14">
        <v>32.121212</v>
      </c>
      <c r="K380" s="302">
        <v>3.875</v>
      </c>
      <c r="L380" s="2">
        <v>103</v>
      </c>
      <c r="M380" s="27">
        <v>4.2256410256410254E-3</v>
      </c>
      <c r="N380" s="2">
        <v>60.606060606060602</v>
      </c>
      <c r="O380" s="2">
        <v>100</v>
      </c>
      <c r="P380" s="27">
        <v>4.2121224885219664E-3</v>
      </c>
      <c r="Q380" s="14">
        <v>44.2424242424242</v>
      </c>
      <c r="R380" s="2">
        <v>98</v>
      </c>
      <c r="S380" s="27">
        <v>4.1455160744500842E-3</v>
      </c>
      <c r="T380" s="14">
        <v>44.242424</v>
      </c>
      <c r="U380" s="27">
        <v>-4.8543689320388349E-2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99</v>
      </c>
      <c r="C381" s="302">
        <v>2.4205378973105134E-2</v>
      </c>
      <c r="D381" s="2">
        <v>46.6666666666666</v>
      </c>
      <c r="E381" s="2">
        <v>122</v>
      </c>
      <c r="F381" s="302">
        <v>2.9355149181905679E-2</v>
      </c>
      <c r="G381" s="14">
        <v>56.363636363636303</v>
      </c>
      <c r="H381" s="2">
        <v>145</v>
      </c>
      <c r="I381" s="302">
        <v>3.4772182254196642E-2</v>
      </c>
      <c r="J381" s="14">
        <v>95.151510000000002</v>
      </c>
      <c r="K381" s="302">
        <v>0.46464646464646464</v>
      </c>
      <c r="L381" s="2">
        <v>689</v>
      </c>
      <c r="M381" s="27">
        <v>2.8266666666666666E-2</v>
      </c>
      <c r="N381" s="2">
        <v>121.818181818181</v>
      </c>
      <c r="O381" s="2">
        <v>675</v>
      </c>
      <c r="P381" s="27">
        <v>2.8431826797523273E-2</v>
      </c>
      <c r="Q381" s="14">
        <v>146.06060606060601</v>
      </c>
      <c r="R381" s="2">
        <v>619</v>
      </c>
      <c r="S381" s="27">
        <v>2.6184433164128596E-2</v>
      </c>
      <c r="T381" s="14">
        <v>155.75756799999999</v>
      </c>
      <c r="U381" s="27">
        <v>-0.10159651669085631</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55</v>
      </c>
      <c r="C382" s="302">
        <v>1.3447432762836185E-2</v>
      </c>
      <c r="D382" s="2">
        <v>26.6666666666666</v>
      </c>
      <c r="E382" s="2">
        <v>131</v>
      </c>
      <c r="F382" s="302">
        <v>3.1520692974013477E-2</v>
      </c>
      <c r="G382" s="14">
        <v>57.5757575757575</v>
      </c>
      <c r="H382" s="2">
        <v>200</v>
      </c>
      <c r="I382" s="302">
        <v>4.7961630695443645E-2</v>
      </c>
      <c r="J382" s="14">
        <v>100</v>
      </c>
      <c r="K382" s="302">
        <v>2.6363636363636362</v>
      </c>
      <c r="L382" s="2">
        <v>613</v>
      </c>
      <c r="M382" s="27">
        <v>2.5148717948717949E-2</v>
      </c>
      <c r="N382" s="2">
        <v>100.60606060606</v>
      </c>
      <c r="O382" s="2">
        <v>557</v>
      </c>
      <c r="P382" s="27">
        <v>2.346152226106735E-2</v>
      </c>
      <c r="Q382" s="14">
        <v>106.666666666666</v>
      </c>
      <c r="R382" s="2">
        <v>891</v>
      </c>
      <c r="S382" s="27">
        <v>3.7690355329949236E-2</v>
      </c>
      <c r="T382" s="14">
        <v>154.545456</v>
      </c>
      <c r="U382" s="27">
        <v>0.4535073409461664</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404</v>
      </c>
      <c r="C383" s="302">
        <v>9.8777506112469438E-2</v>
      </c>
      <c r="D383" s="2">
        <v>66.060606060606005</v>
      </c>
      <c r="E383" s="2">
        <v>877</v>
      </c>
      <c r="F383" s="302">
        <v>0.21102021174205968</v>
      </c>
      <c r="G383" s="14">
        <v>150.30303030303</v>
      </c>
      <c r="H383" s="2">
        <v>575</v>
      </c>
      <c r="I383" s="302">
        <v>0.13788968824940048</v>
      </c>
      <c r="J383" s="14">
        <v>116.36364</v>
      </c>
      <c r="K383" s="302">
        <v>0.42326732673267325</v>
      </c>
      <c r="L383" s="2">
        <v>2265</v>
      </c>
      <c r="M383" s="27">
        <v>9.2923076923076928E-2</v>
      </c>
      <c r="N383" s="2">
        <v>180.60606060606</v>
      </c>
      <c r="O383" s="2">
        <v>3193</v>
      </c>
      <c r="P383" s="27">
        <v>0.13449307105850639</v>
      </c>
      <c r="Q383" s="14">
        <v>249.69696969696901</v>
      </c>
      <c r="R383" s="2">
        <v>3593</v>
      </c>
      <c r="S383" s="27">
        <v>0.15198815566835872</v>
      </c>
      <c r="T383" s="14">
        <v>278.18182400000001</v>
      </c>
      <c r="U383" s="27">
        <v>0.5863134657836645</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204</v>
      </c>
      <c r="C384" s="302">
        <v>4.987775061124694E-2</v>
      </c>
      <c r="D384" s="2">
        <v>47.272727272727202</v>
      </c>
      <c r="E384" s="2">
        <v>555</v>
      </c>
      <c r="F384" s="302">
        <v>0.13354186717998076</v>
      </c>
      <c r="G384" s="14">
        <v>120.60606060606</v>
      </c>
      <c r="H384" s="2">
        <v>449</v>
      </c>
      <c r="I384" s="302">
        <v>0.10767386091127099</v>
      </c>
      <c r="J384" s="14">
        <v>100</v>
      </c>
      <c r="K384" s="302">
        <v>1.2009803921568627</v>
      </c>
      <c r="L384" s="2">
        <v>1388</v>
      </c>
      <c r="M384" s="27">
        <v>5.6943589743589741E-2</v>
      </c>
      <c r="N384" s="2">
        <v>140</v>
      </c>
      <c r="O384" s="2">
        <v>1981</v>
      </c>
      <c r="P384" s="27">
        <v>8.3442146497620148E-2</v>
      </c>
      <c r="Q384" s="14">
        <v>202.42424242424201</v>
      </c>
      <c r="R384" s="2">
        <v>2202</v>
      </c>
      <c r="S384" s="27">
        <v>9.3147208121827405E-2</v>
      </c>
      <c r="T384" s="14">
        <v>240</v>
      </c>
      <c r="U384" s="27">
        <v>0.58645533141210371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69</v>
      </c>
      <c r="C385" s="302">
        <v>1.6870415647921761E-2</v>
      </c>
      <c r="D385" s="2">
        <v>26.6666666666666</v>
      </c>
      <c r="E385" s="2">
        <v>242</v>
      </c>
      <c r="F385" s="302">
        <v>5.8229066410009626E-2</v>
      </c>
      <c r="G385" s="14">
        <v>89.696969696969703</v>
      </c>
      <c r="H385" s="2">
        <v>96</v>
      </c>
      <c r="I385" s="302">
        <v>2.302158273381295E-2</v>
      </c>
      <c r="J385" s="14">
        <v>52.727271999999999</v>
      </c>
      <c r="K385" s="302">
        <v>0.39130434782608697</v>
      </c>
      <c r="L385" s="2">
        <v>220</v>
      </c>
      <c r="M385" s="27">
        <v>9.0256410256410249E-3</v>
      </c>
      <c r="N385" s="2">
        <v>55.151515151515099</v>
      </c>
      <c r="O385" s="2">
        <v>555</v>
      </c>
      <c r="P385" s="27">
        <v>2.3377279811296912E-2</v>
      </c>
      <c r="Q385" s="14">
        <v>136.969696969696</v>
      </c>
      <c r="R385" s="2">
        <v>314</v>
      </c>
      <c r="S385" s="27">
        <v>1.3282571912013536E-2</v>
      </c>
      <c r="T385" s="14">
        <v>80.606063800000001</v>
      </c>
      <c r="U385" s="27">
        <v>0.42727272727272725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56</v>
      </c>
      <c r="C386" s="302">
        <v>1.3691931540342298E-2</v>
      </c>
      <c r="D386" s="2">
        <v>26.6666666666666</v>
      </c>
      <c r="E386" s="2">
        <v>46</v>
      </c>
      <c r="F386" s="302">
        <v>1.1068334937439845E-2</v>
      </c>
      <c r="G386" s="14">
        <v>32.121212121212103</v>
      </c>
      <c r="H386" s="2">
        <v>25</v>
      </c>
      <c r="I386" s="302">
        <v>5.9952038369304557E-3</v>
      </c>
      <c r="J386" s="14">
        <v>23.636364</v>
      </c>
      <c r="K386" s="302">
        <v>-0.5535714285714286</v>
      </c>
      <c r="L386" s="2">
        <v>229</v>
      </c>
      <c r="M386" s="27">
        <v>9.3948717948717942E-3</v>
      </c>
      <c r="N386" s="2">
        <v>69.696969696969703</v>
      </c>
      <c r="O386" s="2">
        <v>308</v>
      </c>
      <c r="P386" s="27">
        <v>1.2973337264647656E-2</v>
      </c>
      <c r="Q386" s="14">
        <v>86.6666666666666</v>
      </c>
      <c r="R386" s="2">
        <v>640</v>
      </c>
      <c r="S386" s="27">
        <v>2.7072758037225041E-2</v>
      </c>
      <c r="T386" s="14">
        <v>136.363632</v>
      </c>
      <c r="U386" s="27">
        <v>1.794759825327511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79</v>
      </c>
      <c r="C387" s="302">
        <v>1.9315403422982887E-2</v>
      </c>
      <c r="D387" s="2">
        <v>36.363636363636303</v>
      </c>
      <c r="E387" s="2">
        <v>267</v>
      </c>
      <c r="F387" s="302">
        <v>6.4244465832531281E-2</v>
      </c>
      <c r="G387" s="14">
        <v>72.727272727272705</v>
      </c>
      <c r="H387" s="2">
        <v>328</v>
      </c>
      <c r="I387" s="302">
        <v>7.8657074340527572E-2</v>
      </c>
      <c r="J387" s="14">
        <v>80</v>
      </c>
      <c r="K387" s="302">
        <v>3.1518987341772151</v>
      </c>
      <c r="L387" s="2">
        <v>939</v>
      </c>
      <c r="M387" s="27">
        <v>3.8523076923076924E-2</v>
      </c>
      <c r="N387" s="2">
        <v>120</v>
      </c>
      <c r="O387" s="2">
        <v>1118</v>
      </c>
      <c r="P387" s="27">
        <v>4.7091529421675583E-2</v>
      </c>
      <c r="Q387" s="14">
        <v>140.60606060606</v>
      </c>
      <c r="R387" s="2">
        <v>1248</v>
      </c>
      <c r="S387" s="27">
        <v>5.2791878172588833E-2</v>
      </c>
      <c r="T387" s="14">
        <v>152.72728000000001</v>
      </c>
      <c r="U387" s="27">
        <v>0.32907348242811502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200</v>
      </c>
      <c r="C388" s="302">
        <v>4.8899755501222497E-2</v>
      </c>
      <c r="D388" s="2">
        <v>52.727272727272698</v>
      </c>
      <c r="E388" s="2">
        <v>322</v>
      </c>
      <c r="F388" s="302">
        <v>7.7478344562078916E-2</v>
      </c>
      <c r="G388" s="14">
        <v>100</v>
      </c>
      <c r="H388" s="2">
        <v>126</v>
      </c>
      <c r="I388" s="302">
        <v>3.0215827338129497E-2</v>
      </c>
      <c r="J388" s="14">
        <v>52.727271999999999</v>
      </c>
      <c r="K388" s="302">
        <v>-0.37</v>
      </c>
      <c r="L388" s="2">
        <v>877</v>
      </c>
      <c r="M388" s="27">
        <v>3.597948717948718E-2</v>
      </c>
      <c r="N388" s="2">
        <v>106.06060606060601</v>
      </c>
      <c r="O388" s="2">
        <v>1212</v>
      </c>
      <c r="P388" s="27">
        <v>5.1050924560886231E-2</v>
      </c>
      <c r="Q388" s="14">
        <v>134.54545454545399</v>
      </c>
      <c r="R388" s="2">
        <v>1391</v>
      </c>
      <c r="S388" s="27">
        <v>5.8840947546531304E-2</v>
      </c>
      <c r="T388" s="14">
        <v>185.454544</v>
      </c>
      <c r="U388" s="27">
        <v>0.58608893956670471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1827</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1700</v>
      </c>
      <c r="C391" s="305"/>
      <c r="D391" s="305" t="s">
        <v>1701</v>
      </c>
      <c r="E391" s="305" t="s">
        <v>1700</v>
      </c>
      <c r="F391" s="305"/>
      <c r="G391" s="305" t="s">
        <v>1701</v>
      </c>
      <c r="H391" s="305" t="s">
        <v>1700</v>
      </c>
      <c r="I391" s="305"/>
      <c r="J391" s="305" t="s">
        <v>1701</v>
      </c>
      <c r="K391" t="s">
        <v>170</v>
      </c>
      <c r="L391" s="208" t="s">
        <v>1700</v>
      </c>
      <c r="M391" s="208"/>
      <c r="N391" s="208" t="s">
        <v>1701</v>
      </c>
      <c r="O391" s="208" t="s">
        <v>1700</v>
      </c>
      <c r="P391" s="208"/>
      <c r="Q391" s="208" t="s">
        <v>1701</v>
      </c>
      <c r="R391" s="208" t="s">
        <v>1700</v>
      </c>
      <c r="S391" s="208"/>
      <c r="T391" s="208" t="s">
        <v>1701</v>
      </c>
      <c r="U391" t="s">
        <v>170</v>
      </c>
      <c r="V391" s="208" t="s">
        <v>1700</v>
      </c>
      <c r="W391" s="208"/>
      <c r="X391" s="208" t="s">
        <v>1701</v>
      </c>
      <c r="Y391" s="208" t="s">
        <v>1700</v>
      </c>
      <c r="Z391" s="208"/>
      <c r="AA391" s="208" t="s">
        <v>1701</v>
      </c>
      <c r="AB391" s="208" t="s">
        <v>1700</v>
      </c>
      <c r="AC391" s="208"/>
      <c r="AD391" s="208" t="s">
        <v>1701</v>
      </c>
      <c r="AE391" t="s">
        <v>170</v>
      </c>
    </row>
    <row r="392" spans="1:31" x14ac:dyDescent="0.3">
      <c r="A392" t="s">
        <v>172</v>
      </c>
      <c r="B392" s="2">
        <v>618</v>
      </c>
      <c r="C392" t="s">
        <v>170</v>
      </c>
      <c r="D392" s="2">
        <v>107.272727272727</v>
      </c>
      <c r="E392" s="2">
        <v>316</v>
      </c>
      <c r="F392" t="s">
        <v>170</v>
      </c>
      <c r="G392" s="2">
        <v>81.212121212121204</v>
      </c>
      <c r="H392" s="2">
        <v>530</v>
      </c>
      <c r="I392" t="s">
        <v>170</v>
      </c>
      <c r="J392" s="14">
        <v>129.69697600000001</v>
      </c>
      <c r="K392" s="302">
        <v>-0.14239482200647249</v>
      </c>
      <c r="L392" s="2">
        <v>2092</v>
      </c>
      <c r="M392" s="27" t="s">
        <v>170</v>
      </c>
      <c r="N392" s="2">
        <v>167.87878787878699</v>
      </c>
      <c r="O392" s="2">
        <v>1744</v>
      </c>
      <c r="P392" s="27" t="s">
        <v>170</v>
      </c>
      <c r="Q392" s="14">
        <v>155.75757575757501</v>
      </c>
      <c r="R392" s="2">
        <v>1842</v>
      </c>
      <c r="S392" s="27" t="s">
        <v>170</v>
      </c>
      <c r="T392" s="14">
        <v>169.69697600000001</v>
      </c>
      <c r="U392" s="27">
        <v>-0.11950286806883365</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16</v>
      </c>
      <c r="C393" s="302">
        <v>2.5889967637540454E-2</v>
      </c>
      <c r="D393" s="2">
        <v>15.151515151515101</v>
      </c>
      <c r="E393" s="2">
        <v>0</v>
      </c>
      <c r="F393" s="302">
        <v>0</v>
      </c>
      <c r="G393" s="14">
        <v>13.3333333333333</v>
      </c>
      <c r="H393" s="2">
        <v>38</v>
      </c>
      <c r="I393" s="302">
        <v>7.1698113207547168E-2</v>
      </c>
      <c r="J393" s="14">
        <v>26.060606</v>
      </c>
      <c r="K393" s="302">
        <v>1.375</v>
      </c>
      <c r="L393" s="2">
        <v>112</v>
      </c>
      <c r="M393" s="27">
        <v>5.3537284894837479E-2</v>
      </c>
      <c r="N393" s="2">
        <v>60.606060606060602</v>
      </c>
      <c r="O393" s="2">
        <v>355</v>
      </c>
      <c r="P393" s="27">
        <v>0.20355504587155962</v>
      </c>
      <c r="Q393" s="14">
        <v>83.030303030303003</v>
      </c>
      <c r="R393" s="2">
        <v>374</v>
      </c>
      <c r="S393" s="27">
        <v>0.20304017372421282</v>
      </c>
      <c r="T393" s="14">
        <v>83.030304000000001</v>
      </c>
      <c r="U393" s="27">
        <v>2.3392857142857144</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16</v>
      </c>
      <c r="C394" s="302">
        <v>2.5889967637540454E-2</v>
      </c>
      <c r="D394" s="2">
        <v>15.151515151515101</v>
      </c>
      <c r="E394" s="2">
        <v>0</v>
      </c>
      <c r="F394" s="302">
        <v>0</v>
      </c>
      <c r="G394" s="14">
        <v>13.3333333333333</v>
      </c>
      <c r="H394" s="2">
        <v>0</v>
      </c>
      <c r="I394" s="302">
        <v>0</v>
      </c>
      <c r="J394" s="14">
        <v>15.151515</v>
      </c>
      <c r="K394" s="302">
        <v>-1</v>
      </c>
      <c r="L394" s="2">
        <v>37</v>
      </c>
      <c r="M394" s="27">
        <v>1.768642447418738E-2</v>
      </c>
      <c r="N394" s="2">
        <v>41.212121212121197</v>
      </c>
      <c r="O394" s="2">
        <v>98</v>
      </c>
      <c r="P394" s="27">
        <v>5.6192660550458719E-2</v>
      </c>
      <c r="Q394" s="14">
        <v>47.272727272727202</v>
      </c>
      <c r="R394" s="2">
        <v>79</v>
      </c>
      <c r="S394" s="27">
        <v>4.288816503800217E-2</v>
      </c>
      <c r="T394" s="14">
        <v>37.5757561</v>
      </c>
      <c r="U394" s="27">
        <v>1.1351351351351351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302">
        <v>0</v>
      </c>
      <c r="D395" s="2">
        <v>80</v>
      </c>
      <c r="E395" s="2">
        <v>0</v>
      </c>
      <c r="F395" s="302">
        <v>0</v>
      </c>
      <c r="G395" s="14">
        <v>13.3333333333333</v>
      </c>
      <c r="H395" s="2">
        <v>0</v>
      </c>
      <c r="I395" s="302">
        <v>0</v>
      </c>
      <c r="J395" s="14">
        <v>15.151515</v>
      </c>
      <c r="L395" s="2">
        <v>21</v>
      </c>
      <c r="M395" s="27">
        <v>1.0038240917782026E-2</v>
      </c>
      <c r="N395" s="2">
        <v>35.757575757575701</v>
      </c>
      <c r="O395" s="2">
        <v>77</v>
      </c>
      <c r="P395" s="27">
        <v>4.415137614678899E-2</v>
      </c>
      <c r="Q395" s="14">
        <v>46.6666666666666</v>
      </c>
      <c r="R395" s="2">
        <v>61</v>
      </c>
      <c r="S395" s="27">
        <v>3.3116178067318133E-2</v>
      </c>
      <c r="T395" s="14">
        <v>33.939392099999999</v>
      </c>
      <c r="U395" s="27">
        <v>1.9047619047619047</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2">
        <v>0</v>
      </c>
      <c r="D396" s="2">
        <v>80</v>
      </c>
      <c r="E396" s="2">
        <v>0</v>
      </c>
      <c r="F396" s="302">
        <v>0</v>
      </c>
      <c r="G396" s="2">
        <v>13.3333333333333</v>
      </c>
      <c r="H396" s="2">
        <v>0</v>
      </c>
      <c r="I396" s="302">
        <v>0</v>
      </c>
      <c r="J396" s="14">
        <v>15.151515</v>
      </c>
      <c r="L396" s="2">
        <v>18</v>
      </c>
      <c r="M396" s="27">
        <v>8.6042065009560229E-3</v>
      </c>
      <c r="N396" s="2">
        <v>35.757575757575701</v>
      </c>
      <c r="O396" s="2">
        <v>2</v>
      </c>
      <c r="P396" s="27">
        <v>1.1467889908256881E-3</v>
      </c>
      <c r="Q396" s="14">
        <v>3.63636363636363</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302">
        <v>0</v>
      </c>
      <c r="D397" s="2">
        <v>80</v>
      </c>
      <c r="E397" s="2">
        <v>0</v>
      </c>
      <c r="F397" s="302">
        <v>0</v>
      </c>
      <c r="G397" s="14">
        <v>13.3333333333333</v>
      </c>
      <c r="H397" s="2">
        <v>0</v>
      </c>
      <c r="I397" s="302">
        <v>0</v>
      </c>
      <c r="J397" s="14">
        <v>15.151515</v>
      </c>
      <c r="L397" s="2">
        <v>0</v>
      </c>
      <c r="M397" s="27">
        <v>0</v>
      </c>
      <c r="N397" s="2">
        <v>80</v>
      </c>
      <c r="O397" s="2">
        <v>65</v>
      </c>
      <c r="P397" s="27">
        <v>3.7270642201834861E-2</v>
      </c>
      <c r="Q397" s="14">
        <v>44.848484848484802</v>
      </c>
      <c r="R397" s="2">
        <v>61</v>
      </c>
      <c r="S397" s="27">
        <v>3.3116178067318133E-2</v>
      </c>
      <c r="T397" s="14">
        <v>33.939392099999999</v>
      </c>
      <c r="U397" s="27"/>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2">
        <v>0</v>
      </c>
      <c r="D398" s="2">
        <v>80</v>
      </c>
      <c r="E398" s="2">
        <v>0</v>
      </c>
      <c r="F398" s="302">
        <v>0</v>
      </c>
      <c r="G398" s="14">
        <v>13.3333333333333</v>
      </c>
      <c r="H398" s="2">
        <v>0</v>
      </c>
      <c r="I398" s="302">
        <v>0</v>
      </c>
      <c r="J398" s="14">
        <v>15.151515</v>
      </c>
      <c r="L398" s="2">
        <v>3</v>
      </c>
      <c r="M398" s="27">
        <v>1.4340344168260039E-3</v>
      </c>
      <c r="N398" s="2">
        <v>2.4242424242424199</v>
      </c>
      <c r="O398" s="2">
        <v>10</v>
      </c>
      <c r="P398" s="27">
        <v>5.7339449541284407E-3</v>
      </c>
      <c r="Q398" s="14">
        <v>10.909090909090899</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16</v>
      </c>
      <c r="C399" s="302">
        <v>2.5889967637540454E-2</v>
      </c>
      <c r="D399" s="2">
        <v>15.151515151515101</v>
      </c>
      <c r="E399" s="2">
        <v>0</v>
      </c>
      <c r="F399" s="302">
        <v>0</v>
      </c>
      <c r="G399" s="14">
        <v>13.3333333333333</v>
      </c>
      <c r="H399" s="2">
        <v>0</v>
      </c>
      <c r="I399" s="302">
        <v>0</v>
      </c>
      <c r="J399" s="14">
        <v>15.151515</v>
      </c>
      <c r="K399" s="302">
        <v>-1</v>
      </c>
      <c r="L399" s="2">
        <v>16</v>
      </c>
      <c r="M399" s="27">
        <v>7.6481835564053535E-3</v>
      </c>
      <c r="N399" s="2">
        <v>15.151515151515101</v>
      </c>
      <c r="O399" s="2">
        <v>21</v>
      </c>
      <c r="P399" s="27">
        <v>1.2041284403669725E-2</v>
      </c>
      <c r="Q399" s="14">
        <v>12.7272727272727</v>
      </c>
      <c r="R399" s="2">
        <v>18</v>
      </c>
      <c r="S399" s="27">
        <v>9.7719869706840382E-3</v>
      </c>
      <c r="T399" s="14">
        <v>17.575758</v>
      </c>
      <c r="U399" s="27">
        <v>0.125</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302">
        <v>0</v>
      </c>
      <c r="D400" s="2">
        <v>80</v>
      </c>
      <c r="E400" s="2">
        <v>0</v>
      </c>
      <c r="F400" s="302">
        <v>0</v>
      </c>
      <c r="G400" s="14">
        <v>13.3333333333333</v>
      </c>
      <c r="H400" s="2">
        <v>38</v>
      </c>
      <c r="I400" s="302">
        <v>7.1698113207547168E-2</v>
      </c>
      <c r="J400" s="14">
        <v>26.060606</v>
      </c>
      <c r="L400" s="2">
        <v>75</v>
      </c>
      <c r="M400" s="27">
        <v>3.5850860420650096E-2</v>
      </c>
      <c r="N400" s="2">
        <v>42.424242424242401</v>
      </c>
      <c r="O400" s="2">
        <v>257</v>
      </c>
      <c r="P400" s="27">
        <v>0.14736238532110091</v>
      </c>
      <c r="Q400" s="14">
        <v>61.818181818181799</v>
      </c>
      <c r="R400" s="2">
        <v>295</v>
      </c>
      <c r="S400" s="27">
        <v>0.16015200868621063</v>
      </c>
      <c r="T400" s="14">
        <v>79.393936199999999</v>
      </c>
      <c r="U400" s="27">
        <v>2.9333333333333331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302">
        <v>0</v>
      </c>
      <c r="D401" s="2">
        <v>80</v>
      </c>
      <c r="E401" s="2">
        <v>0</v>
      </c>
      <c r="F401" s="302">
        <v>0</v>
      </c>
      <c r="G401" s="14">
        <v>13.3333333333333</v>
      </c>
      <c r="H401" s="2">
        <v>0</v>
      </c>
      <c r="I401" s="302">
        <v>0</v>
      </c>
      <c r="J401" s="14">
        <v>15.151515</v>
      </c>
      <c r="L401" s="2">
        <v>0</v>
      </c>
      <c r="M401" s="27">
        <v>0</v>
      </c>
      <c r="N401" s="2">
        <v>80</v>
      </c>
      <c r="O401" s="2">
        <v>74</v>
      </c>
      <c r="P401" s="27">
        <v>4.2431192660550461E-2</v>
      </c>
      <c r="Q401" s="14">
        <v>44.2424242424242</v>
      </c>
      <c r="R401" s="2">
        <v>72</v>
      </c>
      <c r="S401" s="27">
        <v>3.9087947882736153E-2</v>
      </c>
      <c r="T401" s="14">
        <v>48.484848</v>
      </c>
      <c r="U401" s="27"/>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302">
        <v>0</v>
      </c>
      <c r="D402" s="2">
        <v>80</v>
      </c>
      <c r="E402" s="2">
        <v>0</v>
      </c>
      <c r="F402" s="302">
        <v>0</v>
      </c>
      <c r="G402" s="14">
        <v>13.3333333333333</v>
      </c>
      <c r="H402" s="2">
        <v>0</v>
      </c>
      <c r="I402" s="302">
        <v>0</v>
      </c>
      <c r="J402" s="14">
        <v>15.151515</v>
      </c>
      <c r="L402" s="2">
        <v>0</v>
      </c>
      <c r="M402" s="27">
        <v>0</v>
      </c>
      <c r="N402" s="2">
        <v>80</v>
      </c>
      <c r="O402" s="2">
        <v>74</v>
      </c>
      <c r="P402" s="27">
        <v>4.2431192660550461E-2</v>
      </c>
      <c r="Q402" s="14">
        <v>44.2424242424242</v>
      </c>
      <c r="R402" s="2">
        <v>72</v>
      </c>
      <c r="S402" s="27">
        <v>3.9087947882736153E-2</v>
      </c>
      <c r="T402" s="14">
        <v>48.484848</v>
      </c>
      <c r="U402" s="27"/>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2">
        <v>0</v>
      </c>
      <c r="D403" s="2">
        <v>80</v>
      </c>
      <c r="E403" s="2">
        <v>0</v>
      </c>
      <c r="F403" s="302">
        <v>0</v>
      </c>
      <c r="G403" s="14">
        <v>13.3333333333333</v>
      </c>
      <c r="H403" s="2">
        <v>0</v>
      </c>
      <c r="I403" s="302">
        <v>0</v>
      </c>
      <c r="J403" s="14">
        <v>15.151515</v>
      </c>
      <c r="L403" s="2">
        <v>0</v>
      </c>
      <c r="M403" s="27">
        <v>0</v>
      </c>
      <c r="N403" s="2">
        <v>80</v>
      </c>
      <c r="O403" s="2">
        <v>0</v>
      </c>
      <c r="P403" s="27">
        <v>0</v>
      </c>
      <c r="Q403" s="14">
        <v>16.969696969696901</v>
      </c>
      <c r="R403" s="2">
        <v>0</v>
      </c>
      <c r="S403" s="27">
        <v>0</v>
      </c>
      <c r="T403" s="14">
        <v>18.787877999999999</v>
      </c>
      <c r="U403" s="27"/>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2">
        <v>0</v>
      </c>
      <c r="D404" s="2">
        <v>80</v>
      </c>
      <c r="E404" s="2">
        <v>0</v>
      </c>
      <c r="F404" s="302">
        <v>0</v>
      </c>
      <c r="G404" s="14">
        <v>13.3333333333333</v>
      </c>
      <c r="H404" s="2">
        <v>0</v>
      </c>
      <c r="I404" s="302">
        <v>0</v>
      </c>
      <c r="J404" s="14">
        <v>15.151515</v>
      </c>
      <c r="L404" s="2">
        <v>0</v>
      </c>
      <c r="M404" s="27">
        <v>0</v>
      </c>
      <c r="N404" s="2">
        <v>80</v>
      </c>
      <c r="O404" s="2">
        <v>0</v>
      </c>
      <c r="P404" s="27">
        <v>0</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302">
        <v>0</v>
      </c>
      <c r="D405" s="2">
        <v>80</v>
      </c>
      <c r="E405" s="2">
        <v>0</v>
      </c>
      <c r="F405" s="302">
        <v>0</v>
      </c>
      <c r="G405" s="2">
        <v>13.3333333333333</v>
      </c>
      <c r="H405" s="2">
        <v>0</v>
      </c>
      <c r="I405" s="302">
        <v>0</v>
      </c>
      <c r="J405" s="14">
        <v>15.151515</v>
      </c>
      <c r="L405" s="2">
        <v>0</v>
      </c>
      <c r="M405" s="27">
        <v>0</v>
      </c>
      <c r="N405" s="2">
        <v>80</v>
      </c>
      <c r="O405" s="2">
        <v>74</v>
      </c>
      <c r="P405" s="27">
        <v>4.2431192660550461E-2</v>
      </c>
      <c r="Q405" s="14">
        <v>44.2424242424242</v>
      </c>
      <c r="R405" s="2">
        <v>72</v>
      </c>
      <c r="S405" s="27">
        <v>3.9087947882736153E-2</v>
      </c>
      <c r="T405" s="14">
        <v>48.484848</v>
      </c>
      <c r="U405" s="27"/>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302">
        <v>0</v>
      </c>
      <c r="D406" s="2">
        <v>80</v>
      </c>
      <c r="E406" s="2">
        <v>0</v>
      </c>
      <c r="F406" s="302">
        <v>0</v>
      </c>
      <c r="G406" s="14">
        <v>13.3333333333333</v>
      </c>
      <c r="H406" s="2">
        <v>0</v>
      </c>
      <c r="I406" s="302">
        <v>0</v>
      </c>
      <c r="J406" s="14">
        <v>15.151515</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302">
        <v>0</v>
      </c>
      <c r="D407" s="2">
        <v>80</v>
      </c>
      <c r="E407" s="2">
        <v>0</v>
      </c>
      <c r="F407" s="302">
        <v>0</v>
      </c>
      <c r="G407" s="14">
        <v>13.3333333333333</v>
      </c>
      <c r="H407" s="2">
        <v>38</v>
      </c>
      <c r="I407" s="302">
        <v>7.1698113207547168E-2</v>
      </c>
      <c r="J407" s="14">
        <v>26.060606</v>
      </c>
      <c r="L407" s="2">
        <v>75</v>
      </c>
      <c r="M407" s="27">
        <v>3.5850860420650096E-2</v>
      </c>
      <c r="N407" s="2">
        <v>42.424242424242401</v>
      </c>
      <c r="O407" s="2">
        <v>183</v>
      </c>
      <c r="P407" s="27">
        <v>0.10493119266055045</v>
      </c>
      <c r="Q407" s="14">
        <v>44.848484848484802</v>
      </c>
      <c r="R407" s="2">
        <v>223</v>
      </c>
      <c r="S407" s="27">
        <v>0.12106406080347448</v>
      </c>
      <c r="T407" s="14">
        <v>58.181820000000002</v>
      </c>
      <c r="U407" s="27">
        <v>1.9733333333333334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302">
        <v>0</v>
      </c>
      <c r="D408" s="2">
        <v>80</v>
      </c>
      <c r="E408" s="2">
        <v>0</v>
      </c>
      <c r="F408" s="302">
        <v>0</v>
      </c>
      <c r="G408" s="14">
        <v>13.3333333333333</v>
      </c>
      <c r="H408" s="2">
        <v>23</v>
      </c>
      <c r="I408" s="302">
        <v>4.3396226415094337E-2</v>
      </c>
      <c r="J408" s="14">
        <v>20.606059999999999</v>
      </c>
      <c r="L408" s="2">
        <v>75</v>
      </c>
      <c r="M408" s="27">
        <v>3.5850860420650096E-2</v>
      </c>
      <c r="N408" s="2">
        <v>42.424242424242401</v>
      </c>
      <c r="O408" s="2">
        <v>183</v>
      </c>
      <c r="P408" s="27">
        <v>0.10493119266055045</v>
      </c>
      <c r="Q408" s="14">
        <v>44.848484848484802</v>
      </c>
      <c r="R408" s="2">
        <v>159</v>
      </c>
      <c r="S408" s="27">
        <v>8.6319218241042342E-2</v>
      </c>
      <c r="T408" s="14">
        <v>56.363636</v>
      </c>
      <c r="U408" s="27">
        <v>1.1200000000000001</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302">
        <v>0</v>
      </c>
      <c r="D409" s="2">
        <v>80</v>
      </c>
      <c r="E409" s="2">
        <v>0</v>
      </c>
      <c r="F409" s="302">
        <v>0</v>
      </c>
      <c r="G409" s="14">
        <v>13.3333333333333</v>
      </c>
      <c r="H409" s="2">
        <v>0</v>
      </c>
      <c r="I409" s="302">
        <v>0</v>
      </c>
      <c r="J409" s="14">
        <v>15.151515</v>
      </c>
      <c r="L409" s="2">
        <v>13</v>
      </c>
      <c r="M409" s="27">
        <v>6.2141491395793502E-3</v>
      </c>
      <c r="N409" s="2">
        <v>12.1212121212121</v>
      </c>
      <c r="O409" s="2">
        <v>6</v>
      </c>
      <c r="P409" s="27">
        <v>3.4403669724770644E-3</v>
      </c>
      <c r="Q409" s="14">
        <v>6.0606060606060597</v>
      </c>
      <c r="R409" s="2">
        <v>0</v>
      </c>
      <c r="S409" s="27">
        <v>0</v>
      </c>
      <c r="T409" s="14">
        <v>18.787877999999999</v>
      </c>
      <c r="U409" s="27">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302">
        <v>0</v>
      </c>
      <c r="D410" s="2">
        <v>80</v>
      </c>
      <c r="E410" s="2">
        <v>0</v>
      </c>
      <c r="F410" s="302">
        <v>0</v>
      </c>
      <c r="G410" s="14">
        <v>13.3333333333333</v>
      </c>
      <c r="H410" s="2">
        <v>23</v>
      </c>
      <c r="I410" s="302">
        <v>4.3396226415094337E-2</v>
      </c>
      <c r="J410" s="14">
        <v>20.606059999999999</v>
      </c>
      <c r="L410" s="2">
        <v>55</v>
      </c>
      <c r="M410" s="27">
        <v>2.6290630975143402E-2</v>
      </c>
      <c r="N410" s="2">
        <v>39.393939393939398</v>
      </c>
      <c r="O410" s="2">
        <v>92</v>
      </c>
      <c r="P410" s="27">
        <v>5.2752293577981654E-2</v>
      </c>
      <c r="Q410" s="14">
        <v>31.515151515151501</v>
      </c>
      <c r="R410" s="2">
        <v>108</v>
      </c>
      <c r="S410" s="27">
        <v>5.8631921824104233E-2</v>
      </c>
      <c r="T410" s="14">
        <v>42.4242439</v>
      </c>
      <c r="U410" s="27">
        <v>0.96363636363636362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302">
        <v>0</v>
      </c>
      <c r="D411" s="2">
        <v>80</v>
      </c>
      <c r="E411" s="2">
        <v>0</v>
      </c>
      <c r="F411" s="302">
        <v>0</v>
      </c>
      <c r="G411" s="14">
        <v>13.3333333333333</v>
      </c>
      <c r="H411" s="2">
        <v>0</v>
      </c>
      <c r="I411" s="302">
        <v>0</v>
      </c>
      <c r="J411" s="14">
        <v>15.151515</v>
      </c>
      <c r="L411" s="2">
        <v>7</v>
      </c>
      <c r="M411" s="27">
        <v>3.3460803059273425E-3</v>
      </c>
      <c r="N411" s="2">
        <v>6.0606060606060597</v>
      </c>
      <c r="O411" s="2">
        <v>85</v>
      </c>
      <c r="P411" s="27">
        <v>4.8738532110091742E-2</v>
      </c>
      <c r="Q411" s="14">
        <v>31.515151515151501</v>
      </c>
      <c r="R411" s="2">
        <v>51</v>
      </c>
      <c r="S411" s="27">
        <v>2.7687296416938109E-2</v>
      </c>
      <c r="T411" s="14">
        <v>36.363636</v>
      </c>
      <c r="U411" s="27">
        <v>6.2857142857142856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302">
        <v>0</v>
      </c>
      <c r="D412" s="2">
        <v>80</v>
      </c>
      <c r="E412" s="2">
        <v>0</v>
      </c>
      <c r="F412" s="302">
        <v>0</v>
      </c>
      <c r="G412" s="14">
        <v>13.3333333333333</v>
      </c>
      <c r="H412" s="2">
        <v>15</v>
      </c>
      <c r="I412" s="302">
        <v>2.8301886792452831E-2</v>
      </c>
      <c r="J412" s="14">
        <v>15.757576</v>
      </c>
      <c r="L412" s="2">
        <v>0</v>
      </c>
      <c r="M412" s="27">
        <v>0</v>
      </c>
      <c r="N412" s="2">
        <v>80</v>
      </c>
      <c r="O412" s="2">
        <v>0</v>
      </c>
      <c r="P412" s="27">
        <v>0</v>
      </c>
      <c r="Q412" s="14">
        <v>16.969696969696901</v>
      </c>
      <c r="R412" s="2">
        <v>64</v>
      </c>
      <c r="S412" s="27">
        <v>3.4744842562432141E-2</v>
      </c>
      <c r="T412" s="14">
        <v>33.3333321</v>
      </c>
      <c r="U412" s="27"/>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602</v>
      </c>
      <c r="C413" s="302">
        <v>0.97411003236245952</v>
      </c>
      <c r="D413" s="2">
        <v>107.87878787878699</v>
      </c>
      <c r="E413" s="2">
        <v>316</v>
      </c>
      <c r="F413" s="302">
        <v>1</v>
      </c>
      <c r="G413" s="14">
        <v>81.212121212121204</v>
      </c>
      <c r="H413" s="2">
        <v>492</v>
      </c>
      <c r="I413" s="302">
        <v>0.92830188679245285</v>
      </c>
      <c r="J413" s="14">
        <v>127.272728</v>
      </c>
      <c r="K413" s="302">
        <v>-0.18272425249169436</v>
      </c>
      <c r="L413" s="2">
        <v>1980</v>
      </c>
      <c r="M413" s="27">
        <v>0.94646271510516256</v>
      </c>
      <c r="N413" s="2">
        <v>168.48484848484799</v>
      </c>
      <c r="O413" s="2">
        <v>1389</v>
      </c>
      <c r="P413" s="27">
        <v>0.79644495412844041</v>
      </c>
      <c r="Q413" s="14">
        <v>146.666666666666</v>
      </c>
      <c r="R413" s="2">
        <v>1468</v>
      </c>
      <c r="S413" s="27">
        <v>0.79695982627578721</v>
      </c>
      <c r="T413" s="14">
        <v>147.27271999999999</v>
      </c>
      <c r="U413" s="27">
        <v>-0.25858585858585859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451</v>
      </c>
      <c r="C414" s="302">
        <v>0.72977346278317157</v>
      </c>
      <c r="D414" s="2">
        <v>89.696969696969703</v>
      </c>
      <c r="E414" s="2">
        <v>140</v>
      </c>
      <c r="F414" s="302">
        <v>0.44303797468354428</v>
      </c>
      <c r="G414" s="14">
        <v>55.151515151515099</v>
      </c>
      <c r="H414" s="2">
        <v>161</v>
      </c>
      <c r="I414" s="302">
        <v>0.30377358490566037</v>
      </c>
      <c r="J414" s="14">
        <v>70.909090000000006</v>
      </c>
      <c r="K414" s="302">
        <v>-0.6430155210643016</v>
      </c>
      <c r="L414" s="2">
        <v>1396</v>
      </c>
      <c r="M414" s="27">
        <v>0.66730401529636707</v>
      </c>
      <c r="N414" s="2">
        <v>166.06060606060601</v>
      </c>
      <c r="O414" s="2">
        <v>790</v>
      </c>
      <c r="P414" s="27">
        <v>0.45298165137614677</v>
      </c>
      <c r="Q414" s="14">
        <v>108.484848484848</v>
      </c>
      <c r="R414" s="2">
        <v>764</v>
      </c>
      <c r="S414" s="27">
        <v>0.41476655808903368</v>
      </c>
      <c r="T414" s="14">
        <v>127.878784</v>
      </c>
      <c r="U414" s="27">
        <v>-0.45272206303724927</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258</v>
      </c>
      <c r="C415" s="302">
        <v>0.41747572815533979</v>
      </c>
      <c r="D415" s="2">
        <v>64.242424242424207</v>
      </c>
      <c r="E415" s="2">
        <v>42</v>
      </c>
      <c r="F415" s="302">
        <v>0.13291139240506328</v>
      </c>
      <c r="G415" s="14">
        <v>30.303030303030301</v>
      </c>
      <c r="H415" s="2">
        <v>86</v>
      </c>
      <c r="I415" s="302">
        <v>0.16226415094339622</v>
      </c>
      <c r="J415" s="14">
        <v>55.757576</v>
      </c>
      <c r="K415" s="302">
        <v>-0.66666666666666663</v>
      </c>
      <c r="L415" s="2">
        <v>976</v>
      </c>
      <c r="M415" s="27">
        <v>0.4665391969407266</v>
      </c>
      <c r="N415" s="2">
        <v>164.84848484848399</v>
      </c>
      <c r="O415" s="2">
        <v>464</v>
      </c>
      <c r="P415" s="27">
        <v>0.26605504587155965</v>
      </c>
      <c r="Q415" s="14">
        <v>91.515151515151501</v>
      </c>
      <c r="R415" s="2">
        <v>483</v>
      </c>
      <c r="S415" s="27">
        <v>0.26221498371335505</v>
      </c>
      <c r="T415" s="14">
        <v>106.666664</v>
      </c>
      <c r="U415" s="27">
        <v>-0.50512295081967218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302">
        <v>0</v>
      </c>
      <c r="D416" s="2">
        <v>80</v>
      </c>
      <c r="E416" s="2">
        <v>0</v>
      </c>
      <c r="F416" s="302">
        <v>0</v>
      </c>
      <c r="G416" s="14">
        <v>13.3333333333333</v>
      </c>
      <c r="H416" s="2">
        <v>67</v>
      </c>
      <c r="I416" s="302">
        <v>0.12641509433962264</v>
      </c>
      <c r="J416" s="14">
        <v>53.3333321</v>
      </c>
      <c r="L416" s="2">
        <v>49</v>
      </c>
      <c r="M416" s="27">
        <v>2.3422562141491396E-2</v>
      </c>
      <c r="N416" s="2">
        <v>43.030303030303003</v>
      </c>
      <c r="O416" s="2">
        <v>17</v>
      </c>
      <c r="P416" s="27">
        <v>9.7477064220183492E-3</v>
      </c>
      <c r="Q416" s="14">
        <v>16.363636363636299</v>
      </c>
      <c r="R416" s="2">
        <v>117</v>
      </c>
      <c r="S416" s="27">
        <v>6.3517915309446255E-2</v>
      </c>
      <c r="T416" s="14">
        <v>66.666664100000006</v>
      </c>
      <c r="U416" s="27">
        <v>1.3877551020408163</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57</v>
      </c>
      <c r="C417" s="302">
        <v>9.2233009708737865E-2</v>
      </c>
      <c r="D417" s="2">
        <v>46.060606060605998</v>
      </c>
      <c r="E417" s="2">
        <v>24</v>
      </c>
      <c r="F417" s="302">
        <v>7.5949367088607597E-2</v>
      </c>
      <c r="G417" s="14">
        <v>24.2424242424242</v>
      </c>
      <c r="H417" s="2">
        <v>0</v>
      </c>
      <c r="I417" s="302">
        <v>0</v>
      </c>
      <c r="J417" s="14">
        <v>15.151515</v>
      </c>
      <c r="K417" s="302">
        <v>-1</v>
      </c>
      <c r="L417" s="2">
        <v>238</v>
      </c>
      <c r="M417" s="27">
        <v>0.11376673040152964</v>
      </c>
      <c r="N417" s="2">
        <v>95.757575757575694</v>
      </c>
      <c r="O417" s="2">
        <v>159</v>
      </c>
      <c r="P417" s="27">
        <v>9.1169724770642196E-2</v>
      </c>
      <c r="Q417" s="14">
        <v>58.181818181818201</v>
      </c>
      <c r="R417" s="2">
        <v>151</v>
      </c>
      <c r="S417" s="27">
        <v>8.1976112920738323E-2</v>
      </c>
      <c r="T417" s="14">
        <v>73.333335899999994</v>
      </c>
      <c r="U417" s="27">
        <v>-0.36554621848739494</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201</v>
      </c>
      <c r="C418" s="302">
        <v>0.32524271844660196</v>
      </c>
      <c r="D418" s="2">
        <v>53.939393939393902</v>
      </c>
      <c r="E418" s="2">
        <v>18</v>
      </c>
      <c r="F418" s="302">
        <v>5.6962025316455694E-2</v>
      </c>
      <c r="G418" s="14">
        <v>18.181818181818102</v>
      </c>
      <c r="H418" s="2">
        <v>19</v>
      </c>
      <c r="I418" s="302">
        <v>3.5849056603773584E-2</v>
      </c>
      <c r="J418" s="14">
        <v>18.787877999999999</v>
      </c>
      <c r="K418" s="302">
        <v>-0.90547263681592038</v>
      </c>
      <c r="L418" s="2">
        <v>689</v>
      </c>
      <c r="M418" s="27">
        <v>0.32934990439770556</v>
      </c>
      <c r="N418" s="2">
        <v>158.78787878787799</v>
      </c>
      <c r="O418" s="2">
        <v>288</v>
      </c>
      <c r="P418" s="27">
        <v>0.16513761467889909</v>
      </c>
      <c r="Q418" s="14">
        <v>69.090909090909093</v>
      </c>
      <c r="R418" s="2">
        <v>215</v>
      </c>
      <c r="S418" s="27">
        <v>0.11672095548317046</v>
      </c>
      <c r="T418" s="14">
        <v>60.606059999999999</v>
      </c>
      <c r="U418" s="27">
        <v>-0.68795355587808416</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193</v>
      </c>
      <c r="C419" s="302">
        <v>0.31229773462783172</v>
      </c>
      <c r="D419" s="2">
        <v>76.363636363636303</v>
      </c>
      <c r="E419" s="2">
        <v>98</v>
      </c>
      <c r="F419" s="302">
        <v>0.310126582278481</v>
      </c>
      <c r="G419" s="14">
        <v>44.2424242424242</v>
      </c>
      <c r="H419" s="2">
        <v>75</v>
      </c>
      <c r="I419" s="302">
        <v>0.14150943396226415</v>
      </c>
      <c r="J419" s="14">
        <v>45.4545441</v>
      </c>
      <c r="K419" s="302">
        <v>-0.6113989637305699</v>
      </c>
      <c r="L419" s="2">
        <v>420</v>
      </c>
      <c r="M419" s="27">
        <v>0.20076481835564053</v>
      </c>
      <c r="N419" s="2">
        <v>84.848484848484802</v>
      </c>
      <c r="O419" s="2">
        <v>326</v>
      </c>
      <c r="P419" s="27">
        <v>0.18692660550458715</v>
      </c>
      <c r="Q419" s="14">
        <v>64.848484848484802</v>
      </c>
      <c r="R419" s="2">
        <v>281</v>
      </c>
      <c r="S419" s="27">
        <v>0.15255157437567862</v>
      </c>
      <c r="T419" s="14">
        <v>90.303030000000007</v>
      </c>
      <c r="U419" s="27">
        <v>-0.33095238095238094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151</v>
      </c>
      <c r="C420" s="302">
        <v>0.24433656957928804</v>
      </c>
      <c r="D420" s="2">
        <v>43.030303030303003</v>
      </c>
      <c r="E420" s="2">
        <v>176</v>
      </c>
      <c r="F420" s="302">
        <v>0.55696202531645567</v>
      </c>
      <c r="G420" s="14">
        <v>70.303030303030297</v>
      </c>
      <c r="H420" s="2">
        <v>331</v>
      </c>
      <c r="I420" s="302">
        <v>0.62452830188679243</v>
      </c>
      <c r="J420" s="14">
        <v>107.272728</v>
      </c>
      <c r="K420" s="302">
        <v>1.1920529801324504</v>
      </c>
      <c r="L420" s="2">
        <v>584</v>
      </c>
      <c r="M420" s="27">
        <v>0.27915869980879543</v>
      </c>
      <c r="N420" s="2">
        <v>100.60606060606</v>
      </c>
      <c r="O420" s="2">
        <v>599</v>
      </c>
      <c r="P420" s="27">
        <v>0.34346330275229359</v>
      </c>
      <c r="Q420" s="14">
        <v>104.24242424242399</v>
      </c>
      <c r="R420" s="2">
        <v>704</v>
      </c>
      <c r="S420" s="27">
        <v>0.38219326818675353</v>
      </c>
      <c r="T420" s="14">
        <v>126.060608</v>
      </c>
      <c r="U420" s="27">
        <v>0.20547945205479451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0</v>
      </c>
      <c r="C421" s="302">
        <v>0</v>
      </c>
      <c r="D421" s="2">
        <v>80</v>
      </c>
      <c r="E421" s="2">
        <v>39</v>
      </c>
      <c r="F421" s="302">
        <v>0.12341772151898735</v>
      </c>
      <c r="G421" s="14">
        <v>29.696969696969699</v>
      </c>
      <c r="H421" s="2">
        <v>183</v>
      </c>
      <c r="I421" s="302">
        <v>0.34528301886792451</v>
      </c>
      <c r="J421" s="14">
        <v>84.242424</v>
      </c>
      <c r="L421" s="2">
        <v>216</v>
      </c>
      <c r="M421" s="27">
        <v>0.10325047801147227</v>
      </c>
      <c r="N421" s="2">
        <v>80</v>
      </c>
      <c r="O421" s="2">
        <v>241</v>
      </c>
      <c r="P421" s="27">
        <v>0.1381880733944954</v>
      </c>
      <c r="Q421" s="14">
        <v>87.878787878787904</v>
      </c>
      <c r="R421" s="2">
        <v>374</v>
      </c>
      <c r="S421" s="27">
        <v>0.20304017372421282</v>
      </c>
      <c r="T421" s="14">
        <v>109.696968</v>
      </c>
      <c r="U421" s="27">
        <v>0.73148148148148151</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C422" s="302">
        <v>0</v>
      </c>
      <c r="D422" s="2">
        <v>80</v>
      </c>
      <c r="E422" s="2">
        <v>39</v>
      </c>
      <c r="F422" s="302">
        <v>0.12341772151898735</v>
      </c>
      <c r="G422" s="14">
        <v>29.696969696969699</v>
      </c>
      <c r="H422" s="2">
        <v>54</v>
      </c>
      <c r="I422" s="302">
        <v>0.10188679245283019</v>
      </c>
      <c r="J422" s="14">
        <v>43.636364</v>
      </c>
      <c r="L422" s="2">
        <v>164</v>
      </c>
      <c r="M422" s="27">
        <v>7.8393881453154873E-2</v>
      </c>
      <c r="N422" s="2">
        <v>81.212121212121204</v>
      </c>
      <c r="O422" s="2">
        <v>111</v>
      </c>
      <c r="P422" s="27">
        <v>6.3646788990825681E-2</v>
      </c>
      <c r="Q422" s="14">
        <v>63.636363636363598</v>
      </c>
      <c r="R422" s="2">
        <v>198</v>
      </c>
      <c r="S422" s="27">
        <v>0.10749185667752444</v>
      </c>
      <c r="T422" s="14">
        <v>81.818183899999994</v>
      </c>
      <c r="U422" s="27">
        <v>0.2073170731707317</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2">
        <v>0</v>
      </c>
      <c r="D423" s="2">
        <v>80</v>
      </c>
      <c r="E423" s="2">
        <v>0</v>
      </c>
      <c r="F423" s="302">
        <v>0</v>
      </c>
      <c r="G423" s="14">
        <v>13.3333333333333</v>
      </c>
      <c r="H423" s="2">
        <v>0</v>
      </c>
      <c r="I423" s="302">
        <v>0</v>
      </c>
      <c r="J423" s="14">
        <v>15.151515</v>
      </c>
      <c r="L423" s="2">
        <v>53</v>
      </c>
      <c r="M423" s="27">
        <v>2.5334608030592735E-2</v>
      </c>
      <c r="N423" s="2">
        <v>47.878787878787797</v>
      </c>
      <c r="O423" s="2">
        <v>47</v>
      </c>
      <c r="P423" s="27">
        <v>2.6949541284403671E-2</v>
      </c>
      <c r="Q423" s="14">
        <v>46.060606060605998</v>
      </c>
      <c r="R423" s="2">
        <v>61</v>
      </c>
      <c r="S423" s="27">
        <v>3.3116178067318133E-2</v>
      </c>
      <c r="T423" s="14">
        <v>46.060607900000001</v>
      </c>
      <c r="U423" s="27">
        <v>0.15094339622641509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2">
        <v>0</v>
      </c>
      <c r="D424" s="2">
        <v>80</v>
      </c>
      <c r="E424" s="2">
        <v>0</v>
      </c>
      <c r="F424" s="302">
        <v>0</v>
      </c>
      <c r="G424" s="14">
        <v>13.3333333333333</v>
      </c>
      <c r="H424" s="2">
        <v>0</v>
      </c>
      <c r="I424" s="302">
        <v>0</v>
      </c>
      <c r="J424" s="14">
        <v>15.151515</v>
      </c>
      <c r="L424" s="2">
        <v>26</v>
      </c>
      <c r="M424" s="27">
        <v>1.24282982791587E-2</v>
      </c>
      <c r="N424" s="2">
        <v>28.484848484848399</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302">
        <v>0</v>
      </c>
      <c r="D425" s="2">
        <v>80</v>
      </c>
      <c r="E425" s="2">
        <v>39</v>
      </c>
      <c r="F425" s="302">
        <v>0.12341772151898735</v>
      </c>
      <c r="G425" s="14">
        <v>29.696969696969699</v>
      </c>
      <c r="H425" s="2">
        <v>54</v>
      </c>
      <c r="I425" s="302">
        <v>0.10188679245283019</v>
      </c>
      <c r="J425" s="14">
        <v>43.636364</v>
      </c>
      <c r="L425" s="2">
        <v>85</v>
      </c>
      <c r="M425" s="27">
        <v>4.0630975143403442E-2</v>
      </c>
      <c r="N425" s="2">
        <v>55.151515151515099</v>
      </c>
      <c r="O425" s="2">
        <v>64</v>
      </c>
      <c r="P425" s="27">
        <v>3.669724770642202E-2</v>
      </c>
      <c r="Q425" s="14">
        <v>38.181818181818102</v>
      </c>
      <c r="R425" s="2">
        <v>137</v>
      </c>
      <c r="S425" s="27">
        <v>7.4375678610206303E-2</v>
      </c>
      <c r="T425" s="14">
        <v>77.575760000000002</v>
      </c>
      <c r="U425" s="27">
        <v>0.61176470588235299</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302">
        <v>0</v>
      </c>
      <c r="D426" s="2">
        <v>80</v>
      </c>
      <c r="E426" s="2">
        <v>0</v>
      </c>
      <c r="F426" s="302">
        <v>0</v>
      </c>
      <c r="G426" s="2">
        <v>13.3333333333333</v>
      </c>
      <c r="H426" s="2">
        <v>129</v>
      </c>
      <c r="I426" s="302">
        <v>0.24339622641509434</v>
      </c>
      <c r="J426" s="14">
        <v>71.515150000000006</v>
      </c>
      <c r="L426" s="2">
        <v>52</v>
      </c>
      <c r="M426" s="27">
        <v>2.4856596558317401E-2</v>
      </c>
      <c r="N426" s="2">
        <v>34.545454545454497</v>
      </c>
      <c r="O426" s="2">
        <v>130</v>
      </c>
      <c r="P426" s="27">
        <v>7.4541284403669722E-2</v>
      </c>
      <c r="Q426" s="14">
        <v>58.181818181818201</v>
      </c>
      <c r="R426" s="2">
        <v>176</v>
      </c>
      <c r="S426" s="27">
        <v>9.5548317046688383E-2</v>
      </c>
      <c r="T426" s="14">
        <v>75.151510000000002</v>
      </c>
      <c r="U426" s="27">
        <v>2.3846153846153846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151</v>
      </c>
      <c r="C427" s="302">
        <v>0.24433656957928804</v>
      </c>
      <c r="D427" s="2">
        <v>43.030303030303003</v>
      </c>
      <c r="E427" s="2">
        <v>137</v>
      </c>
      <c r="F427" s="302">
        <v>0.43354430379746833</v>
      </c>
      <c r="G427" s="14">
        <v>63.636363636363598</v>
      </c>
      <c r="H427" s="2">
        <v>148</v>
      </c>
      <c r="I427" s="302">
        <v>0.27924528301886792</v>
      </c>
      <c r="J427" s="14">
        <v>58.787880000000001</v>
      </c>
      <c r="K427" s="302">
        <v>-1.9867549668874173E-2</v>
      </c>
      <c r="L427" s="2">
        <v>368</v>
      </c>
      <c r="M427" s="27">
        <v>0.17590822179732313</v>
      </c>
      <c r="N427" s="2">
        <v>66.060606060606005</v>
      </c>
      <c r="O427" s="2">
        <v>358</v>
      </c>
      <c r="P427" s="27">
        <v>0.20527522935779816</v>
      </c>
      <c r="Q427" s="14">
        <v>73.3333333333333</v>
      </c>
      <c r="R427" s="2">
        <v>330</v>
      </c>
      <c r="S427" s="27">
        <v>0.17915309446254071</v>
      </c>
      <c r="T427" s="14">
        <v>70.909090000000006</v>
      </c>
      <c r="U427" s="27">
        <v>-0.10326086956521739</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64</v>
      </c>
      <c r="C428" s="302">
        <v>0.10355987055016182</v>
      </c>
      <c r="D428" s="2">
        <v>28.484848484848399</v>
      </c>
      <c r="E428" s="2">
        <v>100</v>
      </c>
      <c r="F428" s="302">
        <v>0.31645569620253167</v>
      </c>
      <c r="G428" s="14">
        <v>63.030303030303003</v>
      </c>
      <c r="H428" s="2">
        <v>133</v>
      </c>
      <c r="I428" s="302">
        <v>0.25094339622641509</v>
      </c>
      <c r="J428" s="14">
        <v>56.363636</v>
      </c>
      <c r="K428" s="302">
        <v>1.078125</v>
      </c>
      <c r="L428" s="2">
        <v>173</v>
      </c>
      <c r="M428" s="27">
        <v>8.2695984703632888E-2</v>
      </c>
      <c r="N428" s="2">
        <v>53.939393939393902</v>
      </c>
      <c r="O428" s="2">
        <v>242</v>
      </c>
      <c r="P428" s="27">
        <v>0.13876146788990826</v>
      </c>
      <c r="Q428" s="14">
        <v>70.909090909090907</v>
      </c>
      <c r="R428" s="2">
        <v>247</v>
      </c>
      <c r="S428" s="27">
        <v>0.13409337676438654</v>
      </c>
      <c r="T428" s="14">
        <v>67.878784199999998</v>
      </c>
      <c r="U428" s="27">
        <v>0.4277456647398844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302">
        <v>0</v>
      </c>
      <c r="D429" s="2">
        <v>80</v>
      </c>
      <c r="E429" s="2">
        <v>0</v>
      </c>
      <c r="F429" s="302">
        <v>0</v>
      </c>
      <c r="G429" s="14">
        <v>13.3333333333333</v>
      </c>
      <c r="H429" s="2">
        <v>63</v>
      </c>
      <c r="I429" s="302">
        <v>0.11886792452830189</v>
      </c>
      <c r="J429" s="14">
        <v>40.606059999999999</v>
      </c>
      <c r="L429" s="2">
        <v>7</v>
      </c>
      <c r="M429" s="27">
        <v>3.3460803059273425E-3</v>
      </c>
      <c r="N429" s="2">
        <v>4.8484848484848397</v>
      </c>
      <c r="O429" s="2">
        <v>66</v>
      </c>
      <c r="P429" s="27">
        <v>3.7844036697247709E-2</v>
      </c>
      <c r="Q429" s="14">
        <v>54.545454545454497</v>
      </c>
      <c r="R429" s="2">
        <v>78</v>
      </c>
      <c r="S429" s="27">
        <v>4.2345276872964167E-2</v>
      </c>
      <c r="T429" s="14">
        <v>43.636364</v>
      </c>
      <c r="U429" s="27">
        <v>10.142857142857142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15</v>
      </c>
      <c r="C430" s="302">
        <v>2.4271844660194174E-2</v>
      </c>
      <c r="D430" s="2">
        <v>13.3333333333333</v>
      </c>
      <c r="E430" s="2">
        <v>0</v>
      </c>
      <c r="F430" s="302">
        <v>0</v>
      </c>
      <c r="G430" s="14">
        <v>13.3333333333333</v>
      </c>
      <c r="H430" s="2">
        <v>0</v>
      </c>
      <c r="I430" s="302">
        <v>0</v>
      </c>
      <c r="J430" s="14">
        <v>15.151515</v>
      </c>
      <c r="K430" s="302">
        <v>-1</v>
      </c>
      <c r="L430" s="2">
        <v>20</v>
      </c>
      <c r="M430" s="27">
        <v>9.5602294455066923E-3</v>
      </c>
      <c r="N430" s="2">
        <v>14.545454545454501</v>
      </c>
      <c r="O430" s="2">
        <v>13</v>
      </c>
      <c r="P430" s="27">
        <v>7.4541284403669729E-3</v>
      </c>
      <c r="Q430" s="14">
        <v>9.6969696969696901</v>
      </c>
      <c r="R430" s="2">
        <v>56</v>
      </c>
      <c r="S430" s="27">
        <v>3.0401737242128121E-2</v>
      </c>
      <c r="T430" s="14">
        <v>33.939392099999999</v>
      </c>
      <c r="U430" s="27">
        <v>1.8</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49</v>
      </c>
      <c r="C431" s="302">
        <v>7.9288025889967639E-2</v>
      </c>
      <c r="D431" s="2">
        <v>27.878787878787801</v>
      </c>
      <c r="E431" s="2">
        <v>100</v>
      </c>
      <c r="F431" s="302">
        <v>0.31645569620253167</v>
      </c>
      <c r="G431" s="2">
        <v>63.030303030303003</v>
      </c>
      <c r="H431" s="2">
        <v>70</v>
      </c>
      <c r="I431" s="302">
        <v>0.13207547169811321</v>
      </c>
      <c r="J431" s="14">
        <v>44.848483999999999</v>
      </c>
      <c r="K431" s="302">
        <v>0.42857142857142855</v>
      </c>
      <c r="L431" s="2">
        <v>146</v>
      </c>
      <c r="M431" s="27">
        <v>6.9789674952198857E-2</v>
      </c>
      <c r="N431" s="2">
        <v>52.121212121212103</v>
      </c>
      <c r="O431" s="2">
        <v>163</v>
      </c>
      <c r="P431" s="27">
        <v>9.3463302752293573E-2</v>
      </c>
      <c r="Q431" s="14">
        <v>71.515151515151501</v>
      </c>
      <c r="R431" s="2">
        <v>113</v>
      </c>
      <c r="S431" s="27">
        <v>6.1346362649294245E-2</v>
      </c>
      <c r="T431" s="14">
        <v>50.9090919</v>
      </c>
      <c r="U431" s="27">
        <v>-0.22602739726027396</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87</v>
      </c>
      <c r="C432" s="302">
        <v>0.14077669902912621</v>
      </c>
      <c r="D432" s="2">
        <v>35.151515151515099</v>
      </c>
      <c r="E432" s="2">
        <v>37</v>
      </c>
      <c r="F432" s="302">
        <v>0.11708860759493671</v>
      </c>
      <c r="G432" s="14">
        <v>24.2424242424242</v>
      </c>
      <c r="H432" s="2">
        <v>15</v>
      </c>
      <c r="I432" s="302">
        <v>2.8301886792452831E-2</v>
      </c>
      <c r="J432" s="14">
        <v>10.30303</v>
      </c>
      <c r="K432" s="302">
        <v>-0.82758620689655171</v>
      </c>
      <c r="L432" s="2">
        <v>195</v>
      </c>
      <c r="M432" s="27">
        <v>9.3212237093690253E-2</v>
      </c>
      <c r="N432" s="2">
        <v>41.818181818181799</v>
      </c>
      <c r="O432" s="2">
        <v>116</v>
      </c>
      <c r="P432" s="27">
        <v>6.6513761467889912E-2</v>
      </c>
      <c r="Q432" s="14">
        <v>35.757575757575701</v>
      </c>
      <c r="R432" s="2">
        <v>83</v>
      </c>
      <c r="S432" s="27">
        <v>4.5059717698154179E-2</v>
      </c>
      <c r="T432" s="14">
        <v>30.30303</v>
      </c>
      <c r="U432" s="27">
        <v>-0.57435897435897432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1828</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1700</v>
      </c>
      <c r="C435" s="305"/>
      <c r="D435" s="305" t="s">
        <v>1701</v>
      </c>
      <c r="E435" s="305" t="s">
        <v>1700</v>
      </c>
      <c r="F435" s="305"/>
      <c r="G435" s="305" t="s">
        <v>1701</v>
      </c>
      <c r="H435" s="305" t="s">
        <v>1700</v>
      </c>
      <c r="I435" s="305"/>
      <c r="J435" s="305" t="s">
        <v>1701</v>
      </c>
      <c r="K435" t="s">
        <v>170</v>
      </c>
      <c r="L435" s="208" t="s">
        <v>1700</v>
      </c>
      <c r="M435" s="208"/>
      <c r="N435" s="208" t="s">
        <v>1701</v>
      </c>
      <c r="O435" s="208" t="s">
        <v>1700</v>
      </c>
      <c r="P435" s="208"/>
      <c r="Q435" s="208" t="s">
        <v>1701</v>
      </c>
      <c r="R435" s="208" t="s">
        <v>1700</v>
      </c>
      <c r="S435" s="208"/>
      <c r="T435" s="208" t="s">
        <v>1701</v>
      </c>
      <c r="U435" t="s">
        <v>170</v>
      </c>
      <c r="V435" s="208" t="s">
        <v>1700</v>
      </c>
      <c r="W435" s="208"/>
      <c r="X435" s="208" t="s">
        <v>1701</v>
      </c>
      <c r="Y435" s="208" t="s">
        <v>1700</v>
      </c>
      <c r="Z435" s="208"/>
      <c r="AA435" s="208" t="s">
        <v>1701</v>
      </c>
      <c r="AB435" s="208" t="s">
        <v>1700</v>
      </c>
      <c r="AC435" s="208"/>
      <c r="AD435" s="208" t="s">
        <v>1701</v>
      </c>
      <c r="AE435" t="s">
        <v>170</v>
      </c>
    </row>
    <row r="436" spans="1:31" x14ac:dyDescent="0.3">
      <c r="A436" t="s">
        <v>172</v>
      </c>
      <c r="B436" s="2">
        <v>8</v>
      </c>
      <c r="C436" t="s">
        <v>170</v>
      </c>
      <c r="D436" s="2">
        <v>7.2727272727272698</v>
      </c>
      <c r="E436" s="2">
        <v>90</v>
      </c>
      <c r="F436" t="s">
        <v>170</v>
      </c>
      <c r="G436" s="14">
        <v>44.848484848484802</v>
      </c>
      <c r="H436" s="2">
        <v>114</v>
      </c>
      <c r="I436" t="s">
        <v>170</v>
      </c>
      <c r="J436" s="14">
        <v>69.696969999999993</v>
      </c>
      <c r="K436" s="302">
        <v>13.25</v>
      </c>
      <c r="L436" s="2">
        <v>234</v>
      </c>
      <c r="M436" s="27" t="s">
        <v>170</v>
      </c>
      <c r="N436" s="2">
        <v>47.878787878787797</v>
      </c>
      <c r="O436" s="2">
        <v>447</v>
      </c>
      <c r="P436" s="27" t="s">
        <v>170</v>
      </c>
      <c r="Q436" s="14">
        <v>71.515151515151501</v>
      </c>
      <c r="R436" s="2">
        <v>397</v>
      </c>
      <c r="S436" s="27" t="s">
        <v>170</v>
      </c>
      <c r="T436" s="14">
        <v>89.696969999999993</v>
      </c>
      <c r="U436" s="27">
        <v>0.69658119658119655</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8</v>
      </c>
      <c r="C437" s="302">
        <v>1</v>
      </c>
      <c r="D437" s="2">
        <v>7.2727272727272698</v>
      </c>
      <c r="E437" s="2">
        <v>0</v>
      </c>
      <c r="F437" s="302">
        <v>0</v>
      </c>
      <c r="G437" s="14">
        <v>13.3333333333333</v>
      </c>
      <c r="H437" s="2">
        <v>0</v>
      </c>
      <c r="I437" s="302">
        <v>0</v>
      </c>
      <c r="J437" s="14">
        <v>15.151515</v>
      </c>
      <c r="K437" s="302">
        <v>-1</v>
      </c>
      <c r="L437" s="2">
        <v>110</v>
      </c>
      <c r="M437" s="27">
        <v>0.47008547008547008</v>
      </c>
      <c r="N437" s="2">
        <v>41.212121212121197</v>
      </c>
      <c r="O437" s="2">
        <v>105</v>
      </c>
      <c r="P437" s="27">
        <v>0.2348993288590604</v>
      </c>
      <c r="Q437" s="14">
        <v>28.484848484848399</v>
      </c>
      <c r="R437" s="2">
        <v>107</v>
      </c>
      <c r="S437" s="27">
        <v>0.26952141057934509</v>
      </c>
      <c r="T437" s="14">
        <v>47.878788</v>
      </c>
      <c r="U437" s="27">
        <v>-2.7272727272727271E-2</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2">
        <v>0</v>
      </c>
      <c r="D438" s="2">
        <v>80</v>
      </c>
      <c r="E438" s="2">
        <v>0</v>
      </c>
      <c r="F438" s="302">
        <v>0</v>
      </c>
      <c r="G438" s="14">
        <v>13.3333333333333</v>
      </c>
      <c r="H438" s="2">
        <v>0</v>
      </c>
      <c r="I438" s="302">
        <v>0</v>
      </c>
      <c r="J438" s="14">
        <v>15.151515</v>
      </c>
      <c r="L438" s="2">
        <v>23</v>
      </c>
      <c r="M438" s="27">
        <v>9.8290598290598288E-2</v>
      </c>
      <c r="N438" s="2">
        <v>14.545454545454501</v>
      </c>
      <c r="O438" s="2">
        <v>40</v>
      </c>
      <c r="P438" s="27">
        <v>8.9485458612975396E-2</v>
      </c>
      <c r="Q438" s="14">
        <v>18.181818181818102</v>
      </c>
      <c r="R438" s="2">
        <v>24</v>
      </c>
      <c r="S438" s="27">
        <v>6.0453400503778336E-2</v>
      </c>
      <c r="T438" s="14">
        <v>15.151515</v>
      </c>
      <c r="U438" s="27">
        <v>4.3478260869565216E-2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2">
        <v>0</v>
      </c>
      <c r="D439" s="2">
        <v>80</v>
      </c>
      <c r="E439" s="2">
        <v>0</v>
      </c>
      <c r="F439" s="302">
        <v>0</v>
      </c>
      <c r="G439" s="14">
        <v>13.3333333333333</v>
      </c>
      <c r="H439" s="2">
        <v>0</v>
      </c>
      <c r="I439" s="302">
        <v>0</v>
      </c>
      <c r="J439" s="14">
        <v>15.151515</v>
      </c>
      <c r="L439" s="2">
        <v>19</v>
      </c>
      <c r="M439" s="27">
        <v>8.11965811965812E-2</v>
      </c>
      <c r="N439" s="2">
        <v>13.9393939393939</v>
      </c>
      <c r="O439" s="2">
        <v>40</v>
      </c>
      <c r="P439" s="27">
        <v>8.9485458612975396E-2</v>
      </c>
      <c r="Q439" s="14">
        <v>18.181818181818102</v>
      </c>
      <c r="R439" s="2">
        <v>8</v>
      </c>
      <c r="S439" s="27">
        <v>2.0151133501259445E-2</v>
      </c>
      <c r="T439" s="14">
        <v>7.2727274900000003</v>
      </c>
      <c r="U439" s="27">
        <v>-0.57894736842105265</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2">
        <v>0</v>
      </c>
      <c r="D440" s="2">
        <v>80</v>
      </c>
      <c r="E440" s="2">
        <v>0</v>
      </c>
      <c r="F440" s="302">
        <v>0</v>
      </c>
      <c r="G440" s="14">
        <v>13.3333333333333</v>
      </c>
      <c r="H440" s="2">
        <v>0</v>
      </c>
      <c r="I440" s="302">
        <v>0</v>
      </c>
      <c r="J440" s="14">
        <v>15.151515</v>
      </c>
      <c r="L440" s="2">
        <v>0</v>
      </c>
      <c r="M440" s="27">
        <v>0</v>
      </c>
      <c r="N440" s="2">
        <v>80</v>
      </c>
      <c r="O440" s="2">
        <v>0</v>
      </c>
      <c r="P440" s="27">
        <v>0</v>
      </c>
      <c r="Q440" s="14">
        <v>16.969696969696901</v>
      </c>
      <c r="R440" s="2">
        <v>5</v>
      </c>
      <c r="S440" s="27">
        <v>1.2594458438287154E-2</v>
      </c>
      <c r="T440" s="14">
        <v>5.4545455</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2">
        <v>0</v>
      </c>
      <c r="D441" s="2">
        <v>80</v>
      </c>
      <c r="E441" s="2">
        <v>0</v>
      </c>
      <c r="F441" s="302">
        <v>0</v>
      </c>
      <c r="G441" s="14">
        <v>13.3333333333333</v>
      </c>
      <c r="H441" s="2">
        <v>0</v>
      </c>
      <c r="I441" s="302">
        <v>0</v>
      </c>
      <c r="J441" s="14">
        <v>15.151515</v>
      </c>
      <c r="L441" s="2">
        <v>17</v>
      </c>
      <c r="M441" s="27">
        <v>7.2649572649572655E-2</v>
      </c>
      <c r="N441" s="2">
        <v>13.3333333333333</v>
      </c>
      <c r="O441" s="2">
        <v>14</v>
      </c>
      <c r="P441" s="27">
        <v>3.1319910514541388E-2</v>
      </c>
      <c r="Q441" s="14">
        <v>10.303030303030299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2">
        <v>0</v>
      </c>
      <c r="D442" s="2">
        <v>80</v>
      </c>
      <c r="E442" s="2">
        <v>0</v>
      </c>
      <c r="F442" s="302">
        <v>0</v>
      </c>
      <c r="G442" s="14">
        <v>13.3333333333333</v>
      </c>
      <c r="H442" s="2">
        <v>0</v>
      </c>
      <c r="I442" s="302">
        <v>0</v>
      </c>
      <c r="J442" s="14">
        <v>15.151515</v>
      </c>
      <c r="L442" s="2">
        <v>2</v>
      </c>
      <c r="M442" s="27">
        <v>8.5470085470085479E-3</v>
      </c>
      <c r="N442" s="2">
        <v>3.0303030303030298</v>
      </c>
      <c r="O442" s="2">
        <v>26</v>
      </c>
      <c r="P442" s="27">
        <v>5.8165548098434001E-2</v>
      </c>
      <c r="Q442" s="14">
        <v>14.545454545454501</v>
      </c>
      <c r="R442" s="2">
        <v>3</v>
      </c>
      <c r="S442" s="27">
        <v>7.556675062972292E-3</v>
      </c>
      <c r="T442" s="14">
        <v>3.6363637400000002</v>
      </c>
      <c r="U442" s="27">
        <v>0.5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2">
        <v>0</v>
      </c>
      <c r="D443" s="2">
        <v>80</v>
      </c>
      <c r="E443" s="2">
        <v>0</v>
      </c>
      <c r="F443" s="302">
        <v>0</v>
      </c>
      <c r="G443" s="14">
        <v>13.3333333333333</v>
      </c>
      <c r="H443" s="2">
        <v>0</v>
      </c>
      <c r="I443" s="302">
        <v>0</v>
      </c>
      <c r="J443" s="14">
        <v>15.151515</v>
      </c>
      <c r="L443" s="2">
        <v>4</v>
      </c>
      <c r="M443" s="27">
        <v>1.7094017094017096E-2</v>
      </c>
      <c r="N443" s="2">
        <v>4.2424242424242404</v>
      </c>
      <c r="O443" s="2">
        <v>0</v>
      </c>
      <c r="P443" s="27">
        <v>0</v>
      </c>
      <c r="Q443" s="14">
        <v>16.969696969696901</v>
      </c>
      <c r="R443" s="2">
        <v>16</v>
      </c>
      <c r="S443" s="27">
        <v>4.0302267002518891E-2</v>
      </c>
      <c r="T443" s="14">
        <v>12.727273</v>
      </c>
      <c r="U443" s="27">
        <v>3</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8</v>
      </c>
      <c r="C444" s="302">
        <v>1</v>
      </c>
      <c r="D444" s="2">
        <v>7.2727272727272698</v>
      </c>
      <c r="E444" s="2">
        <v>0</v>
      </c>
      <c r="F444" s="302">
        <v>0</v>
      </c>
      <c r="G444" s="14">
        <v>13.3333333333333</v>
      </c>
      <c r="H444" s="2">
        <v>0</v>
      </c>
      <c r="I444" s="302">
        <v>0</v>
      </c>
      <c r="J444" s="14">
        <v>15.151515</v>
      </c>
      <c r="K444" s="302">
        <v>-1</v>
      </c>
      <c r="L444" s="2">
        <v>87</v>
      </c>
      <c r="M444" s="27">
        <v>0.37179487179487181</v>
      </c>
      <c r="N444" s="2">
        <v>38.787878787878697</v>
      </c>
      <c r="O444" s="2">
        <v>65</v>
      </c>
      <c r="P444" s="27">
        <v>0.14541387024608501</v>
      </c>
      <c r="Q444" s="14">
        <v>23.030303030302999</v>
      </c>
      <c r="R444" s="2">
        <v>83</v>
      </c>
      <c r="S444" s="27">
        <v>0.20906801007556675</v>
      </c>
      <c r="T444" s="14">
        <v>45.4545441</v>
      </c>
      <c r="U444" s="27">
        <v>-4.5977011494252873E-2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2">
        <v>0</v>
      </c>
      <c r="D445" s="2">
        <v>80</v>
      </c>
      <c r="E445" s="2">
        <v>0</v>
      </c>
      <c r="F445" s="302">
        <v>0</v>
      </c>
      <c r="G445" s="14">
        <v>13.3333333333333</v>
      </c>
      <c r="H445" s="2">
        <v>0</v>
      </c>
      <c r="I445" s="302">
        <v>0</v>
      </c>
      <c r="J445" s="14">
        <v>15.151515</v>
      </c>
      <c r="L445" s="2">
        <v>11</v>
      </c>
      <c r="M445" s="27">
        <v>4.7008547008547008E-2</v>
      </c>
      <c r="N445" s="2">
        <v>10.303030303030299</v>
      </c>
      <c r="O445" s="2">
        <v>14</v>
      </c>
      <c r="P445" s="27">
        <v>3.1319910514541388E-2</v>
      </c>
      <c r="Q445" s="14">
        <v>12.7272727272727</v>
      </c>
      <c r="R445" s="2">
        <v>51</v>
      </c>
      <c r="S445" s="27">
        <v>0.12846347607052896</v>
      </c>
      <c r="T445" s="14">
        <v>40</v>
      </c>
      <c r="U445" s="27">
        <v>3.6363636363636362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2">
        <v>0</v>
      </c>
      <c r="D446" s="2">
        <v>80</v>
      </c>
      <c r="E446" s="2">
        <v>0</v>
      </c>
      <c r="F446" s="302">
        <v>0</v>
      </c>
      <c r="G446" s="14">
        <v>13.3333333333333</v>
      </c>
      <c r="H446" s="2">
        <v>0</v>
      </c>
      <c r="I446" s="302">
        <v>0</v>
      </c>
      <c r="J446" s="14">
        <v>15.151515</v>
      </c>
      <c r="L446" s="2">
        <v>0</v>
      </c>
      <c r="M446" s="27">
        <v>0</v>
      </c>
      <c r="N446" s="2">
        <v>80</v>
      </c>
      <c r="O446" s="2">
        <v>14</v>
      </c>
      <c r="P446" s="27">
        <v>3.1319910514541388E-2</v>
      </c>
      <c r="Q446" s="14">
        <v>12.7272727272727</v>
      </c>
      <c r="R446" s="2">
        <v>51</v>
      </c>
      <c r="S446" s="27">
        <v>0.12846347607052896</v>
      </c>
      <c r="T446" s="14">
        <v>40</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2">
        <v>0</v>
      </c>
      <c r="D447" s="2">
        <v>80</v>
      </c>
      <c r="E447" s="2">
        <v>0</v>
      </c>
      <c r="F447" s="302">
        <v>0</v>
      </c>
      <c r="G447" s="14">
        <v>13.3333333333333</v>
      </c>
      <c r="H447" s="2">
        <v>0</v>
      </c>
      <c r="I447" s="302">
        <v>0</v>
      </c>
      <c r="J447" s="14">
        <v>15.151515</v>
      </c>
      <c r="L447" s="2">
        <v>0</v>
      </c>
      <c r="M447" s="27">
        <v>0</v>
      </c>
      <c r="N447" s="2">
        <v>80</v>
      </c>
      <c r="O447" s="2">
        <v>0</v>
      </c>
      <c r="P447" s="27">
        <v>0</v>
      </c>
      <c r="Q447" s="14">
        <v>16.969696969696901</v>
      </c>
      <c r="R447" s="2">
        <v>41</v>
      </c>
      <c r="S447" s="27">
        <v>0.10327455919395466</v>
      </c>
      <c r="T447" s="14">
        <v>39.393940000000001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2">
        <v>0</v>
      </c>
      <c r="D448" s="2">
        <v>80</v>
      </c>
      <c r="E448" s="2">
        <v>0</v>
      </c>
      <c r="F448" s="302">
        <v>0</v>
      </c>
      <c r="G448" s="14">
        <v>13.3333333333333</v>
      </c>
      <c r="H448" s="2">
        <v>0</v>
      </c>
      <c r="I448" s="302">
        <v>0</v>
      </c>
      <c r="J448" s="14">
        <v>15.151515</v>
      </c>
      <c r="L448" s="2">
        <v>0</v>
      </c>
      <c r="M448" s="27">
        <v>0</v>
      </c>
      <c r="N448" s="2">
        <v>80</v>
      </c>
      <c r="O448" s="2">
        <v>0</v>
      </c>
      <c r="P448" s="27">
        <v>0</v>
      </c>
      <c r="Q448" s="14">
        <v>16.969696969696901</v>
      </c>
      <c r="R448" s="2">
        <v>5</v>
      </c>
      <c r="S448" s="27">
        <v>1.2594458438287154E-2</v>
      </c>
      <c r="T448" s="14">
        <v>4.8484850000000002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2">
        <v>0</v>
      </c>
      <c r="D449" s="2">
        <v>80</v>
      </c>
      <c r="E449" s="2">
        <v>0</v>
      </c>
      <c r="F449" s="302">
        <v>0</v>
      </c>
      <c r="G449" s="14">
        <v>13.3333333333333</v>
      </c>
      <c r="H449" s="2">
        <v>0</v>
      </c>
      <c r="I449" s="302">
        <v>0</v>
      </c>
      <c r="J449" s="14">
        <v>15.151515</v>
      </c>
      <c r="L449" s="2">
        <v>0</v>
      </c>
      <c r="M449" s="27">
        <v>0</v>
      </c>
      <c r="N449" s="2">
        <v>80</v>
      </c>
      <c r="O449" s="2">
        <v>14</v>
      </c>
      <c r="P449" s="27">
        <v>3.1319910514541388E-2</v>
      </c>
      <c r="Q449" s="14">
        <v>12.7272727272727</v>
      </c>
      <c r="R449" s="2">
        <v>5</v>
      </c>
      <c r="S449" s="27">
        <v>1.2594458438287154E-2</v>
      </c>
      <c r="T449" s="14">
        <v>5.4545455</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2">
        <v>0</v>
      </c>
      <c r="D450" s="2">
        <v>80</v>
      </c>
      <c r="E450" s="2">
        <v>0</v>
      </c>
      <c r="F450" s="302">
        <v>0</v>
      </c>
      <c r="G450" s="14">
        <v>13.3333333333333</v>
      </c>
      <c r="H450" s="2">
        <v>0</v>
      </c>
      <c r="I450" s="302">
        <v>0</v>
      </c>
      <c r="J450" s="14">
        <v>15.151515</v>
      </c>
      <c r="L450" s="2">
        <v>11</v>
      </c>
      <c r="M450" s="27">
        <v>4.7008547008547008E-2</v>
      </c>
      <c r="N450" s="2">
        <v>10.303030303030299</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8</v>
      </c>
      <c r="C451" s="302">
        <v>1</v>
      </c>
      <c r="D451" s="2">
        <v>7.2727272727272698</v>
      </c>
      <c r="E451" s="2">
        <v>0</v>
      </c>
      <c r="F451" s="302">
        <v>0</v>
      </c>
      <c r="G451" s="14">
        <v>13.3333333333333</v>
      </c>
      <c r="H451" s="2">
        <v>0</v>
      </c>
      <c r="I451" s="302">
        <v>0</v>
      </c>
      <c r="J451" s="14">
        <v>15.151515</v>
      </c>
      <c r="K451" s="302">
        <v>-1</v>
      </c>
      <c r="L451" s="2">
        <v>76</v>
      </c>
      <c r="M451" s="27">
        <v>0.3247863247863248</v>
      </c>
      <c r="N451" s="2">
        <v>37.5757575757575</v>
      </c>
      <c r="O451" s="2">
        <v>51</v>
      </c>
      <c r="P451" s="27">
        <v>0.11409395973154363</v>
      </c>
      <c r="Q451" s="14">
        <v>16.969696969696901</v>
      </c>
      <c r="R451" s="2">
        <v>32</v>
      </c>
      <c r="S451" s="27">
        <v>8.0604534005037781E-2</v>
      </c>
      <c r="T451" s="14">
        <v>23.030304000000001</v>
      </c>
      <c r="U451" s="27">
        <v>-0.57894736842105265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8</v>
      </c>
      <c r="C452" s="302">
        <v>1</v>
      </c>
      <c r="D452" s="2">
        <v>7.2727272727272698</v>
      </c>
      <c r="E452" s="2">
        <v>0</v>
      </c>
      <c r="F452" s="302">
        <v>0</v>
      </c>
      <c r="G452" s="14">
        <v>13.3333333333333</v>
      </c>
      <c r="H452" s="2">
        <v>0</v>
      </c>
      <c r="I452" s="302">
        <v>0</v>
      </c>
      <c r="J452" s="14">
        <v>15.151515</v>
      </c>
      <c r="K452" s="302">
        <v>-1</v>
      </c>
      <c r="L452" s="2">
        <v>76</v>
      </c>
      <c r="M452" s="27">
        <v>0.3247863247863248</v>
      </c>
      <c r="N452" s="2">
        <v>37.5757575757575</v>
      </c>
      <c r="O452" s="2">
        <v>43</v>
      </c>
      <c r="P452" s="27">
        <v>9.6196868008948541E-2</v>
      </c>
      <c r="Q452" s="14">
        <v>16.363636363636299</v>
      </c>
      <c r="R452" s="2">
        <v>30</v>
      </c>
      <c r="S452" s="27">
        <v>7.5566750629722929E-2</v>
      </c>
      <c r="T452" s="14">
        <v>22.424242</v>
      </c>
      <c r="U452" s="27">
        <v>-0.60526315789473684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8</v>
      </c>
      <c r="C453" s="302">
        <v>1</v>
      </c>
      <c r="D453" s="2">
        <v>7.2727272727272698</v>
      </c>
      <c r="E453" s="2">
        <v>0</v>
      </c>
      <c r="F453" s="302">
        <v>0</v>
      </c>
      <c r="G453" s="2">
        <v>13.3333333333333</v>
      </c>
      <c r="H453" s="2">
        <v>0</v>
      </c>
      <c r="I453" s="302">
        <v>0</v>
      </c>
      <c r="J453" s="14">
        <v>15.151515</v>
      </c>
      <c r="K453" s="302">
        <v>-1</v>
      </c>
      <c r="L453" s="2">
        <v>46</v>
      </c>
      <c r="M453" s="27">
        <v>0.19658119658119658</v>
      </c>
      <c r="N453" s="2">
        <v>33.939393939393902</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302">
        <v>0</v>
      </c>
      <c r="D454" s="2">
        <v>80</v>
      </c>
      <c r="E454" s="2">
        <v>0</v>
      </c>
      <c r="F454" s="302">
        <v>0</v>
      </c>
      <c r="G454" s="14">
        <v>13.3333333333333</v>
      </c>
      <c r="H454" s="2">
        <v>0</v>
      </c>
      <c r="I454" s="302">
        <v>0</v>
      </c>
      <c r="J454" s="14">
        <v>15.151515</v>
      </c>
      <c r="L454" s="2">
        <v>0</v>
      </c>
      <c r="M454" s="27">
        <v>0</v>
      </c>
      <c r="N454" s="2">
        <v>80</v>
      </c>
      <c r="O454" s="2">
        <v>1</v>
      </c>
      <c r="P454" s="27">
        <v>2.2371364653243847E-3</v>
      </c>
      <c r="Q454" s="14">
        <v>1.8181818181818099</v>
      </c>
      <c r="R454" s="2">
        <v>11</v>
      </c>
      <c r="S454" s="27">
        <v>2.7707808564231738E-2</v>
      </c>
      <c r="T454" s="14">
        <v>10.30303</v>
      </c>
      <c r="U454" s="27"/>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2">
        <v>0</v>
      </c>
      <c r="D455" s="2">
        <v>80</v>
      </c>
      <c r="E455" s="2">
        <v>0</v>
      </c>
      <c r="F455" s="302">
        <v>0</v>
      </c>
      <c r="G455" s="14">
        <v>13.3333333333333</v>
      </c>
      <c r="H455" s="2">
        <v>0</v>
      </c>
      <c r="I455" s="302">
        <v>0</v>
      </c>
      <c r="J455" s="14">
        <v>15.151515</v>
      </c>
      <c r="L455" s="2">
        <v>30</v>
      </c>
      <c r="M455" s="27">
        <v>0.12820512820512819</v>
      </c>
      <c r="N455" s="2">
        <v>19.393939393939299</v>
      </c>
      <c r="O455" s="2">
        <v>42</v>
      </c>
      <c r="P455" s="27">
        <v>9.3959731543624164E-2</v>
      </c>
      <c r="Q455" s="14">
        <v>16.363636363636299</v>
      </c>
      <c r="R455" s="2">
        <v>19</v>
      </c>
      <c r="S455" s="27">
        <v>4.7858942065491183E-2</v>
      </c>
      <c r="T455" s="14">
        <v>20</v>
      </c>
      <c r="U455" s="27">
        <v>-0.36666666666666664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2">
        <v>0</v>
      </c>
      <c r="D456" s="2">
        <v>80</v>
      </c>
      <c r="E456" s="2">
        <v>0</v>
      </c>
      <c r="F456" s="302">
        <v>0</v>
      </c>
      <c r="G456" s="14">
        <v>13.3333333333333</v>
      </c>
      <c r="H456" s="2">
        <v>0</v>
      </c>
      <c r="I456" s="302">
        <v>0</v>
      </c>
      <c r="J456" s="14">
        <v>15.151515</v>
      </c>
      <c r="L456" s="2">
        <v>0</v>
      </c>
      <c r="M456" s="27">
        <v>0</v>
      </c>
      <c r="N456" s="2">
        <v>80</v>
      </c>
      <c r="O456" s="2">
        <v>8</v>
      </c>
      <c r="P456" s="27">
        <v>1.7897091722595078E-2</v>
      </c>
      <c r="Q456" s="14">
        <v>6.0606060606060597</v>
      </c>
      <c r="R456" s="2">
        <v>2</v>
      </c>
      <c r="S456" s="27">
        <v>5.0377833753148613E-3</v>
      </c>
      <c r="T456" s="14">
        <v>2.4242425000000001</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0</v>
      </c>
      <c r="C457" s="302">
        <v>0</v>
      </c>
      <c r="D457" s="2">
        <v>80</v>
      </c>
      <c r="E457" s="2">
        <v>90</v>
      </c>
      <c r="F457" s="302">
        <v>1</v>
      </c>
      <c r="G457" s="2">
        <v>44.848484848484802</v>
      </c>
      <c r="H457" s="2">
        <v>114</v>
      </c>
      <c r="I457" s="302">
        <v>1</v>
      </c>
      <c r="J457" s="14">
        <v>69.696969999999993</v>
      </c>
      <c r="L457" s="2">
        <v>124</v>
      </c>
      <c r="M457" s="27">
        <v>0.52991452991452992</v>
      </c>
      <c r="N457" s="2">
        <v>32.727272727272698</v>
      </c>
      <c r="O457" s="2">
        <v>342</v>
      </c>
      <c r="P457" s="27">
        <v>0.7651006711409396</v>
      </c>
      <c r="Q457" s="14">
        <v>65.454545454545396</v>
      </c>
      <c r="R457" s="2">
        <v>290</v>
      </c>
      <c r="S457" s="27">
        <v>0.73047858942065491</v>
      </c>
      <c r="T457" s="14">
        <v>73.333335899999994</v>
      </c>
      <c r="U457" s="27">
        <v>1.3387096774193548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0</v>
      </c>
      <c r="C458" s="302">
        <v>0</v>
      </c>
      <c r="D458" s="2">
        <v>80</v>
      </c>
      <c r="E458" s="2">
        <v>28</v>
      </c>
      <c r="F458" s="302">
        <v>0.31111111111111112</v>
      </c>
      <c r="G458" s="14">
        <v>18.7878787878787</v>
      </c>
      <c r="H458" s="2">
        <v>37</v>
      </c>
      <c r="I458" s="302">
        <v>0.32456140350877194</v>
      </c>
      <c r="J458" s="14">
        <v>23.030304000000001</v>
      </c>
      <c r="L458" s="2">
        <v>94</v>
      </c>
      <c r="M458" s="27">
        <v>0.40170940170940173</v>
      </c>
      <c r="N458" s="2">
        <v>25.4545454545454</v>
      </c>
      <c r="O458" s="2">
        <v>161</v>
      </c>
      <c r="P458" s="27">
        <v>0.36017897091722595</v>
      </c>
      <c r="Q458" s="14">
        <v>38.181818181818102</v>
      </c>
      <c r="R458" s="2">
        <v>121</v>
      </c>
      <c r="S458" s="27">
        <v>0.30478589420654911</v>
      </c>
      <c r="T458" s="14">
        <v>32.121212</v>
      </c>
      <c r="U458" s="27">
        <v>0.28723404255319152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302">
        <v>0</v>
      </c>
      <c r="D459" s="2">
        <v>80</v>
      </c>
      <c r="E459" s="2">
        <v>0</v>
      </c>
      <c r="F459" s="302">
        <v>0</v>
      </c>
      <c r="G459" s="14">
        <v>13.3333333333333</v>
      </c>
      <c r="H459" s="2">
        <v>19</v>
      </c>
      <c r="I459" s="302">
        <v>0.16666666666666666</v>
      </c>
      <c r="J459" s="14">
        <v>13.333333</v>
      </c>
      <c r="L459" s="2">
        <v>71</v>
      </c>
      <c r="M459" s="27">
        <v>0.3034188034188034</v>
      </c>
      <c r="N459" s="2">
        <v>21.2121212121212</v>
      </c>
      <c r="O459" s="2">
        <v>80</v>
      </c>
      <c r="P459" s="27">
        <v>0.17897091722595079</v>
      </c>
      <c r="Q459" s="14">
        <v>22.424242424242401</v>
      </c>
      <c r="R459" s="2">
        <v>77</v>
      </c>
      <c r="S459" s="27">
        <v>0.19395465994962216</v>
      </c>
      <c r="T459" s="14">
        <v>21.818182</v>
      </c>
      <c r="U459" s="27">
        <v>8.4507042253521125E-2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2">
        <v>0</v>
      </c>
      <c r="D460" s="2">
        <v>80</v>
      </c>
      <c r="E460" s="2">
        <v>0</v>
      </c>
      <c r="F460" s="302">
        <v>0</v>
      </c>
      <c r="G460" s="14">
        <v>13.3333333333333</v>
      </c>
      <c r="H460" s="2">
        <v>0</v>
      </c>
      <c r="I460" s="302">
        <v>0</v>
      </c>
      <c r="J460" s="14">
        <v>15.151515</v>
      </c>
      <c r="L460" s="2">
        <v>0</v>
      </c>
      <c r="M460" s="27">
        <v>0</v>
      </c>
      <c r="N460" s="2">
        <v>80</v>
      </c>
      <c r="O460" s="2">
        <v>3</v>
      </c>
      <c r="P460" s="27">
        <v>6.7114093959731542E-3</v>
      </c>
      <c r="Q460" s="14">
        <v>3.63636363636363</v>
      </c>
      <c r="R460" s="2">
        <v>5</v>
      </c>
      <c r="S460" s="27">
        <v>1.2594458438287154E-2</v>
      </c>
      <c r="T460" s="14">
        <v>5.4545455</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2">
        <v>0</v>
      </c>
      <c r="D461" s="2">
        <v>80</v>
      </c>
      <c r="E461" s="2">
        <v>0</v>
      </c>
      <c r="F461" s="302">
        <v>0</v>
      </c>
      <c r="G461" s="14">
        <v>13.3333333333333</v>
      </c>
      <c r="H461" s="2">
        <v>0</v>
      </c>
      <c r="I461" s="302">
        <v>0</v>
      </c>
      <c r="J461" s="14">
        <v>15.151515</v>
      </c>
      <c r="L461" s="2">
        <v>26</v>
      </c>
      <c r="M461" s="27">
        <v>0.1111111111111111</v>
      </c>
      <c r="N461" s="2">
        <v>12.1212121212121</v>
      </c>
      <c r="O461" s="2">
        <v>16</v>
      </c>
      <c r="P461" s="27">
        <v>3.5794183445190156E-2</v>
      </c>
      <c r="Q461" s="14">
        <v>7.2727272727272698</v>
      </c>
      <c r="R461" s="2">
        <v>24</v>
      </c>
      <c r="S461" s="27">
        <v>6.0453400503778336E-2</v>
      </c>
      <c r="T461" s="14">
        <v>10.30303</v>
      </c>
      <c r="U461" s="27">
        <v>-7.6923076923076927E-2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2">
        <v>0</v>
      </c>
      <c r="D462" s="2">
        <v>80</v>
      </c>
      <c r="E462" s="2">
        <v>0</v>
      </c>
      <c r="F462" s="302">
        <v>0</v>
      </c>
      <c r="G462" s="14">
        <v>13.3333333333333</v>
      </c>
      <c r="H462" s="2">
        <v>19</v>
      </c>
      <c r="I462" s="302">
        <v>0.16666666666666666</v>
      </c>
      <c r="J462" s="14">
        <v>13.333333</v>
      </c>
      <c r="L462" s="2">
        <v>45</v>
      </c>
      <c r="M462" s="27">
        <v>0.19230769230769232</v>
      </c>
      <c r="N462" s="2">
        <v>17.5757575757575</v>
      </c>
      <c r="O462" s="2">
        <v>61</v>
      </c>
      <c r="P462" s="27">
        <v>0.13646532438478748</v>
      </c>
      <c r="Q462" s="14">
        <v>23.030303030302999</v>
      </c>
      <c r="R462" s="2">
        <v>48</v>
      </c>
      <c r="S462" s="27">
        <v>0.12090680100755667</v>
      </c>
      <c r="T462" s="14">
        <v>18.181818</v>
      </c>
      <c r="U462" s="27">
        <v>6.6666666666666666E-2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0</v>
      </c>
      <c r="C463" s="302">
        <v>0</v>
      </c>
      <c r="D463" s="2">
        <v>80</v>
      </c>
      <c r="E463" s="2">
        <v>28</v>
      </c>
      <c r="F463" s="302">
        <v>0.31111111111111112</v>
      </c>
      <c r="G463" s="14">
        <v>18.7878787878787</v>
      </c>
      <c r="H463" s="2">
        <v>18</v>
      </c>
      <c r="I463" s="302">
        <v>0.15789473684210525</v>
      </c>
      <c r="J463" s="14">
        <v>18.181818</v>
      </c>
      <c r="L463" s="2">
        <v>23</v>
      </c>
      <c r="M463" s="27">
        <v>9.8290598290598288E-2</v>
      </c>
      <c r="N463" s="2">
        <v>12.1212121212121</v>
      </c>
      <c r="O463" s="2">
        <v>81</v>
      </c>
      <c r="P463" s="27">
        <v>0.18120805369127516</v>
      </c>
      <c r="Q463" s="14">
        <v>27.272727272727199</v>
      </c>
      <c r="R463" s="2">
        <v>44</v>
      </c>
      <c r="S463" s="27">
        <v>0.11083123425692695</v>
      </c>
      <c r="T463" s="14">
        <v>19.393940000000001</v>
      </c>
      <c r="U463" s="27">
        <v>0.91304347826086951</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0</v>
      </c>
      <c r="C464" s="302">
        <v>0</v>
      </c>
      <c r="D464" s="2">
        <v>80</v>
      </c>
      <c r="E464" s="2">
        <v>62</v>
      </c>
      <c r="F464" s="302">
        <v>0.68888888888888888</v>
      </c>
      <c r="G464" s="14">
        <v>40</v>
      </c>
      <c r="H464" s="2">
        <v>77</v>
      </c>
      <c r="I464" s="302">
        <v>0.67543859649122806</v>
      </c>
      <c r="J464" s="14">
        <v>60</v>
      </c>
      <c r="L464" s="2">
        <v>30</v>
      </c>
      <c r="M464" s="27">
        <v>0.12820512820512819</v>
      </c>
      <c r="N464" s="2">
        <v>16.969696969696901</v>
      </c>
      <c r="O464" s="2">
        <v>181</v>
      </c>
      <c r="P464" s="27">
        <v>0.40492170022371365</v>
      </c>
      <c r="Q464" s="14">
        <v>50.909090909090899</v>
      </c>
      <c r="R464" s="2">
        <v>169</v>
      </c>
      <c r="S464" s="27">
        <v>0.4256926952141058</v>
      </c>
      <c r="T464" s="14">
        <v>66.060609999999997</v>
      </c>
      <c r="U464" s="27">
        <v>4.6333333333333337</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302">
        <v>0</v>
      </c>
      <c r="D465" s="2">
        <v>80</v>
      </c>
      <c r="E465" s="2">
        <v>37</v>
      </c>
      <c r="F465" s="302">
        <v>0.41111111111111109</v>
      </c>
      <c r="G465" s="14">
        <v>35.757575757575701</v>
      </c>
      <c r="H465" s="2">
        <v>12</v>
      </c>
      <c r="I465" s="302">
        <v>0.10526315789473684</v>
      </c>
      <c r="J465" s="14">
        <v>13.333333</v>
      </c>
      <c r="L465" s="2">
        <v>10</v>
      </c>
      <c r="M465" s="27">
        <v>4.2735042735042736E-2</v>
      </c>
      <c r="N465" s="2">
        <v>9.6969696969696901</v>
      </c>
      <c r="O465" s="2">
        <v>59</v>
      </c>
      <c r="P465" s="27">
        <v>0.1319910514541387</v>
      </c>
      <c r="Q465" s="14">
        <v>36.363636363636303</v>
      </c>
      <c r="R465" s="2">
        <v>22</v>
      </c>
      <c r="S465" s="27">
        <v>5.5415617128463476E-2</v>
      </c>
      <c r="T465" s="14">
        <v>13.333333</v>
      </c>
      <c r="U465" s="27">
        <v>1.2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302">
        <v>0</v>
      </c>
      <c r="D466" s="2">
        <v>80</v>
      </c>
      <c r="E466" s="2">
        <v>0</v>
      </c>
      <c r="F466" s="302">
        <v>0</v>
      </c>
      <c r="G466" s="14">
        <v>13.3333333333333</v>
      </c>
      <c r="H466" s="2">
        <v>0</v>
      </c>
      <c r="I466" s="302">
        <v>0</v>
      </c>
      <c r="J466" s="14">
        <v>15.151515</v>
      </c>
      <c r="L466" s="2">
        <v>2</v>
      </c>
      <c r="M466" s="27">
        <v>8.5470085470085479E-3</v>
      </c>
      <c r="N466" s="2">
        <v>2.4242424242424199</v>
      </c>
      <c r="O466" s="2">
        <v>18</v>
      </c>
      <c r="P466" s="27">
        <v>4.0268456375838924E-2</v>
      </c>
      <c r="Q466" s="14">
        <v>8.4848484848484809</v>
      </c>
      <c r="R466" s="2">
        <v>10</v>
      </c>
      <c r="S466" s="27">
        <v>2.5188916876574308E-2</v>
      </c>
      <c r="T466" s="14">
        <v>5.4545455</v>
      </c>
      <c r="U466" s="27">
        <v>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2">
        <v>0</v>
      </c>
      <c r="D467" s="2">
        <v>80</v>
      </c>
      <c r="E467" s="2">
        <v>0</v>
      </c>
      <c r="F467" s="302">
        <v>0</v>
      </c>
      <c r="G467" s="14">
        <v>13.3333333333333</v>
      </c>
      <c r="H467" s="2">
        <v>0</v>
      </c>
      <c r="I467" s="302">
        <v>0</v>
      </c>
      <c r="J467" s="14">
        <v>15.151515</v>
      </c>
      <c r="L467" s="2">
        <v>0</v>
      </c>
      <c r="M467" s="27">
        <v>0</v>
      </c>
      <c r="N467" s="2">
        <v>80</v>
      </c>
      <c r="O467" s="2">
        <v>2</v>
      </c>
      <c r="P467" s="27">
        <v>4.4742729306487695E-3</v>
      </c>
      <c r="Q467" s="14">
        <v>2.4242424242424199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2">
        <v>0</v>
      </c>
      <c r="D468" s="2">
        <v>80</v>
      </c>
      <c r="E468" s="2">
        <v>0</v>
      </c>
      <c r="F468" s="302">
        <v>0</v>
      </c>
      <c r="G468" s="14">
        <v>13.3333333333333</v>
      </c>
      <c r="H468" s="2">
        <v>0</v>
      </c>
      <c r="I468" s="302">
        <v>0</v>
      </c>
      <c r="J468" s="14">
        <v>15.151515</v>
      </c>
      <c r="L468" s="2">
        <v>0</v>
      </c>
      <c r="M468" s="27">
        <v>0</v>
      </c>
      <c r="N468" s="2">
        <v>80</v>
      </c>
      <c r="O468" s="2">
        <v>0</v>
      </c>
      <c r="P468" s="27">
        <v>0</v>
      </c>
      <c r="Q468" s="14">
        <v>16.969696969696901</v>
      </c>
      <c r="R468" s="2">
        <v>4</v>
      </c>
      <c r="S468" s="27">
        <v>1.0075566750629723E-2</v>
      </c>
      <c r="T468" s="14">
        <v>3.6363637400000002</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302">
        <v>0</v>
      </c>
      <c r="D469" s="2">
        <v>80</v>
      </c>
      <c r="E469" s="2">
        <v>0</v>
      </c>
      <c r="F469" s="302">
        <v>0</v>
      </c>
      <c r="G469" s="14">
        <v>13.3333333333333</v>
      </c>
      <c r="H469" s="2">
        <v>0</v>
      </c>
      <c r="I469" s="302">
        <v>0</v>
      </c>
      <c r="J469" s="14">
        <v>15.151515</v>
      </c>
      <c r="L469" s="2">
        <v>2</v>
      </c>
      <c r="M469" s="27">
        <v>8.5470085470085479E-3</v>
      </c>
      <c r="N469" s="2">
        <v>2.4242424242424199</v>
      </c>
      <c r="O469" s="2">
        <v>16</v>
      </c>
      <c r="P469" s="27">
        <v>3.5794183445190156E-2</v>
      </c>
      <c r="Q469" s="14">
        <v>7.8787878787878798</v>
      </c>
      <c r="R469" s="2">
        <v>6</v>
      </c>
      <c r="S469" s="27">
        <v>1.5113350125944584E-2</v>
      </c>
      <c r="T469" s="14">
        <v>3.6363637400000002</v>
      </c>
      <c r="U469" s="27">
        <v>2</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2">
        <v>0</v>
      </c>
      <c r="D470" s="2">
        <v>80</v>
      </c>
      <c r="E470" s="2">
        <v>37</v>
      </c>
      <c r="F470" s="302">
        <v>0.41111111111111109</v>
      </c>
      <c r="G470" s="14">
        <v>35.757575757575701</v>
      </c>
      <c r="H470" s="2">
        <v>12</v>
      </c>
      <c r="I470" s="302">
        <v>0.10526315789473684</v>
      </c>
      <c r="J470" s="14">
        <v>13.333333</v>
      </c>
      <c r="L470" s="2">
        <v>8</v>
      </c>
      <c r="M470" s="27">
        <v>3.4188034188034191E-2</v>
      </c>
      <c r="N470" s="2">
        <v>9.0909090909090899</v>
      </c>
      <c r="O470" s="2">
        <v>41</v>
      </c>
      <c r="P470" s="27">
        <v>9.1722595078299773E-2</v>
      </c>
      <c r="Q470" s="14">
        <v>35.757575757575701</v>
      </c>
      <c r="R470" s="2">
        <v>12</v>
      </c>
      <c r="S470" s="27">
        <v>3.0226700251889168E-2</v>
      </c>
      <c r="T470" s="14">
        <v>13.333333</v>
      </c>
      <c r="U470" s="27">
        <v>0.5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302">
        <v>0</v>
      </c>
      <c r="D471" s="2">
        <v>80</v>
      </c>
      <c r="E471" s="2">
        <v>25</v>
      </c>
      <c r="F471" s="302">
        <v>0.27777777777777779</v>
      </c>
      <c r="G471" s="14">
        <v>16.363636363636299</v>
      </c>
      <c r="H471" s="2">
        <v>65</v>
      </c>
      <c r="I471" s="302">
        <v>0.57017543859649122</v>
      </c>
      <c r="J471" s="14">
        <v>58.181820000000002</v>
      </c>
      <c r="L471" s="2">
        <v>20</v>
      </c>
      <c r="M471" s="27">
        <v>8.5470085470085472E-2</v>
      </c>
      <c r="N471" s="2">
        <v>12.7272727272727</v>
      </c>
      <c r="O471" s="2">
        <v>122</v>
      </c>
      <c r="P471" s="27">
        <v>0.27293064876957496</v>
      </c>
      <c r="Q471" s="14">
        <v>30.303030303030301</v>
      </c>
      <c r="R471" s="2">
        <v>147</v>
      </c>
      <c r="S471" s="27">
        <v>0.37027707808564231</v>
      </c>
      <c r="T471" s="14">
        <v>64.242424</v>
      </c>
      <c r="U471" s="27">
        <v>6.35</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302">
        <v>0</v>
      </c>
      <c r="D472" s="2">
        <v>80</v>
      </c>
      <c r="E472" s="2">
        <v>25</v>
      </c>
      <c r="F472" s="302">
        <v>0.27777777777777779</v>
      </c>
      <c r="G472" s="14">
        <v>16.363636363636299</v>
      </c>
      <c r="H472" s="2">
        <v>65</v>
      </c>
      <c r="I472" s="302">
        <v>0.57017543859649122</v>
      </c>
      <c r="J472" s="14">
        <v>58.181820000000002</v>
      </c>
      <c r="L472" s="2">
        <v>20</v>
      </c>
      <c r="M472" s="27">
        <v>8.5470085470085472E-2</v>
      </c>
      <c r="N472" s="2">
        <v>12.7272727272727</v>
      </c>
      <c r="O472" s="2">
        <v>97</v>
      </c>
      <c r="P472" s="27">
        <v>0.21700223713646533</v>
      </c>
      <c r="Q472" s="14">
        <v>31.515151515151501</v>
      </c>
      <c r="R472" s="2">
        <v>94</v>
      </c>
      <c r="S472" s="27">
        <v>0.23677581863979849</v>
      </c>
      <c r="T472" s="14">
        <v>60</v>
      </c>
      <c r="U472" s="27">
        <v>3.7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2">
        <v>0</v>
      </c>
      <c r="D473" s="2">
        <v>80</v>
      </c>
      <c r="E473" s="2">
        <v>0</v>
      </c>
      <c r="F473" s="302">
        <v>0</v>
      </c>
      <c r="G473" s="14">
        <v>13.3333333333333</v>
      </c>
      <c r="H473" s="2">
        <v>0</v>
      </c>
      <c r="I473" s="302">
        <v>0</v>
      </c>
      <c r="J473" s="14">
        <v>15.151515</v>
      </c>
      <c r="L473" s="2">
        <v>0</v>
      </c>
      <c r="M473" s="27">
        <v>0</v>
      </c>
      <c r="N473" s="2">
        <v>80</v>
      </c>
      <c r="O473" s="2">
        <v>1</v>
      </c>
      <c r="P473" s="27">
        <v>2.2371364653243847E-3</v>
      </c>
      <c r="Q473" s="14">
        <v>1.2121212121212099</v>
      </c>
      <c r="R473" s="2">
        <v>2</v>
      </c>
      <c r="S473" s="27">
        <v>5.0377833753148613E-3</v>
      </c>
      <c r="T473" s="14">
        <v>2.4242425000000001</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2">
        <v>0</v>
      </c>
      <c r="D474" s="2">
        <v>80</v>
      </c>
      <c r="E474" s="2">
        <v>11</v>
      </c>
      <c r="F474" s="302">
        <v>0.12222222222222222</v>
      </c>
      <c r="G474" s="14">
        <v>9.6969696969696901</v>
      </c>
      <c r="H474" s="2">
        <v>0</v>
      </c>
      <c r="I474" s="302">
        <v>0</v>
      </c>
      <c r="J474" s="14">
        <v>15.151515</v>
      </c>
      <c r="L474" s="2">
        <v>20</v>
      </c>
      <c r="M474" s="27">
        <v>8.5470085470085472E-2</v>
      </c>
      <c r="N474" s="2">
        <v>12.7272727272727</v>
      </c>
      <c r="O474" s="2">
        <v>19</v>
      </c>
      <c r="P474" s="27">
        <v>4.2505592841163314E-2</v>
      </c>
      <c r="Q474" s="14">
        <v>11.5151515151515</v>
      </c>
      <c r="R474" s="2">
        <v>12</v>
      </c>
      <c r="S474" s="27">
        <v>3.0226700251889168E-2</v>
      </c>
      <c r="T474" s="14">
        <v>6.6666665099999998</v>
      </c>
      <c r="U474" s="27">
        <v>-0.4</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302">
        <v>0</v>
      </c>
      <c r="D475" s="2">
        <v>80</v>
      </c>
      <c r="E475" s="2">
        <v>14</v>
      </c>
      <c r="F475" s="302">
        <v>0.15555555555555556</v>
      </c>
      <c r="G475" s="14">
        <v>13.3333333333333</v>
      </c>
      <c r="H475" s="2">
        <v>65</v>
      </c>
      <c r="I475" s="302">
        <v>0.57017543859649122</v>
      </c>
      <c r="J475" s="14">
        <v>58.181820000000002</v>
      </c>
      <c r="L475" s="2">
        <v>0</v>
      </c>
      <c r="M475" s="27">
        <v>0</v>
      </c>
      <c r="N475" s="2">
        <v>80</v>
      </c>
      <c r="O475" s="2">
        <v>77</v>
      </c>
      <c r="P475" s="27">
        <v>0.17225950782997762</v>
      </c>
      <c r="Q475" s="14">
        <v>29.090909090909101</v>
      </c>
      <c r="R475" s="2">
        <v>80</v>
      </c>
      <c r="S475" s="27">
        <v>0.20151133501259447</v>
      </c>
      <c r="T475" s="14">
        <v>58.181820000000002</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2">
        <v>0</v>
      </c>
      <c r="D476" s="2">
        <v>80</v>
      </c>
      <c r="E476" s="2">
        <v>0</v>
      </c>
      <c r="F476" s="302">
        <v>0</v>
      </c>
      <c r="G476" s="2">
        <v>13.3333333333333</v>
      </c>
      <c r="H476" s="2">
        <v>0</v>
      </c>
      <c r="I476" s="302">
        <v>0</v>
      </c>
      <c r="J476" s="14">
        <v>15.151515</v>
      </c>
      <c r="L476" s="2">
        <v>0</v>
      </c>
      <c r="M476" s="27">
        <v>0</v>
      </c>
      <c r="N476" s="2">
        <v>80</v>
      </c>
      <c r="O476" s="2">
        <v>25</v>
      </c>
      <c r="P476" s="27">
        <v>5.5928411633109618E-2</v>
      </c>
      <c r="Q476" s="14">
        <v>20.606060606060598</v>
      </c>
      <c r="R476" s="2">
        <v>53</v>
      </c>
      <c r="S476" s="27">
        <v>0.13350125944584382</v>
      </c>
      <c r="T476" s="14">
        <v>23.030304000000001</v>
      </c>
      <c r="U476" s="27"/>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1829</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1700</v>
      </c>
      <c r="C479" s="305"/>
      <c r="D479" s="305" t="s">
        <v>1701</v>
      </c>
      <c r="E479" s="305" t="s">
        <v>1700</v>
      </c>
      <c r="F479" s="305"/>
      <c r="G479" s="305" t="s">
        <v>1701</v>
      </c>
      <c r="H479" s="305" t="s">
        <v>1700</v>
      </c>
      <c r="I479" s="305"/>
      <c r="J479" s="305" t="s">
        <v>1701</v>
      </c>
      <c r="K479" t="s">
        <v>170</v>
      </c>
      <c r="L479" s="208" t="s">
        <v>1700</v>
      </c>
      <c r="M479" s="208"/>
      <c r="N479" s="208" t="s">
        <v>1701</v>
      </c>
      <c r="O479" s="208" t="s">
        <v>1700</v>
      </c>
      <c r="P479" s="208"/>
      <c r="Q479" s="208" t="s">
        <v>1701</v>
      </c>
      <c r="R479" s="208" t="s">
        <v>1700</v>
      </c>
      <c r="S479" s="208"/>
      <c r="T479" s="208" t="s">
        <v>1701</v>
      </c>
      <c r="U479" t="s">
        <v>170</v>
      </c>
      <c r="V479" s="208" t="s">
        <v>1700</v>
      </c>
      <c r="W479" s="208"/>
      <c r="X479" s="208" t="s">
        <v>1701</v>
      </c>
      <c r="Y479" s="208" t="s">
        <v>1700</v>
      </c>
      <c r="Z479" s="208"/>
      <c r="AA479" s="208" t="s">
        <v>1701</v>
      </c>
      <c r="AB479" s="208" t="s">
        <v>1700</v>
      </c>
      <c r="AC479" s="208"/>
      <c r="AD479" s="208" t="s">
        <v>1701</v>
      </c>
      <c r="AE479" t="s">
        <v>170</v>
      </c>
    </row>
    <row r="480" spans="1:31" x14ac:dyDescent="0.3">
      <c r="A480" t="s">
        <v>172</v>
      </c>
      <c r="B480" s="2">
        <v>358</v>
      </c>
      <c r="C480" t="s">
        <v>170</v>
      </c>
      <c r="D480" s="2">
        <v>56.363636363636303</v>
      </c>
      <c r="E480" s="2">
        <v>461</v>
      </c>
      <c r="F480" t="s">
        <v>170</v>
      </c>
      <c r="G480" s="14">
        <v>75.151515151515099</v>
      </c>
      <c r="H480" s="2">
        <v>440</v>
      </c>
      <c r="I480" t="s">
        <v>170</v>
      </c>
      <c r="J480" s="14">
        <v>63.636364</v>
      </c>
      <c r="K480" s="302">
        <v>0.22905027932960895</v>
      </c>
      <c r="L480" s="2">
        <v>1274</v>
      </c>
      <c r="M480" s="27" t="s">
        <v>170</v>
      </c>
      <c r="N480" s="2">
        <v>97.575757575757606</v>
      </c>
      <c r="O480" s="2">
        <v>1146</v>
      </c>
      <c r="P480" s="27" t="s">
        <v>170</v>
      </c>
      <c r="Q480" s="14">
        <v>105.454545454545</v>
      </c>
      <c r="R480" s="2">
        <v>1199</v>
      </c>
      <c r="S480" s="27" t="s">
        <v>170</v>
      </c>
      <c r="T480" s="14">
        <v>92.727270000000004</v>
      </c>
      <c r="U480" s="27">
        <v>-5.8869701726844581E-2</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6</v>
      </c>
      <c r="C481" s="302">
        <v>1.6759776536312849E-2</v>
      </c>
      <c r="D481" s="2">
        <v>7.2727272727272698</v>
      </c>
      <c r="E481" s="2">
        <v>37</v>
      </c>
      <c r="F481" s="302">
        <v>8.0260303687635579E-2</v>
      </c>
      <c r="G481" s="14">
        <v>20</v>
      </c>
      <c r="H481" s="2">
        <v>59</v>
      </c>
      <c r="I481" s="302">
        <v>0.13409090909090909</v>
      </c>
      <c r="J481" s="14">
        <v>31.515152</v>
      </c>
      <c r="K481" s="302">
        <v>8.8333333333333339</v>
      </c>
      <c r="L481" s="2">
        <v>45</v>
      </c>
      <c r="M481" s="27">
        <v>3.5321821036106753E-2</v>
      </c>
      <c r="N481" s="2">
        <v>20.606060606060598</v>
      </c>
      <c r="O481" s="2">
        <v>83</v>
      </c>
      <c r="P481" s="27">
        <v>7.2425828970331591E-2</v>
      </c>
      <c r="Q481" s="14">
        <v>35.151515151515099</v>
      </c>
      <c r="R481" s="2">
        <v>119</v>
      </c>
      <c r="S481" s="27">
        <v>9.9249374478732277E-2</v>
      </c>
      <c r="T481" s="14">
        <v>47.878788</v>
      </c>
      <c r="U481" s="27">
        <v>1.6444444444444444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2">
        <v>0</v>
      </c>
      <c r="D482" s="2">
        <v>80</v>
      </c>
      <c r="E482" s="2">
        <v>12</v>
      </c>
      <c r="F482" s="302">
        <v>2.6030368763557483E-2</v>
      </c>
      <c r="G482" s="14">
        <v>12.7272727272727</v>
      </c>
      <c r="H482" s="2">
        <v>46</v>
      </c>
      <c r="I482" s="302">
        <v>0.10454545454545454</v>
      </c>
      <c r="J482" s="14">
        <v>28.484848</v>
      </c>
      <c r="L482" s="2">
        <v>14</v>
      </c>
      <c r="M482" s="27">
        <v>1.098901098901099E-2</v>
      </c>
      <c r="N482" s="2">
        <v>12.1212121212121</v>
      </c>
      <c r="O482" s="2">
        <v>21</v>
      </c>
      <c r="P482" s="27">
        <v>1.832460732984293E-2</v>
      </c>
      <c r="Q482" s="14">
        <v>14.545454545454501</v>
      </c>
      <c r="R482" s="2">
        <v>79</v>
      </c>
      <c r="S482" s="27">
        <v>6.58882402001668E-2</v>
      </c>
      <c r="T482" s="14">
        <v>41.212119999999999</v>
      </c>
      <c r="U482" s="27">
        <v>4.6428571428571432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2">
        <v>0</v>
      </c>
      <c r="D483" s="2">
        <v>80</v>
      </c>
      <c r="E483" s="2">
        <v>12</v>
      </c>
      <c r="F483" s="302">
        <v>2.6030368763557483E-2</v>
      </c>
      <c r="G483" s="14">
        <v>12.7272727272727</v>
      </c>
      <c r="H483" s="2">
        <v>6</v>
      </c>
      <c r="I483" s="302">
        <v>1.3636363636363636E-2</v>
      </c>
      <c r="J483" s="14">
        <v>6.6666665099999998</v>
      </c>
      <c r="L483" s="2">
        <v>14</v>
      </c>
      <c r="M483" s="27">
        <v>1.098901098901099E-2</v>
      </c>
      <c r="N483" s="2">
        <v>12.1212121212121</v>
      </c>
      <c r="O483" s="2">
        <v>13</v>
      </c>
      <c r="P483" s="27">
        <v>1.1343804537521814E-2</v>
      </c>
      <c r="Q483" s="14">
        <v>12.7272727272727</v>
      </c>
      <c r="R483" s="2">
        <v>29</v>
      </c>
      <c r="S483" s="27">
        <v>2.4186822351959968E-2</v>
      </c>
      <c r="T483" s="14">
        <v>25.454546000000001</v>
      </c>
      <c r="U483" s="27">
        <v>1.0714285714285714</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2">
        <v>0</v>
      </c>
      <c r="D484" s="2">
        <v>80</v>
      </c>
      <c r="E484" s="2">
        <v>12</v>
      </c>
      <c r="F484" s="302">
        <v>2.6030368763557483E-2</v>
      </c>
      <c r="G484" s="14">
        <v>12.7272727272727</v>
      </c>
      <c r="H484" s="2">
        <v>0</v>
      </c>
      <c r="I484" s="302">
        <v>0</v>
      </c>
      <c r="J484" s="14">
        <v>15.151515</v>
      </c>
      <c r="L484" s="2">
        <v>0</v>
      </c>
      <c r="M484" s="27">
        <v>0</v>
      </c>
      <c r="N484" s="2">
        <v>80</v>
      </c>
      <c r="O484" s="2">
        <v>12</v>
      </c>
      <c r="P484" s="27">
        <v>1.0471204188481676E-2</v>
      </c>
      <c r="Q484" s="14">
        <v>12.7272727272727</v>
      </c>
      <c r="R484" s="2">
        <v>0</v>
      </c>
      <c r="S484" s="27">
        <v>0</v>
      </c>
      <c r="T484" s="14">
        <v>18.787877999999999</v>
      </c>
      <c r="U484" s="27"/>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2">
        <v>0</v>
      </c>
      <c r="D485" s="2">
        <v>80</v>
      </c>
      <c r="E485" s="2">
        <v>0</v>
      </c>
      <c r="F485" s="302">
        <v>0</v>
      </c>
      <c r="G485" s="14">
        <v>13.3333333333333</v>
      </c>
      <c r="H485" s="2">
        <v>0</v>
      </c>
      <c r="I485" s="302">
        <v>0</v>
      </c>
      <c r="J485" s="14">
        <v>15.151515</v>
      </c>
      <c r="L485" s="2">
        <v>0</v>
      </c>
      <c r="M485" s="27">
        <v>0</v>
      </c>
      <c r="N485" s="2">
        <v>80</v>
      </c>
      <c r="O485" s="2">
        <v>0</v>
      </c>
      <c r="P485" s="27">
        <v>0</v>
      </c>
      <c r="Q485" s="14">
        <v>16.969696969696901</v>
      </c>
      <c r="R485" s="2">
        <v>21</v>
      </c>
      <c r="S485" s="27">
        <v>1.7514595496246871E-2</v>
      </c>
      <c r="T485" s="14">
        <v>25.454546000000001</v>
      </c>
      <c r="U485" s="27"/>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2">
        <v>0</v>
      </c>
      <c r="D486" s="2">
        <v>80</v>
      </c>
      <c r="E486" s="2">
        <v>0</v>
      </c>
      <c r="F486" s="302">
        <v>0</v>
      </c>
      <c r="G486" s="14">
        <v>13.3333333333333</v>
      </c>
      <c r="H486" s="2">
        <v>6</v>
      </c>
      <c r="I486" s="302">
        <v>1.3636363636363636E-2</v>
      </c>
      <c r="J486" s="14">
        <v>6.6666665099999998</v>
      </c>
      <c r="L486" s="2">
        <v>14</v>
      </c>
      <c r="M486" s="27">
        <v>1.098901098901099E-2</v>
      </c>
      <c r="N486" s="2">
        <v>12.1212121212121</v>
      </c>
      <c r="O486" s="2">
        <v>1</v>
      </c>
      <c r="P486" s="27">
        <v>8.7260034904013963E-4</v>
      </c>
      <c r="Q486" s="14">
        <v>1.8181818181818099</v>
      </c>
      <c r="R486" s="2">
        <v>8</v>
      </c>
      <c r="S486" s="27">
        <v>6.672226855713094E-3</v>
      </c>
      <c r="T486" s="14">
        <v>7.2727274900000003</v>
      </c>
      <c r="U486" s="27">
        <v>-0.42857142857142855</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2">
        <v>0</v>
      </c>
      <c r="D487" s="2">
        <v>80</v>
      </c>
      <c r="E487" s="2">
        <v>0</v>
      </c>
      <c r="F487" s="302">
        <v>0</v>
      </c>
      <c r="G487" s="14">
        <v>13.3333333333333</v>
      </c>
      <c r="H487" s="2">
        <v>40</v>
      </c>
      <c r="I487" s="302">
        <v>9.0909090909090912E-2</v>
      </c>
      <c r="J487" s="14">
        <v>27.272728000000001</v>
      </c>
      <c r="L487" s="2">
        <v>0</v>
      </c>
      <c r="M487" s="27">
        <v>0</v>
      </c>
      <c r="N487" s="2">
        <v>80</v>
      </c>
      <c r="O487" s="2">
        <v>8</v>
      </c>
      <c r="P487" s="27">
        <v>6.9808027923211171E-3</v>
      </c>
      <c r="Q487" s="14">
        <v>7.8787878787878798</v>
      </c>
      <c r="R487" s="2">
        <v>50</v>
      </c>
      <c r="S487" s="27">
        <v>4.1701417848206836E-2</v>
      </c>
      <c r="T487" s="14">
        <v>29.090910000000001</v>
      </c>
      <c r="U487" s="27"/>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6</v>
      </c>
      <c r="C488" s="302">
        <v>1.6759776536312849E-2</v>
      </c>
      <c r="D488" s="2">
        <v>7.2727272727272698</v>
      </c>
      <c r="E488" s="2">
        <v>25</v>
      </c>
      <c r="F488" s="302">
        <v>5.4229934924078092E-2</v>
      </c>
      <c r="G488" s="14">
        <v>17.5757575757575</v>
      </c>
      <c r="H488" s="2">
        <v>13</v>
      </c>
      <c r="I488" s="302">
        <v>2.9545454545454545E-2</v>
      </c>
      <c r="J488" s="14">
        <v>12.727273</v>
      </c>
      <c r="K488" s="302">
        <v>1.1666666666666667</v>
      </c>
      <c r="L488" s="2">
        <v>31</v>
      </c>
      <c r="M488" s="27">
        <v>2.4332810047095761E-2</v>
      </c>
      <c r="N488" s="2">
        <v>15.151515151515101</v>
      </c>
      <c r="O488" s="2">
        <v>62</v>
      </c>
      <c r="P488" s="27">
        <v>5.4101221640488653E-2</v>
      </c>
      <c r="Q488" s="14">
        <v>32.727272727272698</v>
      </c>
      <c r="R488" s="2">
        <v>40</v>
      </c>
      <c r="S488" s="27">
        <v>3.336113427856547E-2</v>
      </c>
      <c r="T488" s="14">
        <v>22.424242</v>
      </c>
      <c r="U488" s="27">
        <v>0.29032258064516131</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2">
        <v>0</v>
      </c>
      <c r="D489" s="2">
        <v>80</v>
      </c>
      <c r="E489" s="2">
        <v>0</v>
      </c>
      <c r="F489" s="302">
        <v>0</v>
      </c>
      <c r="G489" s="14">
        <v>13.3333333333333</v>
      </c>
      <c r="H489" s="2">
        <v>0</v>
      </c>
      <c r="I489" s="302">
        <v>0</v>
      </c>
      <c r="J489" s="14">
        <v>15.151515</v>
      </c>
      <c r="L489" s="2">
        <v>0</v>
      </c>
      <c r="M489" s="27">
        <v>0</v>
      </c>
      <c r="N489" s="2">
        <v>80</v>
      </c>
      <c r="O489" s="2">
        <v>0</v>
      </c>
      <c r="P489" s="27">
        <v>0</v>
      </c>
      <c r="Q489" s="14">
        <v>16.969696969696901</v>
      </c>
      <c r="R489" s="2">
        <v>0</v>
      </c>
      <c r="S489" s="27">
        <v>0</v>
      </c>
      <c r="T489" s="14">
        <v>18.787877999999999</v>
      </c>
      <c r="U489" s="27"/>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2">
        <v>0</v>
      </c>
      <c r="D490" s="2">
        <v>80</v>
      </c>
      <c r="E490" s="2">
        <v>0</v>
      </c>
      <c r="F490" s="302">
        <v>0</v>
      </c>
      <c r="G490" s="14">
        <v>13.3333333333333</v>
      </c>
      <c r="H490" s="2">
        <v>0</v>
      </c>
      <c r="I490" s="302">
        <v>0</v>
      </c>
      <c r="J490" s="14">
        <v>15.151515</v>
      </c>
      <c r="L490" s="2">
        <v>0</v>
      </c>
      <c r="M490" s="27">
        <v>0</v>
      </c>
      <c r="N490" s="2">
        <v>80</v>
      </c>
      <c r="O490" s="2">
        <v>0</v>
      </c>
      <c r="P490" s="27">
        <v>0</v>
      </c>
      <c r="Q490" s="14">
        <v>16.969696969696901</v>
      </c>
      <c r="R490" s="2">
        <v>0</v>
      </c>
      <c r="S490" s="27">
        <v>0</v>
      </c>
      <c r="T490" s="14">
        <v>18.787877999999999</v>
      </c>
      <c r="U490" s="27"/>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2">
        <v>0</v>
      </c>
      <c r="D491" s="2">
        <v>80</v>
      </c>
      <c r="E491" s="2">
        <v>0</v>
      </c>
      <c r="F491" s="302">
        <v>0</v>
      </c>
      <c r="G491" s="14">
        <v>13.3333333333333</v>
      </c>
      <c r="H491" s="2">
        <v>0</v>
      </c>
      <c r="I491" s="302">
        <v>0</v>
      </c>
      <c r="J491" s="14">
        <v>15.151515</v>
      </c>
      <c r="L491" s="2">
        <v>0</v>
      </c>
      <c r="M491" s="27">
        <v>0</v>
      </c>
      <c r="N491" s="2">
        <v>80</v>
      </c>
      <c r="O491" s="2">
        <v>0</v>
      </c>
      <c r="P491" s="27">
        <v>0</v>
      </c>
      <c r="Q491" s="14">
        <v>16.969696969696901</v>
      </c>
      <c r="R491" s="2">
        <v>0</v>
      </c>
      <c r="S491" s="27">
        <v>0</v>
      </c>
      <c r="T491" s="14">
        <v>18.787877999999999</v>
      </c>
      <c r="U491" s="27"/>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2">
        <v>0</v>
      </c>
      <c r="D492" s="2">
        <v>80</v>
      </c>
      <c r="E492" s="2">
        <v>0</v>
      </c>
      <c r="F492" s="302">
        <v>0</v>
      </c>
      <c r="G492" s="14">
        <v>13.3333333333333</v>
      </c>
      <c r="H492" s="2">
        <v>0</v>
      </c>
      <c r="I492" s="302">
        <v>0</v>
      </c>
      <c r="J492" s="14">
        <v>15.151515</v>
      </c>
      <c r="L492" s="2">
        <v>0</v>
      </c>
      <c r="M492" s="27">
        <v>0</v>
      </c>
      <c r="N492" s="2">
        <v>80</v>
      </c>
      <c r="O492" s="2">
        <v>0</v>
      </c>
      <c r="P492" s="27">
        <v>0</v>
      </c>
      <c r="Q492" s="14">
        <v>16.969696969696901</v>
      </c>
      <c r="R492" s="2">
        <v>0</v>
      </c>
      <c r="S492" s="27">
        <v>0</v>
      </c>
      <c r="T492" s="14">
        <v>18.787877999999999</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2">
        <v>0</v>
      </c>
      <c r="D493" s="2">
        <v>80</v>
      </c>
      <c r="E493" s="2">
        <v>0</v>
      </c>
      <c r="F493" s="302">
        <v>0</v>
      </c>
      <c r="G493" s="14">
        <v>13.3333333333333</v>
      </c>
      <c r="H493" s="2">
        <v>0</v>
      </c>
      <c r="I493" s="302">
        <v>0</v>
      </c>
      <c r="J493" s="14">
        <v>15.151515</v>
      </c>
      <c r="L493" s="2">
        <v>0</v>
      </c>
      <c r="M493" s="27">
        <v>0</v>
      </c>
      <c r="N493" s="2">
        <v>80</v>
      </c>
      <c r="O493" s="2">
        <v>0</v>
      </c>
      <c r="P493" s="27">
        <v>0</v>
      </c>
      <c r="Q493" s="14">
        <v>16.969696969696901</v>
      </c>
      <c r="R493" s="2">
        <v>0</v>
      </c>
      <c r="S493" s="27">
        <v>0</v>
      </c>
      <c r="T493" s="14">
        <v>18.787877999999999</v>
      </c>
      <c r="U493" s="27"/>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2">
        <v>0</v>
      </c>
      <c r="D494" s="2">
        <v>80</v>
      </c>
      <c r="E494" s="2">
        <v>0</v>
      </c>
      <c r="F494" s="302">
        <v>0</v>
      </c>
      <c r="G494" s="14">
        <v>13.3333333333333</v>
      </c>
      <c r="H494" s="2">
        <v>0</v>
      </c>
      <c r="I494" s="302">
        <v>0</v>
      </c>
      <c r="J494" s="14">
        <v>15.151515</v>
      </c>
      <c r="L494" s="2">
        <v>0</v>
      </c>
      <c r="M494" s="27">
        <v>0</v>
      </c>
      <c r="N494" s="2">
        <v>80</v>
      </c>
      <c r="O494" s="2">
        <v>0</v>
      </c>
      <c r="P494" s="27">
        <v>0</v>
      </c>
      <c r="Q494" s="14">
        <v>16.969696969696901</v>
      </c>
      <c r="R494" s="2">
        <v>0</v>
      </c>
      <c r="S494" s="27">
        <v>0</v>
      </c>
      <c r="T494" s="14">
        <v>18.787877999999999</v>
      </c>
      <c r="U494" s="27"/>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6</v>
      </c>
      <c r="C495" s="302">
        <v>1.6759776536312849E-2</v>
      </c>
      <c r="D495" s="2">
        <v>7.2727272727272698</v>
      </c>
      <c r="E495" s="2">
        <v>25</v>
      </c>
      <c r="F495" s="302">
        <v>5.4229934924078092E-2</v>
      </c>
      <c r="G495" s="14">
        <v>17.5757575757575</v>
      </c>
      <c r="H495" s="2">
        <v>13</v>
      </c>
      <c r="I495" s="302">
        <v>2.9545454545454545E-2</v>
      </c>
      <c r="J495" s="14">
        <v>12.727273</v>
      </c>
      <c r="K495" s="302">
        <v>1.1666666666666667</v>
      </c>
      <c r="L495" s="2">
        <v>31</v>
      </c>
      <c r="M495" s="27">
        <v>2.4332810047095761E-2</v>
      </c>
      <c r="N495" s="2">
        <v>15.151515151515101</v>
      </c>
      <c r="O495" s="2">
        <v>62</v>
      </c>
      <c r="P495" s="27">
        <v>5.4101221640488653E-2</v>
      </c>
      <c r="Q495" s="14">
        <v>32.727272727272698</v>
      </c>
      <c r="R495" s="2">
        <v>40</v>
      </c>
      <c r="S495" s="27">
        <v>3.336113427856547E-2</v>
      </c>
      <c r="T495" s="14">
        <v>22.424242</v>
      </c>
      <c r="U495" s="27">
        <v>0.29032258064516131</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6</v>
      </c>
      <c r="C496" s="302">
        <v>1.6759776536312849E-2</v>
      </c>
      <c r="D496" s="2">
        <v>7.2727272727272698</v>
      </c>
      <c r="E496" s="2">
        <v>25</v>
      </c>
      <c r="F496" s="302">
        <v>5.4229934924078092E-2</v>
      </c>
      <c r="G496" s="14">
        <v>17.5757575757575</v>
      </c>
      <c r="H496" s="2">
        <v>0</v>
      </c>
      <c r="I496" s="302">
        <v>0</v>
      </c>
      <c r="J496" s="14">
        <v>15.151515</v>
      </c>
      <c r="K496" s="302">
        <v>-1</v>
      </c>
      <c r="L496" s="2">
        <v>31</v>
      </c>
      <c r="M496" s="27">
        <v>2.4332810047095761E-2</v>
      </c>
      <c r="N496" s="2">
        <v>15.151515151515101</v>
      </c>
      <c r="O496" s="2">
        <v>62</v>
      </c>
      <c r="P496" s="27">
        <v>5.4101221640488653E-2</v>
      </c>
      <c r="Q496" s="14">
        <v>32.727272727272698</v>
      </c>
      <c r="R496" s="2">
        <v>27</v>
      </c>
      <c r="S496" s="27">
        <v>2.2518765638031693E-2</v>
      </c>
      <c r="T496" s="14">
        <v>20</v>
      </c>
      <c r="U496" s="27">
        <v>-0.12903225806451613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2">
        <v>0</v>
      </c>
      <c r="D497" s="2">
        <v>80</v>
      </c>
      <c r="E497" s="2">
        <v>8</v>
      </c>
      <c r="F497" s="302">
        <v>1.735357917570499E-2</v>
      </c>
      <c r="G497" s="2">
        <v>7.8787878787878798</v>
      </c>
      <c r="H497" s="2">
        <v>0</v>
      </c>
      <c r="I497" s="302">
        <v>0</v>
      </c>
      <c r="J497" s="14">
        <v>15.151515</v>
      </c>
      <c r="L497" s="2">
        <v>14</v>
      </c>
      <c r="M497" s="27">
        <v>1.098901098901099E-2</v>
      </c>
      <c r="N497" s="2">
        <v>10.909090909090899</v>
      </c>
      <c r="O497" s="2">
        <v>8</v>
      </c>
      <c r="P497" s="27">
        <v>6.9808027923211171E-3</v>
      </c>
      <c r="Q497" s="14">
        <v>7.8787878787878798</v>
      </c>
      <c r="R497" s="2">
        <v>20</v>
      </c>
      <c r="S497" s="27">
        <v>1.6680567139282735E-2</v>
      </c>
      <c r="T497" s="14">
        <v>18.787877999999999</v>
      </c>
      <c r="U497" s="27">
        <v>0.42857142857142855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2">
        <v>0</v>
      </c>
      <c r="D498" s="2">
        <v>80</v>
      </c>
      <c r="E498" s="2">
        <v>0</v>
      </c>
      <c r="F498" s="302">
        <v>0</v>
      </c>
      <c r="G498" s="14">
        <v>13.3333333333333</v>
      </c>
      <c r="H498" s="2">
        <v>0</v>
      </c>
      <c r="I498" s="302">
        <v>0</v>
      </c>
      <c r="J498" s="14">
        <v>15.151515</v>
      </c>
      <c r="L498" s="2">
        <v>11</v>
      </c>
      <c r="M498" s="27">
        <v>8.634222919937205E-3</v>
      </c>
      <c r="N498" s="2">
        <v>8.4848484848484809</v>
      </c>
      <c r="O498" s="2">
        <v>9</v>
      </c>
      <c r="P498" s="27">
        <v>7.8534031413612562E-3</v>
      </c>
      <c r="Q498" s="14">
        <v>9.0909090909090899</v>
      </c>
      <c r="R498" s="2">
        <v>7</v>
      </c>
      <c r="S498" s="27">
        <v>5.8381984987489572E-3</v>
      </c>
      <c r="T498" s="14">
        <v>6.6666665099999998</v>
      </c>
      <c r="U498" s="27">
        <v>-0.36363636363636365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6</v>
      </c>
      <c r="C499" s="302">
        <v>1.6759776536312849E-2</v>
      </c>
      <c r="D499" s="2">
        <v>7.2727272727272698</v>
      </c>
      <c r="E499" s="2">
        <v>17</v>
      </c>
      <c r="F499" s="302">
        <v>3.6876355748373099E-2</v>
      </c>
      <c r="G499" s="14">
        <v>16.363636363636299</v>
      </c>
      <c r="H499" s="2">
        <v>0</v>
      </c>
      <c r="I499" s="302">
        <v>0</v>
      </c>
      <c r="J499" s="14">
        <v>15.151515</v>
      </c>
      <c r="K499" s="302">
        <v>-1</v>
      </c>
      <c r="L499" s="2">
        <v>6</v>
      </c>
      <c r="M499" s="27">
        <v>4.7095761381475663E-3</v>
      </c>
      <c r="N499" s="2">
        <v>7.2727272727272698</v>
      </c>
      <c r="O499" s="2">
        <v>45</v>
      </c>
      <c r="P499" s="27">
        <v>3.9267015706806283E-2</v>
      </c>
      <c r="Q499" s="14">
        <v>28.484848484848399</v>
      </c>
      <c r="R499" s="2">
        <v>0</v>
      </c>
      <c r="S499" s="27">
        <v>0</v>
      </c>
      <c r="T499" s="14">
        <v>18.787877999999999</v>
      </c>
      <c r="U499" s="27">
        <v>-1</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2">
        <v>0</v>
      </c>
      <c r="D500" s="2">
        <v>80</v>
      </c>
      <c r="E500" s="2">
        <v>0</v>
      </c>
      <c r="F500" s="302">
        <v>0</v>
      </c>
      <c r="G500" s="14">
        <v>13.3333333333333</v>
      </c>
      <c r="H500" s="2">
        <v>13</v>
      </c>
      <c r="I500" s="302">
        <v>2.9545454545454545E-2</v>
      </c>
      <c r="J500" s="14">
        <v>12.727273</v>
      </c>
      <c r="L500" s="2">
        <v>0</v>
      </c>
      <c r="M500" s="27">
        <v>0</v>
      </c>
      <c r="N500" s="2">
        <v>80</v>
      </c>
      <c r="O500" s="2">
        <v>0</v>
      </c>
      <c r="P500" s="27">
        <v>0</v>
      </c>
      <c r="Q500" s="14">
        <v>16.969696969696901</v>
      </c>
      <c r="R500" s="2">
        <v>13</v>
      </c>
      <c r="S500" s="27">
        <v>1.0842368640533779E-2</v>
      </c>
      <c r="T500" s="14">
        <v>12.727273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352</v>
      </c>
      <c r="C501" s="302">
        <v>0.98324022346368711</v>
      </c>
      <c r="D501" s="2">
        <v>55.757575757575701</v>
      </c>
      <c r="E501" s="2">
        <v>424</v>
      </c>
      <c r="F501" s="302">
        <v>0.91973969631236441</v>
      </c>
      <c r="G501" s="14">
        <v>71.515151515151501</v>
      </c>
      <c r="H501" s="2">
        <v>381</v>
      </c>
      <c r="I501" s="302">
        <v>0.86590909090909096</v>
      </c>
      <c r="J501" s="14">
        <v>61.212119999999999</v>
      </c>
      <c r="K501" s="302">
        <v>8.2386363636363633E-2</v>
      </c>
      <c r="L501" s="2">
        <v>1229</v>
      </c>
      <c r="M501" s="27">
        <v>0.9646781789638933</v>
      </c>
      <c r="N501" s="2">
        <v>90.303030303030297</v>
      </c>
      <c r="O501" s="2">
        <v>1063</v>
      </c>
      <c r="P501" s="27">
        <v>0.92757417102966844</v>
      </c>
      <c r="Q501" s="14">
        <v>99.393939393939405</v>
      </c>
      <c r="R501" s="2">
        <v>1080</v>
      </c>
      <c r="S501" s="27">
        <v>0.90075062552126772</v>
      </c>
      <c r="T501" s="14">
        <v>89.696969999999993</v>
      </c>
      <c r="U501" s="27">
        <v>-0.12123677786818551</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254</v>
      </c>
      <c r="C502" s="302">
        <v>0.70949720670391059</v>
      </c>
      <c r="D502" s="2">
        <v>52.121212121212103</v>
      </c>
      <c r="E502" s="2">
        <v>297</v>
      </c>
      <c r="F502" s="302">
        <v>0.64425162689804771</v>
      </c>
      <c r="G502" s="14">
        <v>58.787878787878803</v>
      </c>
      <c r="H502" s="2">
        <v>354</v>
      </c>
      <c r="I502" s="302">
        <v>0.80454545454545456</v>
      </c>
      <c r="J502" s="14">
        <v>63.030304000000001</v>
      </c>
      <c r="K502" s="302">
        <v>0.39370078740157483</v>
      </c>
      <c r="L502" s="2">
        <v>1022</v>
      </c>
      <c r="M502" s="27">
        <v>0.80219780219780223</v>
      </c>
      <c r="N502" s="2">
        <v>92.121212121212096</v>
      </c>
      <c r="O502" s="2">
        <v>852</v>
      </c>
      <c r="P502" s="27">
        <v>0.74345549738219896</v>
      </c>
      <c r="Q502" s="14">
        <v>87.878787878787904</v>
      </c>
      <c r="R502" s="2">
        <v>980</v>
      </c>
      <c r="S502" s="27">
        <v>0.81734778982485401</v>
      </c>
      <c r="T502" s="14">
        <v>87.272729999999996</v>
      </c>
      <c r="U502" s="27">
        <v>-4.1095890410958902E-2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166</v>
      </c>
      <c r="C503" s="302">
        <v>0.46368715083798884</v>
      </c>
      <c r="D503" s="2">
        <v>46.060606060605998</v>
      </c>
      <c r="E503" s="2">
        <v>152</v>
      </c>
      <c r="F503" s="302">
        <v>0.32971800433839482</v>
      </c>
      <c r="G503" s="2">
        <v>45.454545454545404</v>
      </c>
      <c r="H503" s="2">
        <v>53</v>
      </c>
      <c r="I503" s="302">
        <v>0.12045454545454545</v>
      </c>
      <c r="J503" s="14">
        <v>26.060606</v>
      </c>
      <c r="K503" s="302">
        <v>-0.68072289156626509</v>
      </c>
      <c r="L503" s="2">
        <v>674</v>
      </c>
      <c r="M503" s="27">
        <v>0.52904238618524335</v>
      </c>
      <c r="N503" s="2">
        <v>83.030303030303003</v>
      </c>
      <c r="O503" s="2">
        <v>483</v>
      </c>
      <c r="P503" s="27">
        <v>0.42146596858638741</v>
      </c>
      <c r="Q503" s="14">
        <v>66.6666666666666</v>
      </c>
      <c r="R503" s="2">
        <v>359</v>
      </c>
      <c r="S503" s="27">
        <v>0.29941618015012511</v>
      </c>
      <c r="T503" s="14">
        <v>73.333335899999994</v>
      </c>
      <c r="U503" s="27">
        <v>-0.46735905044510384</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10</v>
      </c>
      <c r="C504" s="302">
        <v>2.7932960893854747E-2</v>
      </c>
      <c r="D504" s="2">
        <v>11.5151515151515</v>
      </c>
      <c r="E504" s="2">
        <v>26</v>
      </c>
      <c r="F504" s="302">
        <v>5.6399132321041212E-2</v>
      </c>
      <c r="G504" s="14">
        <v>17.5757575757575</v>
      </c>
      <c r="H504" s="2">
        <v>0</v>
      </c>
      <c r="I504" s="302">
        <v>0</v>
      </c>
      <c r="J504" s="14">
        <v>15.151515</v>
      </c>
      <c r="K504" s="302">
        <v>-1</v>
      </c>
      <c r="L504" s="2">
        <v>78</v>
      </c>
      <c r="M504" s="27">
        <v>6.1224489795918366E-2</v>
      </c>
      <c r="N504" s="2">
        <v>39.393939393939398</v>
      </c>
      <c r="O504" s="2">
        <v>39</v>
      </c>
      <c r="P504" s="27">
        <v>3.4031413612565446E-2</v>
      </c>
      <c r="Q504" s="14">
        <v>19.393939393939299</v>
      </c>
      <c r="R504" s="2">
        <v>49</v>
      </c>
      <c r="S504" s="27">
        <v>4.0867389491242703E-2</v>
      </c>
      <c r="T504" s="14">
        <v>37.5757561</v>
      </c>
      <c r="U504" s="27">
        <v>-0.37179487179487181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30</v>
      </c>
      <c r="C505" s="302">
        <v>8.3798882681564241E-2</v>
      </c>
      <c r="D505" s="2">
        <v>21.818181818181799</v>
      </c>
      <c r="E505" s="2">
        <v>25</v>
      </c>
      <c r="F505" s="302">
        <v>5.4229934924078092E-2</v>
      </c>
      <c r="G505" s="14">
        <v>16.363636363636299</v>
      </c>
      <c r="H505" s="2">
        <v>20</v>
      </c>
      <c r="I505" s="302">
        <v>4.5454545454545456E-2</v>
      </c>
      <c r="J505" s="14">
        <v>16.363636</v>
      </c>
      <c r="K505" s="302">
        <v>-0.33333333333333331</v>
      </c>
      <c r="L505" s="2">
        <v>143</v>
      </c>
      <c r="M505" s="27">
        <v>0.11224489795918367</v>
      </c>
      <c r="N505" s="2">
        <v>46.060606060605998</v>
      </c>
      <c r="O505" s="2">
        <v>68</v>
      </c>
      <c r="P505" s="27">
        <v>5.9336823734729496E-2</v>
      </c>
      <c r="Q505" s="14">
        <v>26.060606060605998</v>
      </c>
      <c r="R505" s="2">
        <v>90</v>
      </c>
      <c r="S505" s="27">
        <v>7.5062552126772306E-2</v>
      </c>
      <c r="T505" s="14">
        <v>37.5757561</v>
      </c>
      <c r="U505" s="27">
        <v>-0.37062937062937062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126</v>
      </c>
      <c r="C506" s="302">
        <v>0.35195530726256985</v>
      </c>
      <c r="D506" s="2">
        <v>35.757575757575701</v>
      </c>
      <c r="E506" s="2">
        <v>101</v>
      </c>
      <c r="F506" s="302">
        <v>0.21908893709327548</v>
      </c>
      <c r="G506" s="14">
        <v>43.030303030303003</v>
      </c>
      <c r="H506" s="2">
        <v>33</v>
      </c>
      <c r="I506" s="302">
        <v>7.4999999999999997E-2</v>
      </c>
      <c r="J506" s="14">
        <v>20</v>
      </c>
      <c r="K506" s="302">
        <v>-0.73809523809523814</v>
      </c>
      <c r="L506" s="2">
        <v>453</v>
      </c>
      <c r="M506" s="27">
        <v>0.35557299843014128</v>
      </c>
      <c r="N506" s="2">
        <v>56.969696969696898</v>
      </c>
      <c r="O506" s="2">
        <v>376</v>
      </c>
      <c r="P506" s="27">
        <v>0.32809773123909247</v>
      </c>
      <c r="Q506" s="14">
        <v>65.454545454545396</v>
      </c>
      <c r="R506" s="2">
        <v>220</v>
      </c>
      <c r="S506" s="27">
        <v>0.1834862385321101</v>
      </c>
      <c r="T506" s="14">
        <v>53.939392099999999</v>
      </c>
      <c r="U506" s="27">
        <v>-0.51434878587196464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88</v>
      </c>
      <c r="C507" s="302">
        <v>0.24581005586592178</v>
      </c>
      <c r="D507" s="2">
        <v>30.303030303030301</v>
      </c>
      <c r="E507" s="2">
        <v>145</v>
      </c>
      <c r="F507" s="302">
        <v>0.31453362255965295</v>
      </c>
      <c r="G507" s="14">
        <v>43.030303030303003</v>
      </c>
      <c r="H507" s="2">
        <v>301</v>
      </c>
      <c r="I507" s="302">
        <v>0.68409090909090908</v>
      </c>
      <c r="J507" s="14">
        <v>60.606059999999999</v>
      </c>
      <c r="K507" s="302">
        <v>2.4204545454545454</v>
      </c>
      <c r="L507" s="2">
        <v>348</v>
      </c>
      <c r="M507" s="27">
        <v>0.27315541601255888</v>
      </c>
      <c r="N507" s="2">
        <v>67.878787878787804</v>
      </c>
      <c r="O507" s="2">
        <v>369</v>
      </c>
      <c r="P507" s="27">
        <v>0.3219895287958115</v>
      </c>
      <c r="Q507" s="14">
        <v>56.363636363636303</v>
      </c>
      <c r="R507" s="2">
        <v>621</v>
      </c>
      <c r="S507" s="27">
        <v>0.51793160967472895</v>
      </c>
      <c r="T507" s="14">
        <v>66.666664100000006</v>
      </c>
      <c r="U507" s="27">
        <v>0.78448275862068961</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98</v>
      </c>
      <c r="C508" s="302">
        <v>0.27374301675977653</v>
      </c>
      <c r="D508" s="2">
        <v>32.727272727272698</v>
      </c>
      <c r="E508" s="2">
        <v>127</v>
      </c>
      <c r="F508" s="302">
        <v>0.27548806941431669</v>
      </c>
      <c r="G508" s="14">
        <v>44.848484848484802</v>
      </c>
      <c r="H508" s="2">
        <v>27</v>
      </c>
      <c r="I508" s="302">
        <v>6.1363636363636363E-2</v>
      </c>
      <c r="J508" s="14">
        <v>16.969695999999999</v>
      </c>
      <c r="K508" s="302">
        <v>-0.72448979591836737</v>
      </c>
      <c r="L508" s="2">
        <v>207</v>
      </c>
      <c r="M508" s="27">
        <v>0.16248037676609106</v>
      </c>
      <c r="N508" s="2">
        <v>52.121212121212103</v>
      </c>
      <c r="O508" s="2">
        <v>211</v>
      </c>
      <c r="P508" s="27">
        <v>0.18411867364746945</v>
      </c>
      <c r="Q508" s="14">
        <v>54.545454545454497</v>
      </c>
      <c r="R508" s="2">
        <v>100</v>
      </c>
      <c r="S508" s="27">
        <v>8.3402835696413671E-2</v>
      </c>
      <c r="T508" s="14">
        <v>30.909089999999999</v>
      </c>
      <c r="U508" s="27">
        <v>-0.51690821256038644</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17</v>
      </c>
      <c r="C509" s="302">
        <v>4.7486033519553071E-2</v>
      </c>
      <c r="D509" s="2">
        <v>13.9393939393939</v>
      </c>
      <c r="E509" s="2">
        <v>21</v>
      </c>
      <c r="F509" s="302">
        <v>4.5553145336225599E-2</v>
      </c>
      <c r="G509" s="14">
        <v>14.545454545454501</v>
      </c>
      <c r="H509" s="2">
        <v>1</v>
      </c>
      <c r="I509" s="302">
        <v>2.2727272727272726E-3</v>
      </c>
      <c r="J509" s="14">
        <v>4.2424239999999998</v>
      </c>
      <c r="K509" s="302">
        <v>-0.94117647058823528</v>
      </c>
      <c r="L509" s="2">
        <v>37</v>
      </c>
      <c r="M509" s="27">
        <v>2.9042386185243328E-2</v>
      </c>
      <c r="N509" s="2">
        <v>18.7878787878787</v>
      </c>
      <c r="O509" s="2">
        <v>57</v>
      </c>
      <c r="P509" s="27">
        <v>4.9738219895287955E-2</v>
      </c>
      <c r="Q509" s="14">
        <v>34.545454545454497</v>
      </c>
      <c r="R509" s="2">
        <v>47</v>
      </c>
      <c r="S509" s="27">
        <v>3.9199332777314431E-2</v>
      </c>
      <c r="T509" s="14">
        <v>23.030304000000001</v>
      </c>
      <c r="U509" s="27">
        <v>0.27027027027027029</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17</v>
      </c>
      <c r="C510" s="302">
        <v>4.7486033519553071E-2</v>
      </c>
      <c r="D510" s="2">
        <v>13.9393939393939</v>
      </c>
      <c r="E510" s="2">
        <v>0</v>
      </c>
      <c r="F510" s="302">
        <v>0</v>
      </c>
      <c r="G510" s="14">
        <v>13.3333333333333</v>
      </c>
      <c r="H510" s="2">
        <v>0</v>
      </c>
      <c r="I510" s="302">
        <v>0</v>
      </c>
      <c r="J510" s="14">
        <v>15.151515</v>
      </c>
      <c r="K510" s="302">
        <v>-1</v>
      </c>
      <c r="L510" s="2">
        <v>37</v>
      </c>
      <c r="M510" s="27">
        <v>2.9042386185243328E-2</v>
      </c>
      <c r="N510" s="2">
        <v>18.7878787878787</v>
      </c>
      <c r="O510" s="2">
        <v>31</v>
      </c>
      <c r="P510" s="27">
        <v>2.7050610820244327E-2</v>
      </c>
      <c r="Q510" s="14">
        <v>29.090909090909101</v>
      </c>
      <c r="R510" s="2">
        <v>38</v>
      </c>
      <c r="S510" s="27">
        <v>3.1693077564637198E-2</v>
      </c>
      <c r="T510" s="14">
        <v>21.212122000000001</v>
      </c>
      <c r="U510" s="27">
        <v>2.7027027027027029E-2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6</v>
      </c>
      <c r="C511" s="302">
        <v>1.6759776536312849E-2</v>
      </c>
      <c r="D511" s="2">
        <v>7.8787878787878798</v>
      </c>
      <c r="E511" s="2">
        <v>0</v>
      </c>
      <c r="F511" s="302">
        <v>0</v>
      </c>
      <c r="G511" s="14">
        <v>13.3333333333333</v>
      </c>
      <c r="H511" s="2">
        <v>0</v>
      </c>
      <c r="I511" s="302">
        <v>0</v>
      </c>
      <c r="J511" s="14">
        <v>15.151515</v>
      </c>
      <c r="K511" s="302">
        <v>-1</v>
      </c>
      <c r="L511" s="2">
        <v>6</v>
      </c>
      <c r="M511" s="27">
        <v>4.7095761381475663E-3</v>
      </c>
      <c r="N511" s="2">
        <v>7.8787878787878798</v>
      </c>
      <c r="O511" s="2">
        <v>0</v>
      </c>
      <c r="P511" s="27">
        <v>0</v>
      </c>
      <c r="Q511" s="14">
        <v>16.969696969696901</v>
      </c>
      <c r="R511" s="2">
        <v>1</v>
      </c>
      <c r="S511" s="27">
        <v>8.3402835696413675E-4</v>
      </c>
      <c r="T511" s="14">
        <v>2.4242425000000001</v>
      </c>
      <c r="U511" s="27">
        <v>-0.83333333333333337</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11</v>
      </c>
      <c r="C512" s="302">
        <v>3.0726256983240222E-2</v>
      </c>
      <c r="D512" s="2">
        <v>11.5151515151515</v>
      </c>
      <c r="E512" s="2">
        <v>0</v>
      </c>
      <c r="F512" s="302">
        <v>0</v>
      </c>
      <c r="G512" s="14">
        <v>13.3333333333333</v>
      </c>
      <c r="H512" s="2">
        <v>0</v>
      </c>
      <c r="I512" s="302">
        <v>0</v>
      </c>
      <c r="J512" s="14">
        <v>15.151515</v>
      </c>
      <c r="K512" s="302">
        <v>-1</v>
      </c>
      <c r="L512" s="2">
        <v>11</v>
      </c>
      <c r="M512" s="27">
        <v>8.634222919937205E-3</v>
      </c>
      <c r="N512" s="2">
        <v>11.5151515151515</v>
      </c>
      <c r="O512" s="2">
        <v>0</v>
      </c>
      <c r="P512" s="27">
        <v>0</v>
      </c>
      <c r="Q512" s="14">
        <v>16.969696969696901</v>
      </c>
      <c r="R512" s="2">
        <v>16</v>
      </c>
      <c r="S512" s="27">
        <v>1.3344453711426188E-2</v>
      </c>
      <c r="T512" s="14">
        <v>8.4848479999999995</v>
      </c>
      <c r="U512" s="27">
        <v>0.45454545454545453</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2">
        <v>0</v>
      </c>
      <c r="D513" s="2">
        <v>80</v>
      </c>
      <c r="E513" s="2">
        <v>0</v>
      </c>
      <c r="F513" s="302">
        <v>0</v>
      </c>
      <c r="G513" s="14">
        <v>13.3333333333333</v>
      </c>
      <c r="H513" s="2">
        <v>0</v>
      </c>
      <c r="I513" s="302">
        <v>0</v>
      </c>
      <c r="J513" s="14">
        <v>15.151515</v>
      </c>
      <c r="L513" s="2">
        <v>20</v>
      </c>
      <c r="M513" s="27">
        <v>1.5698587127158554E-2</v>
      </c>
      <c r="N513" s="2">
        <v>13.3333333333333</v>
      </c>
      <c r="O513" s="2">
        <v>31</v>
      </c>
      <c r="P513" s="27">
        <v>2.7050610820244327E-2</v>
      </c>
      <c r="Q513" s="14">
        <v>29.090909090909101</v>
      </c>
      <c r="R513" s="2">
        <v>21</v>
      </c>
      <c r="S513" s="27">
        <v>1.7514595496246871E-2</v>
      </c>
      <c r="T513" s="14">
        <v>19.393940000000001</v>
      </c>
      <c r="U513" s="27">
        <v>0.05</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302">
        <v>0</v>
      </c>
      <c r="D514" s="2">
        <v>80</v>
      </c>
      <c r="E514" s="2">
        <v>21</v>
      </c>
      <c r="F514" s="302">
        <v>4.5553145336225599E-2</v>
      </c>
      <c r="G514" s="14">
        <v>14.545454545454501</v>
      </c>
      <c r="H514" s="2">
        <v>1</v>
      </c>
      <c r="I514" s="302">
        <v>2.2727272727272726E-3</v>
      </c>
      <c r="J514" s="14">
        <v>4.2424239999999998</v>
      </c>
      <c r="L514" s="2">
        <v>0</v>
      </c>
      <c r="M514" s="27">
        <v>0</v>
      </c>
      <c r="N514" s="2">
        <v>80</v>
      </c>
      <c r="O514" s="2">
        <v>26</v>
      </c>
      <c r="P514" s="27">
        <v>2.2687609075043629E-2</v>
      </c>
      <c r="Q514" s="14">
        <v>16.969696969696901</v>
      </c>
      <c r="R514" s="2">
        <v>9</v>
      </c>
      <c r="S514" s="27">
        <v>7.5062552126772307E-3</v>
      </c>
      <c r="T514" s="14">
        <v>9.0909089999999999</v>
      </c>
      <c r="U514" s="27"/>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81</v>
      </c>
      <c r="C515" s="302">
        <v>0.22625698324022347</v>
      </c>
      <c r="D515" s="2">
        <v>32.727272727272698</v>
      </c>
      <c r="E515" s="2">
        <v>106</v>
      </c>
      <c r="F515" s="302">
        <v>0.2299349240780911</v>
      </c>
      <c r="G515" s="14">
        <v>41.818181818181799</v>
      </c>
      <c r="H515" s="2">
        <v>26</v>
      </c>
      <c r="I515" s="302">
        <v>5.909090909090909E-2</v>
      </c>
      <c r="J515" s="14">
        <v>16.363636</v>
      </c>
      <c r="K515" s="302">
        <v>-0.67901234567901236</v>
      </c>
      <c r="L515" s="2">
        <v>170</v>
      </c>
      <c r="M515" s="27">
        <v>0.13343799058084774</v>
      </c>
      <c r="N515" s="2">
        <v>47.272727272727202</v>
      </c>
      <c r="O515" s="2">
        <v>154</v>
      </c>
      <c r="P515" s="27">
        <v>0.13438045375218149</v>
      </c>
      <c r="Q515" s="14">
        <v>42.424242424242401</v>
      </c>
      <c r="R515" s="2">
        <v>53</v>
      </c>
      <c r="S515" s="27">
        <v>4.4203502919099247E-2</v>
      </c>
      <c r="T515" s="14">
        <v>21.818182</v>
      </c>
      <c r="U515" s="27">
        <v>-0.68823529411764706</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47</v>
      </c>
      <c r="C516" s="302">
        <v>0.13128491620111732</v>
      </c>
      <c r="D516" s="2">
        <v>23.030303030302999</v>
      </c>
      <c r="E516" s="2">
        <v>69</v>
      </c>
      <c r="F516" s="302">
        <v>0.14967462039045554</v>
      </c>
      <c r="G516" s="14">
        <v>34.545454545454497</v>
      </c>
      <c r="H516" s="2">
        <v>13</v>
      </c>
      <c r="I516" s="302">
        <v>2.9545454545454545E-2</v>
      </c>
      <c r="J516" s="14">
        <v>12.121212</v>
      </c>
      <c r="K516" s="302">
        <v>-0.72340425531914898</v>
      </c>
      <c r="L516" s="2">
        <v>63</v>
      </c>
      <c r="M516" s="27">
        <v>4.9450549450549448E-2</v>
      </c>
      <c r="N516" s="2">
        <v>26.060606060605998</v>
      </c>
      <c r="O516" s="2">
        <v>88</v>
      </c>
      <c r="P516" s="27">
        <v>7.6788830715532289E-2</v>
      </c>
      <c r="Q516" s="14">
        <v>32.727272727272698</v>
      </c>
      <c r="R516" s="2">
        <v>22</v>
      </c>
      <c r="S516" s="27">
        <v>1.834862385321101E-2</v>
      </c>
      <c r="T516" s="14">
        <v>14.545455</v>
      </c>
      <c r="U516" s="27">
        <v>-0.65079365079365081</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2">
        <v>0</v>
      </c>
      <c r="D517" s="2">
        <v>80</v>
      </c>
      <c r="E517" s="2">
        <v>0</v>
      </c>
      <c r="F517" s="302">
        <v>0</v>
      </c>
      <c r="G517" s="2">
        <v>13.3333333333333</v>
      </c>
      <c r="H517" s="2">
        <v>0</v>
      </c>
      <c r="I517" s="302">
        <v>0</v>
      </c>
      <c r="J517" s="14">
        <v>15.151515</v>
      </c>
      <c r="L517" s="2">
        <v>8</v>
      </c>
      <c r="M517" s="27">
        <v>6.2794348508634227E-3</v>
      </c>
      <c r="N517" s="2">
        <v>7.8787878787878798</v>
      </c>
      <c r="O517" s="2">
        <v>11</v>
      </c>
      <c r="P517" s="27">
        <v>9.5986038394415361E-3</v>
      </c>
      <c r="Q517" s="14">
        <v>10.303030303030299</v>
      </c>
      <c r="R517" s="2">
        <v>0</v>
      </c>
      <c r="S517" s="27">
        <v>0</v>
      </c>
      <c r="T517" s="14">
        <v>18.787877999999999</v>
      </c>
      <c r="U517" s="27">
        <v>-1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7</v>
      </c>
      <c r="C518" s="302">
        <v>1.9553072625698324E-2</v>
      </c>
      <c r="D518" s="2">
        <v>7.2727272727272698</v>
      </c>
      <c r="E518" s="2">
        <v>12</v>
      </c>
      <c r="F518" s="302">
        <v>2.6030368763557483E-2</v>
      </c>
      <c r="G518" s="14">
        <v>9.0909090909090899</v>
      </c>
      <c r="H518" s="2">
        <v>0</v>
      </c>
      <c r="I518" s="302">
        <v>0</v>
      </c>
      <c r="J518" s="14">
        <v>15.151515</v>
      </c>
      <c r="K518" s="302">
        <v>-1</v>
      </c>
      <c r="L518" s="2">
        <v>7</v>
      </c>
      <c r="M518" s="27">
        <v>5.4945054945054949E-3</v>
      </c>
      <c r="N518" s="2">
        <v>7.2727272727272698</v>
      </c>
      <c r="O518" s="2">
        <v>12</v>
      </c>
      <c r="P518" s="27">
        <v>1.0471204188481676E-2</v>
      </c>
      <c r="Q518" s="14">
        <v>9.0909090909090899</v>
      </c>
      <c r="R518" s="2">
        <v>0</v>
      </c>
      <c r="S518" s="27">
        <v>0</v>
      </c>
      <c r="T518" s="14">
        <v>18.787877999999999</v>
      </c>
      <c r="U518" s="27">
        <v>-1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40</v>
      </c>
      <c r="C519" s="302">
        <v>0.11173184357541899</v>
      </c>
      <c r="D519" s="2">
        <v>21.818181818181799</v>
      </c>
      <c r="E519" s="2">
        <v>57</v>
      </c>
      <c r="F519" s="302">
        <v>0.12364425162689804</v>
      </c>
      <c r="G519" s="14">
        <v>32.727272727272698</v>
      </c>
      <c r="H519" s="2">
        <v>13</v>
      </c>
      <c r="I519" s="302">
        <v>2.9545454545454545E-2</v>
      </c>
      <c r="J519" s="14">
        <v>12.121212</v>
      </c>
      <c r="K519" s="302">
        <v>-0.67500000000000004</v>
      </c>
      <c r="L519" s="2">
        <v>48</v>
      </c>
      <c r="M519" s="27">
        <v>3.7676609105180531E-2</v>
      </c>
      <c r="N519" s="2">
        <v>23.636363636363601</v>
      </c>
      <c r="O519" s="2">
        <v>65</v>
      </c>
      <c r="P519" s="27">
        <v>5.6719022687609075E-2</v>
      </c>
      <c r="Q519" s="14">
        <v>33.3333333333333</v>
      </c>
      <c r="R519" s="2">
        <v>22</v>
      </c>
      <c r="S519" s="27">
        <v>1.834862385321101E-2</v>
      </c>
      <c r="T519" s="14">
        <v>14.545455</v>
      </c>
      <c r="U519" s="27">
        <v>-0.54166666666666663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34</v>
      </c>
      <c r="C520" s="302">
        <v>9.4972067039106142E-2</v>
      </c>
      <c r="D520" s="2">
        <v>22.424242424242401</v>
      </c>
      <c r="E520" s="2">
        <v>37</v>
      </c>
      <c r="F520" s="302">
        <v>8.0260303687635579E-2</v>
      </c>
      <c r="G520" s="14">
        <v>17.5757575757575</v>
      </c>
      <c r="H520" s="2">
        <v>13</v>
      </c>
      <c r="I520" s="302">
        <v>2.9545454545454545E-2</v>
      </c>
      <c r="J520" s="14">
        <v>10.30303</v>
      </c>
      <c r="K520" s="302">
        <v>-0.61764705882352944</v>
      </c>
      <c r="L520" s="2">
        <v>107</v>
      </c>
      <c r="M520" s="27">
        <v>8.3987441130298268E-2</v>
      </c>
      <c r="N520" s="2">
        <v>41.212121212121197</v>
      </c>
      <c r="O520" s="2">
        <v>66</v>
      </c>
      <c r="P520" s="27">
        <v>5.7591623036649213E-2</v>
      </c>
      <c r="Q520" s="14">
        <v>21.818181818181799</v>
      </c>
      <c r="R520" s="2">
        <v>31</v>
      </c>
      <c r="S520" s="27">
        <v>2.585487906588824E-2</v>
      </c>
      <c r="T520" s="14">
        <v>16.363636</v>
      </c>
      <c r="U520" s="27">
        <v>-0.71028037383177567</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1830</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1700</v>
      </c>
      <c r="C523" s="305"/>
      <c r="D523" s="305" t="s">
        <v>1701</v>
      </c>
      <c r="E523" s="305" t="s">
        <v>1700</v>
      </c>
      <c r="F523" s="305"/>
      <c r="G523" s="305" t="s">
        <v>1701</v>
      </c>
      <c r="H523" s="305" t="s">
        <v>1700</v>
      </c>
      <c r="I523" s="305"/>
      <c r="J523" s="305" t="s">
        <v>1701</v>
      </c>
      <c r="K523" t="s">
        <v>170</v>
      </c>
      <c r="L523" s="208" t="s">
        <v>1700</v>
      </c>
      <c r="M523" s="208"/>
      <c r="N523" s="208" t="s">
        <v>1701</v>
      </c>
      <c r="O523" s="208" t="s">
        <v>1700</v>
      </c>
      <c r="P523" s="208"/>
      <c r="Q523" s="208" t="s">
        <v>1701</v>
      </c>
      <c r="R523" s="208" t="s">
        <v>1700</v>
      </c>
      <c r="S523" s="208"/>
      <c r="T523" s="208" t="s">
        <v>1701</v>
      </c>
      <c r="U523" t="s">
        <v>170</v>
      </c>
      <c r="V523" s="208" t="s">
        <v>1700</v>
      </c>
      <c r="W523" s="208"/>
      <c r="X523" s="208" t="s">
        <v>1701</v>
      </c>
      <c r="Y523" s="208" t="s">
        <v>1700</v>
      </c>
      <c r="Z523" s="208"/>
      <c r="AA523" s="208" t="s">
        <v>1701</v>
      </c>
      <c r="AB523" s="208" t="s">
        <v>1700</v>
      </c>
      <c r="AC523" s="208"/>
      <c r="AD523" s="208" t="s">
        <v>1701</v>
      </c>
      <c r="AE523" t="s">
        <v>170</v>
      </c>
    </row>
    <row r="524" spans="1:31" x14ac:dyDescent="0.3">
      <c r="A524" t="s">
        <v>172</v>
      </c>
      <c r="B524" s="2">
        <v>24</v>
      </c>
      <c r="C524" t="s">
        <v>170</v>
      </c>
      <c r="D524" s="2">
        <v>23.030303030302999</v>
      </c>
      <c r="E524" s="2">
        <v>25</v>
      </c>
      <c r="F524" t="s">
        <v>170</v>
      </c>
      <c r="G524" s="14">
        <v>12.7272727272727</v>
      </c>
      <c r="H524" s="2">
        <v>22</v>
      </c>
      <c r="I524" t="s">
        <v>170</v>
      </c>
      <c r="J524" s="14">
        <v>20</v>
      </c>
      <c r="K524" s="302">
        <v>-8.3333333333333329E-2</v>
      </c>
      <c r="L524" s="2">
        <v>24</v>
      </c>
      <c r="M524" s="27" t="s">
        <v>170</v>
      </c>
      <c r="N524" s="2">
        <v>23.030303030302999</v>
      </c>
      <c r="O524" s="2">
        <v>43</v>
      </c>
      <c r="P524" s="27" t="s">
        <v>170</v>
      </c>
      <c r="Q524" s="14">
        <v>10.303030303030299</v>
      </c>
      <c r="R524" s="2">
        <v>46</v>
      </c>
      <c r="S524" s="27" t="s">
        <v>170</v>
      </c>
      <c r="T524" s="14">
        <v>22.424242</v>
      </c>
      <c r="U524" s="27">
        <v>0.91666666666666663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302">
        <v>0</v>
      </c>
      <c r="D525" s="2">
        <v>80</v>
      </c>
      <c r="E525" s="2">
        <v>0</v>
      </c>
      <c r="F525" s="302">
        <v>0</v>
      </c>
      <c r="G525" s="14">
        <v>13.3333333333333</v>
      </c>
      <c r="H525" s="2">
        <v>0</v>
      </c>
      <c r="I525" s="302">
        <v>0</v>
      </c>
      <c r="J525" s="14">
        <v>15.151515</v>
      </c>
      <c r="L525" s="2">
        <v>0</v>
      </c>
      <c r="M525" s="27">
        <v>0</v>
      </c>
      <c r="N525" s="2">
        <v>80</v>
      </c>
      <c r="O525" s="2">
        <v>10</v>
      </c>
      <c r="P525" s="27">
        <v>0.23255813953488372</v>
      </c>
      <c r="Q525" s="14">
        <v>7.2727272727272698</v>
      </c>
      <c r="R525" s="2">
        <v>0</v>
      </c>
      <c r="S525" s="27">
        <v>0</v>
      </c>
      <c r="T525" s="14">
        <v>18.787877999999999</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302">
        <v>0</v>
      </c>
      <c r="D526" s="2">
        <v>80</v>
      </c>
      <c r="E526" s="2">
        <v>0</v>
      </c>
      <c r="F526" s="302">
        <v>0</v>
      </c>
      <c r="G526" s="14">
        <v>13.3333333333333</v>
      </c>
      <c r="H526" s="2">
        <v>0</v>
      </c>
      <c r="I526" s="302">
        <v>0</v>
      </c>
      <c r="J526" s="14">
        <v>15.151515</v>
      </c>
      <c r="L526" s="2">
        <v>0</v>
      </c>
      <c r="M526" s="27">
        <v>0</v>
      </c>
      <c r="N526" s="2">
        <v>80</v>
      </c>
      <c r="O526" s="2">
        <v>10</v>
      </c>
      <c r="P526" s="27">
        <v>0.23255813953488372</v>
      </c>
      <c r="Q526" s="14">
        <v>7.2727272727272698</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302">
        <v>0</v>
      </c>
      <c r="D527" s="2">
        <v>80</v>
      </c>
      <c r="E527" s="2">
        <v>0</v>
      </c>
      <c r="F527" s="302">
        <v>0</v>
      </c>
      <c r="G527" s="14">
        <v>13.3333333333333</v>
      </c>
      <c r="H527" s="2">
        <v>0</v>
      </c>
      <c r="I527" s="302">
        <v>0</v>
      </c>
      <c r="J527" s="14">
        <v>15.151515</v>
      </c>
      <c r="L527" s="2">
        <v>0</v>
      </c>
      <c r="M527" s="27">
        <v>0</v>
      </c>
      <c r="N527" s="2">
        <v>80</v>
      </c>
      <c r="O527" s="2">
        <v>10</v>
      </c>
      <c r="P527" s="27">
        <v>0.23255813953488372</v>
      </c>
      <c r="Q527" s="14">
        <v>7.2727272727272698</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302">
        <v>0</v>
      </c>
      <c r="D528" s="2">
        <v>80</v>
      </c>
      <c r="E528" s="2">
        <v>0</v>
      </c>
      <c r="F528" s="302">
        <v>0</v>
      </c>
      <c r="G528" s="14">
        <v>13.3333333333333</v>
      </c>
      <c r="H528" s="2">
        <v>0</v>
      </c>
      <c r="I528" s="30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302">
        <v>0</v>
      </c>
      <c r="D529" s="2">
        <v>80</v>
      </c>
      <c r="E529" s="2">
        <v>0</v>
      </c>
      <c r="F529" s="302">
        <v>0</v>
      </c>
      <c r="G529" s="14">
        <v>13.3333333333333</v>
      </c>
      <c r="H529" s="2">
        <v>0</v>
      </c>
      <c r="I529" s="302">
        <v>0</v>
      </c>
      <c r="J529" s="14">
        <v>15.151515</v>
      </c>
      <c r="L529" s="2">
        <v>0</v>
      </c>
      <c r="M529" s="27">
        <v>0</v>
      </c>
      <c r="N529" s="2">
        <v>80</v>
      </c>
      <c r="O529" s="2">
        <v>10</v>
      </c>
      <c r="P529" s="27">
        <v>0.23255813953488372</v>
      </c>
      <c r="Q529" s="14">
        <v>7.2727272727272698</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302">
        <v>0</v>
      </c>
      <c r="D530" s="2">
        <v>80</v>
      </c>
      <c r="E530" s="2">
        <v>0</v>
      </c>
      <c r="F530" s="302">
        <v>0</v>
      </c>
      <c r="G530" s="14">
        <v>13.3333333333333</v>
      </c>
      <c r="H530" s="2">
        <v>0</v>
      </c>
      <c r="I530" s="302">
        <v>0</v>
      </c>
      <c r="J530" s="14">
        <v>15.151515</v>
      </c>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302">
        <v>0</v>
      </c>
      <c r="D531" s="2">
        <v>80</v>
      </c>
      <c r="E531" s="2">
        <v>0</v>
      </c>
      <c r="F531" s="302">
        <v>0</v>
      </c>
      <c r="G531" s="14">
        <v>13.3333333333333</v>
      </c>
      <c r="H531" s="2">
        <v>0</v>
      </c>
      <c r="I531" s="302">
        <v>0</v>
      </c>
      <c r="J531" s="14">
        <v>15.151515</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302">
        <v>0</v>
      </c>
      <c r="D532" s="2">
        <v>80</v>
      </c>
      <c r="E532" s="2">
        <v>0</v>
      </c>
      <c r="F532" s="302">
        <v>0</v>
      </c>
      <c r="G532" s="14">
        <v>13.3333333333333</v>
      </c>
      <c r="H532" s="2">
        <v>0</v>
      </c>
      <c r="I532" s="302">
        <v>0</v>
      </c>
      <c r="J532" s="14">
        <v>15.151515</v>
      </c>
      <c r="L532" s="2">
        <v>0</v>
      </c>
      <c r="M532" s="27">
        <v>0</v>
      </c>
      <c r="N532" s="2">
        <v>80</v>
      </c>
      <c r="O532" s="2">
        <v>0</v>
      </c>
      <c r="P532" s="27">
        <v>0</v>
      </c>
      <c r="Q532" s="14">
        <v>16.969696969696901</v>
      </c>
      <c r="R532" s="2">
        <v>0</v>
      </c>
      <c r="S532" s="27">
        <v>0</v>
      </c>
      <c r="T532" s="14">
        <v>18.787877999999999</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302">
        <v>0</v>
      </c>
      <c r="D533" s="2">
        <v>80</v>
      </c>
      <c r="E533" s="2">
        <v>0</v>
      </c>
      <c r="F533" s="302">
        <v>0</v>
      </c>
      <c r="G533" s="14">
        <v>13.3333333333333</v>
      </c>
      <c r="H533" s="2">
        <v>0</v>
      </c>
      <c r="I533" s="302">
        <v>0</v>
      </c>
      <c r="J533" s="14">
        <v>15.151515</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302">
        <v>0</v>
      </c>
      <c r="D534" s="2">
        <v>80</v>
      </c>
      <c r="E534" s="2">
        <v>0</v>
      </c>
      <c r="F534" s="302">
        <v>0</v>
      </c>
      <c r="G534" s="14">
        <v>13.3333333333333</v>
      </c>
      <c r="H534" s="2">
        <v>0</v>
      </c>
      <c r="I534" s="302">
        <v>0</v>
      </c>
      <c r="J534" s="14">
        <v>15.151515</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302">
        <v>0</v>
      </c>
      <c r="D535" s="2">
        <v>80</v>
      </c>
      <c r="E535" s="2">
        <v>0</v>
      </c>
      <c r="F535" s="302">
        <v>0</v>
      </c>
      <c r="G535" s="14">
        <v>13.3333333333333</v>
      </c>
      <c r="H535" s="2">
        <v>0</v>
      </c>
      <c r="I535" s="30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302">
        <v>0</v>
      </c>
      <c r="D536" s="2">
        <v>80</v>
      </c>
      <c r="E536" s="2">
        <v>0</v>
      </c>
      <c r="F536" s="302">
        <v>0</v>
      </c>
      <c r="G536" s="14">
        <v>13.3333333333333</v>
      </c>
      <c r="H536" s="2">
        <v>0</v>
      </c>
      <c r="I536" s="30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302">
        <v>0</v>
      </c>
      <c r="D537" s="2">
        <v>80</v>
      </c>
      <c r="E537" s="2">
        <v>0</v>
      </c>
      <c r="F537" s="302">
        <v>0</v>
      </c>
      <c r="G537" s="14">
        <v>13.3333333333333</v>
      </c>
      <c r="H537" s="2">
        <v>0</v>
      </c>
      <c r="I537" s="302">
        <v>0</v>
      </c>
      <c r="J537" s="14">
        <v>15.151515</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302">
        <v>0</v>
      </c>
      <c r="D538" s="2">
        <v>80</v>
      </c>
      <c r="E538" s="2">
        <v>0</v>
      </c>
      <c r="F538" s="302">
        <v>0</v>
      </c>
      <c r="G538" s="2">
        <v>13.3333333333333</v>
      </c>
      <c r="H538" s="2">
        <v>0</v>
      </c>
      <c r="I538" s="302">
        <v>0</v>
      </c>
      <c r="J538" s="14">
        <v>15.151515</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302">
        <v>0</v>
      </c>
      <c r="D539" s="2">
        <v>80</v>
      </c>
      <c r="E539" s="2">
        <v>0</v>
      </c>
      <c r="F539" s="302">
        <v>0</v>
      </c>
      <c r="G539" s="14">
        <v>13.3333333333333</v>
      </c>
      <c r="H539" s="2">
        <v>0</v>
      </c>
      <c r="I539" s="302">
        <v>0</v>
      </c>
      <c r="J539" s="14">
        <v>15.151515</v>
      </c>
      <c r="L539" s="2">
        <v>0</v>
      </c>
      <c r="M539" s="27">
        <v>0</v>
      </c>
      <c r="N539" s="2">
        <v>80</v>
      </c>
      <c r="O539" s="2">
        <v>0</v>
      </c>
      <c r="P539" s="27">
        <v>0</v>
      </c>
      <c r="Q539" s="14">
        <v>16.969696969696901</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302">
        <v>0</v>
      </c>
      <c r="D540" s="2">
        <v>80</v>
      </c>
      <c r="E540" s="2">
        <v>0</v>
      </c>
      <c r="F540" s="302">
        <v>0</v>
      </c>
      <c r="G540" s="14">
        <v>13.3333333333333</v>
      </c>
      <c r="H540" s="2">
        <v>0</v>
      </c>
      <c r="I540" s="302">
        <v>0</v>
      </c>
      <c r="J540" s="14">
        <v>15.151515</v>
      </c>
      <c r="L540" s="2">
        <v>0</v>
      </c>
      <c r="M540" s="27">
        <v>0</v>
      </c>
      <c r="N540" s="2">
        <v>80</v>
      </c>
      <c r="O540" s="2">
        <v>0</v>
      </c>
      <c r="P540" s="27">
        <v>0</v>
      </c>
      <c r="Q540" s="14">
        <v>16.969696969696901</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302">
        <v>0</v>
      </c>
      <c r="D541" s="2">
        <v>80</v>
      </c>
      <c r="E541" s="2">
        <v>0</v>
      </c>
      <c r="F541" s="302">
        <v>0</v>
      </c>
      <c r="G541" s="14">
        <v>13.3333333333333</v>
      </c>
      <c r="H541" s="2">
        <v>0</v>
      </c>
      <c r="I541" s="302">
        <v>0</v>
      </c>
      <c r="J541" s="14">
        <v>15.151515</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302">
        <v>0</v>
      </c>
      <c r="D542" s="2">
        <v>80</v>
      </c>
      <c r="E542" s="2">
        <v>0</v>
      </c>
      <c r="F542" s="302">
        <v>0</v>
      </c>
      <c r="G542" s="14">
        <v>13.3333333333333</v>
      </c>
      <c r="H542" s="2">
        <v>0</v>
      </c>
      <c r="I542" s="302">
        <v>0</v>
      </c>
      <c r="J542" s="14">
        <v>15.151515</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302">
        <v>0</v>
      </c>
      <c r="D543" s="2">
        <v>80</v>
      </c>
      <c r="E543" s="2">
        <v>0</v>
      </c>
      <c r="F543" s="302">
        <v>0</v>
      </c>
      <c r="G543" s="14">
        <v>13.3333333333333</v>
      </c>
      <c r="H543" s="2">
        <v>0</v>
      </c>
      <c r="I543" s="302">
        <v>0</v>
      </c>
      <c r="J543" s="14">
        <v>15.151515</v>
      </c>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302">
        <v>0</v>
      </c>
      <c r="D544" s="2">
        <v>80</v>
      </c>
      <c r="E544" s="2">
        <v>0</v>
      </c>
      <c r="F544" s="302">
        <v>0</v>
      </c>
      <c r="G544" s="14">
        <v>13.3333333333333</v>
      </c>
      <c r="H544" s="2">
        <v>0</v>
      </c>
      <c r="I544" s="30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24</v>
      </c>
      <c r="C545" s="302">
        <v>1</v>
      </c>
      <c r="D545" s="2">
        <v>23.030303030302999</v>
      </c>
      <c r="E545" s="2">
        <v>25</v>
      </c>
      <c r="F545" s="302">
        <v>1</v>
      </c>
      <c r="G545" s="14">
        <v>12.7272727272727</v>
      </c>
      <c r="H545" s="2">
        <v>22</v>
      </c>
      <c r="I545" s="302">
        <v>1</v>
      </c>
      <c r="J545" s="14">
        <v>20</v>
      </c>
      <c r="K545" s="302">
        <v>-8.3333333333333329E-2</v>
      </c>
      <c r="L545" s="2">
        <v>24</v>
      </c>
      <c r="M545" s="27">
        <v>1</v>
      </c>
      <c r="N545" s="2">
        <v>23.030303030302999</v>
      </c>
      <c r="O545" s="2">
        <v>33</v>
      </c>
      <c r="P545" s="27">
        <v>0.76744186046511631</v>
      </c>
      <c r="Q545" s="14">
        <v>12.7272727272727</v>
      </c>
      <c r="R545" s="2">
        <v>46</v>
      </c>
      <c r="S545" s="27">
        <v>1</v>
      </c>
      <c r="T545" s="14">
        <v>22.424242</v>
      </c>
      <c r="U545" s="27">
        <v>0.91666666666666663</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24</v>
      </c>
      <c r="C546" s="302">
        <v>1</v>
      </c>
      <c r="D546" s="2">
        <v>23.030303030302999</v>
      </c>
      <c r="E546" s="2">
        <v>25</v>
      </c>
      <c r="F546" s="302">
        <v>1</v>
      </c>
      <c r="G546" s="14">
        <v>12.7272727272727</v>
      </c>
      <c r="H546" s="2">
        <v>22</v>
      </c>
      <c r="I546" s="302">
        <v>1</v>
      </c>
      <c r="J546" s="14">
        <v>20</v>
      </c>
      <c r="K546" s="302">
        <v>-8.3333333333333329E-2</v>
      </c>
      <c r="L546" s="2">
        <v>24</v>
      </c>
      <c r="M546" s="27">
        <v>1</v>
      </c>
      <c r="N546" s="2">
        <v>23.030303030302999</v>
      </c>
      <c r="O546" s="2">
        <v>33</v>
      </c>
      <c r="P546" s="27">
        <v>0.76744186046511631</v>
      </c>
      <c r="Q546" s="14">
        <v>12.7272727272727</v>
      </c>
      <c r="R546" s="2">
        <v>46</v>
      </c>
      <c r="S546" s="27">
        <v>1</v>
      </c>
      <c r="T546" s="14">
        <v>22.424242</v>
      </c>
      <c r="U546" s="27">
        <v>0.91666666666666663</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24</v>
      </c>
      <c r="C547" s="302">
        <v>1</v>
      </c>
      <c r="D547" s="2">
        <v>23.030303030302999</v>
      </c>
      <c r="E547" s="2">
        <v>25</v>
      </c>
      <c r="F547" s="302">
        <v>1</v>
      </c>
      <c r="G547" s="14">
        <v>12.7272727272727</v>
      </c>
      <c r="H547" s="2">
        <v>0</v>
      </c>
      <c r="I547" s="302">
        <v>0</v>
      </c>
      <c r="J547" s="14">
        <v>15.151515</v>
      </c>
      <c r="K547" s="302">
        <v>-1</v>
      </c>
      <c r="L547" s="2">
        <v>24</v>
      </c>
      <c r="M547" s="27">
        <v>1</v>
      </c>
      <c r="N547" s="2">
        <v>23.030303030302999</v>
      </c>
      <c r="O547" s="2">
        <v>33</v>
      </c>
      <c r="P547" s="27">
        <v>0.76744186046511631</v>
      </c>
      <c r="Q547" s="14">
        <v>12.7272727272727</v>
      </c>
      <c r="R547" s="2">
        <v>4</v>
      </c>
      <c r="S547" s="27">
        <v>8.6956521739130432E-2</v>
      </c>
      <c r="T547" s="14">
        <v>7.2727274900000003</v>
      </c>
      <c r="U547" s="27">
        <v>-0.83333333333333337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302">
        <v>0</v>
      </c>
      <c r="D548" s="2">
        <v>80</v>
      </c>
      <c r="E548" s="2">
        <v>0</v>
      </c>
      <c r="F548" s="302">
        <v>0</v>
      </c>
      <c r="G548" s="14">
        <v>13.3333333333333</v>
      </c>
      <c r="H548" s="2">
        <v>0</v>
      </c>
      <c r="I548" s="302">
        <v>0</v>
      </c>
      <c r="J548" s="14">
        <v>15.151515</v>
      </c>
      <c r="L548" s="2">
        <v>0</v>
      </c>
      <c r="M548" s="27">
        <v>0</v>
      </c>
      <c r="N548" s="2">
        <v>80</v>
      </c>
      <c r="O548" s="2">
        <v>0</v>
      </c>
      <c r="P548" s="27">
        <v>0</v>
      </c>
      <c r="Q548" s="14">
        <v>16.969696969696901</v>
      </c>
      <c r="R548" s="2">
        <v>0</v>
      </c>
      <c r="S548" s="27">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24</v>
      </c>
      <c r="C549" s="302">
        <v>1</v>
      </c>
      <c r="D549" s="2">
        <v>23.030303030302999</v>
      </c>
      <c r="E549" s="2">
        <v>25</v>
      </c>
      <c r="F549" s="302">
        <v>1</v>
      </c>
      <c r="G549" s="14">
        <v>12.7272727272727</v>
      </c>
      <c r="H549" s="2">
        <v>0</v>
      </c>
      <c r="I549" s="302">
        <v>0</v>
      </c>
      <c r="J549" s="14">
        <v>15.151515</v>
      </c>
      <c r="K549" s="302">
        <v>-1</v>
      </c>
      <c r="L549" s="2">
        <v>24</v>
      </c>
      <c r="M549" s="27">
        <v>1</v>
      </c>
      <c r="N549" s="2">
        <v>23.030303030302999</v>
      </c>
      <c r="O549" s="2">
        <v>25</v>
      </c>
      <c r="P549" s="27">
        <v>0.58139534883720934</v>
      </c>
      <c r="Q549" s="14">
        <v>12.7272727272727</v>
      </c>
      <c r="R549" s="2">
        <v>0</v>
      </c>
      <c r="S549" s="27">
        <v>0</v>
      </c>
      <c r="T549" s="14">
        <v>18.787877999999999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C550" s="302">
        <v>0</v>
      </c>
      <c r="D550" s="2">
        <v>80</v>
      </c>
      <c r="E550" s="2">
        <v>0</v>
      </c>
      <c r="F550" s="302">
        <v>0</v>
      </c>
      <c r="G550" s="14">
        <v>13.3333333333333</v>
      </c>
      <c r="H550" s="2">
        <v>0</v>
      </c>
      <c r="I550" s="302">
        <v>0</v>
      </c>
      <c r="J550" s="14">
        <v>15.151515</v>
      </c>
      <c r="L550" s="2">
        <v>0</v>
      </c>
      <c r="M550" s="27">
        <v>0</v>
      </c>
      <c r="N550" s="2">
        <v>80</v>
      </c>
      <c r="O550" s="2">
        <v>8</v>
      </c>
      <c r="P550" s="27">
        <v>0.18604651162790697</v>
      </c>
      <c r="Q550" s="14">
        <v>7.8787878787878798</v>
      </c>
      <c r="R550" s="2">
        <v>4</v>
      </c>
      <c r="S550" s="27">
        <v>8.6956521739130432E-2</v>
      </c>
      <c r="T550" s="14">
        <v>7.2727274900000003</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C551" s="302">
        <v>0</v>
      </c>
      <c r="D551" s="2">
        <v>80</v>
      </c>
      <c r="E551" s="2">
        <v>0</v>
      </c>
      <c r="F551" s="302">
        <v>0</v>
      </c>
      <c r="G551" s="14">
        <v>13.3333333333333</v>
      </c>
      <c r="H551" s="2">
        <v>22</v>
      </c>
      <c r="I551" s="302">
        <v>1</v>
      </c>
      <c r="J551" s="14">
        <v>20</v>
      </c>
      <c r="L551" s="2">
        <v>0</v>
      </c>
      <c r="M551" s="27">
        <v>0</v>
      </c>
      <c r="N551" s="2">
        <v>80</v>
      </c>
      <c r="O551" s="2">
        <v>0</v>
      </c>
      <c r="P551" s="27">
        <v>0</v>
      </c>
      <c r="Q551" s="14">
        <v>16.969696969696901</v>
      </c>
      <c r="R551" s="2">
        <v>42</v>
      </c>
      <c r="S551" s="27">
        <v>0.91304347826086951</v>
      </c>
      <c r="T551" s="14">
        <v>23.636364</v>
      </c>
      <c r="U551" s="27"/>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C552" s="302">
        <v>0</v>
      </c>
      <c r="D552" s="2">
        <v>80</v>
      </c>
      <c r="E552" s="2">
        <v>0</v>
      </c>
      <c r="F552" s="302">
        <v>0</v>
      </c>
      <c r="G552" s="14">
        <v>13.3333333333333</v>
      </c>
      <c r="H552" s="2">
        <v>0</v>
      </c>
      <c r="I552" s="302">
        <v>0</v>
      </c>
      <c r="J552" s="14">
        <v>15.151515</v>
      </c>
      <c r="L552" s="2">
        <v>0</v>
      </c>
      <c r="M552" s="27">
        <v>0</v>
      </c>
      <c r="N552" s="2">
        <v>80</v>
      </c>
      <c r="O552" s="2">
        <v>0</v>
      </c>
      <c r="P552" s="27">
        <v>0</v>
      </c>
      <c r="Q552" s="14">
        <v>16.969696969696901</v>
      </c>
      <c r="R552" s="2">
        <v>0</v>
      </c>
      <c r="S552" s="27">
        <v>0</v>
      </c>
      <c r="T552" s="14">
        <v>18.787877999999999</v>
      </c>
      <c r="U552" s="27"/>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C553" s="302">
        <v>0</v>
      </c>
      <c r="D553" s="2">
        <v>80</v>
      </c>
      <c r="E553" s="2">
        <v>0</v>
      </c>
      <c r="F553" s="302">
        <v>0</v>
      </c>
      <c r="G553" s="14">
        <v>13.3333333333333</v>
      </c>
      <c r="H553" s="2">
        <v>0</v>
      </c>
      <c r="I553" s="302">
        <v>0</v>
      </c>
      <c r="J553" s="14">
        <v>15.151515</v>
      </c>
      <c r="L553" s="2">
        <v>0</v>
      </c>
      <c r="M553" s="27">
        <v>0</v>
      </c>
      <c r="N553" s="2">
        <v>80</v>
      </c>
      <c r="O553" s="2">
        <v>0</v>
      </c>
      <c r="P553" s="27">
        <v>0</v>
      </c>
      <c r="Q553" s="14">
        <v>16.969696969696901</v>
      </c>
      <c r="R553" s="2">
        <v>0</v>
      </c>
      <c r="S553" s="27">
        <v>0</v>
      </c>
      <c r="T553" s="14">
        <v>18.787877999999999</v>
      </c>
      <c r="U553" s="27"/>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C554" s="302">
        <v>0</v>
      </c>
      <c r="D554" s="2">
        <v>80</v>
      </c>
      <c r="E554" s="2">
        <v>0</v>
      </c>
      <c r="F554" s="302">
        <v>0</v>
      </c>
      <c r="G554" s="14">
        <v>13.3333333333333</v>
      </c>
      <c r="H554" s="2">
        <v>0</v>
      </c>
      <c r="I554" s="302">
        <v>0</v>
      </c>
      <c r="J554" s="14">
        <v>15.151515</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302">
        <v>0</v>
      </c>
      <c r="D555" s="2">
        <v>80</v>
      </c>
      <c r="E555" s="2">
        <v>0</v>
      </c>
      <c r="F555" s="302">
        <v>0</v>
      </c>
      <c r="G555" s="14">
        <v>13.3333333333333</v>
      </c>
      <c r="H555" s="2">
        <v>0</v>
      </c>
      <c r="I555" s="302">
        <v>0</v>
      </c>
      <c r="J555" s="14">
        <v>15.151515</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302">
        <v>0</v>
      </c>
      <c r="D556" s="2">
        <v>80</v>
      </c>
      <c r="E556" s="2">
        <v>0</v>
      </c>
      <c r="F556" s="302">
        <v>0</v>
      </c>
      <c r="G556" s="14">
        <v>13.3333333333333</v>
      </c>
      <c r="H556" s="2">
        <v>0</v>
      </c>
      <c r="I556" s="30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302">
        <v>0</v>
      </c>
      <c r="D557" s="2">
        <v>80</v>
      </c>
      <c r="E557" s="2">
        <v>0</v>
      </c>
      <c r="F557" s="302">
        <v>0</v>
      </c>
      <c r="G557" s="14">
        <v>13.3333333333333</v>
      </c>
      <c r="H557" s="2">
        <v>0</v>
      </c>
      <c r="I557" s="302">
        <v>0</v>
      </c>
      <c r="J557" s="14">
        <v>15.151515</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302">
        <v>0</v>
      </c>
      <c r="D558" s="2">
        <v>80</v>
      </c>
      <c r="E558" s="2">
        <v>0</v>
      </c>
      <c r="F558" s="302">
        <v>0</v>
      </c>
      <c r="G558" s="14">
        <v>13.3333333333333</v>
      </c>
      <c r="H558" s="2">
        <v>0</v>
      </c>
      <c r="I558" s="302">
        <v>0</v>
      </c>
      <c r="J558" s="14">
        <v>15.151515</v>
      </c>
      <c r="L558" s="2">
        <v>0</v>
      </c>
      <c r="M558" s="27">
        <v>0</v>
      </c>
      <c r="N558" s="2">
        <v>80</v>
      </c>
      <c r="O558" s="2">
        <v>0</v>
      </c>
      <c r="P558" s="27">
        <v>0</v>
      </c>
      <c r="Q558" s="14">
        <v>16.969696969696901</v>
      </c>
      <c r="R558" s="2">
        <v>0</v>
      </c>
      <c r="S558" s="27">
        <v>0</v>
      </c>
      <c r="T558" s="14">
        <v>18.787877999999999</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302">
        <v>0</v>
      </c>
      <c r="D559" s="2">
        <v>80</v>
      </c>
      <c r="E559" s="2">
        <v>0</v>
      </c>
      <c r="F559" s="302">
        <v>0</v>
      </c>
      <c r="G559" s="14">
        <v>13.3333333333333</v>
      </c>
      <c r="H559" s="2">
        <v>0</v>
      </c>
      <c r="I559" s="302">
        <v>0</v>
      </c>
      <c r="J559" s="14">
        <v>15.151515</v>
      </c>
      <c r="L559" s="2">
        <v>0</v>
      </c>
      <c r="M559" s="27">
        <v>0</v>
      </c>
      <c r="N559" s="2">
        <v>80</v>
      </c>
      <c r="O559" s="2">
        <v>0</v>
      </c>
      <c r="P559" s="27">
        <v>0</v>
      </c>
      <c r="Q559" s="14">
        <v>16.969696969696901</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302">
        <v>0</v>
      </c>
      <c r="D560" s="2">
        <v>80</v>
      </c>
      <c r="E560" s="2">
        <v>0</v>
      </c>
      <c r="F560" s="302">
        <v>0</v>
      </c>
      <c r="G560" s="14">
        <v>13.3333333333333</v>
      </c>
      <c r="H560" s="2">
        <v>0</v>
      </c>
      <c r="I560" s="302">
        <v>0</v>
      </c>
      <c r="J560" s="14">
        <v>15.151515</v>
      </c>
      <c r="L560" s="2">
        <v>0</v>
      </c>
      <c r="M560" s="27">
        <v>0</v>
      </c>
      <c r="N560" s="2">
        <v>80</v>
      </c>
      <c r="O560" s="2">
        <v>0</v>
      </c>
      <c r="P560" s="27">
        <v>0</v>
      </c>
      <c r="Q560" s="14">
        <v>16.969696969696901</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302">
        <v>0</v>
      </c>
      <c r="D561" s="2">
        <v>80</v>
      </c>
      <c r="E561" s="2">
        <v>0</v>
      </c>
      <c r="F561" s="302">
        <v>0</v>
      </c>
      <c r="G561" s="14">
        <v>13.3333333333333</v>
      </c>
      <c r="H561" s="2">
        <v>0</v>
      </c>
      <c r="I561" s="302">
        <v>0</v>
      </c>
      <c r="J561" s="14">
        <v>15.151515</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302">
        <v>0</v>
      </c>
      <c r="D562" s="2">
        <v>80</v>
      </c>
      <c r="E562" s="2">
        <v>0</v>
      </c>
      <c r="F562" s="302">
        <v>0</v>
      </c>
      <c r="G562" s="2">
        <v>13.3333333333333</v>
      </c>
      <c r="H562" s="2">
        <v>0</v>
      </c>
      <c r="I562" s="302">
        <v>0</v>
      </c>
      <c r="J562" s="14">
        <v>15.151515</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302">
        <v>0</v>
      </c>
      <c r="D563" s="2">
        <v>80</v>
      </c>
      <c r="E563" s="2">
        <v>0</v>
      </c>
      <c r="F563" s="302">
        <v>0</v>
      </c>
      <c r="G563" s="14">
        <v>13.3333333333333</v>
      </c>
      <c r="H563" s="2">
        <v>0</v>
      </c>
      <c r="I563" s="302">
        <v>0</v>
      </c>
      <c r="J563" s="14">
        <v>15.151515</v>
      </c>
      <c r="L563" s="2">
        <v>0</v>
      </c>
      <c r="M563" s="27">
        <v>0</v>
      </c>
      <c r="N563" s="2">
        <v>80</v>
      </c>
      <c r="O563" s="2">
        <v>0</v>
      </c>
      <c r="P563" s="27">
        <v>0</v>
      </c>
      <c r="Q563" s="14">
        <v>16.969696969696901</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302">
        <v>0</v>
      </c>
      <c r="D564" s="2">
        <v>80</v>
      </c>
      <c r="E564" s="2">
        <v>0</v>
      </c>
      <c r="F564" s="302">
        <v>0</v>
      </c>
      <c r="G564" s="2">
        <v>13.3333333333333</v>
      </c>
      <c r="H564" s="2">
        <v>0</v>
      </c>
      <c r="I564" s="302">
        <v>0</v>
      </c>
      <c r="J564" s="14">
        <v>15.151515</v>
      </c>
      <c r="L564" s="2">
        <v>0</v>
      </c>
      <c r="M564" s="27">
        <v>0</v>
      </c>
      <c r="N564" s="2">
        <v>80</v>
      </c>
      <c r="O564" s="2">
        <v>0</v>
      </c>
      <c r="P564" s="27">
        <v>0</v>
      </c>
      <c r="Q564" s="14">
        <v>16.969696969696901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1831</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1700</v>
      </c>
      <c r="C567" s="305"/>
      <c r="D567" s="305" t="s">
        <v>1701</v>
      </c>
      <c r="E567" s="305" t="s">
        <v>1700</v>
      </c>
      <c r="F567" s="305"/>
      <c r="G567" s="305" t="s">
        <v>1701</v>
      </c>
      <c r="H567" s="305" t="s">
        <v>1700</v>
      </c>
      <c r="I567" s="305"/>
      <c r="J567" s="305" t="s">
        <v>1701</v>
      </c>
      <c r="K567" t="s">
        <v>170</v>
      </c>
      <c r="L567" s="208" t="s">
        <v>1700</v>
      </c>
      <c r="M567" s="208"/>
      <c r="N567" s="208" t="s">
        <v>1701</v>
      </c>
      <c r="O567" s="208" t="s">
        <v>1700</v>
      </c>
      <c r="P567" s="208"/>
      <c r="Q567" s="208" t="s">
        <v>1701</v>
      </c>
      <c r="R567" s="208" t="s">
        <v>1700</v>
      </c>
      <c r="S567" s="208"/>
      <c r="T567" s="208" t="s">
        <v>1701</v>
      </c>
      <c r="U567" t="s">
        <v>170</v>
      </c>
      <c r="V567" s="208" t="s">
        <v>1700</v>
      </c>
      <c r="W567" s="208"/>
      <c r="X567" s="208" t="s">
        <v>1701</v>
      </c>
      <c r="Y567" s="208" t="s">
        <v>1700</v>
      </c>
      <c r="Z567" s="208"/>
      <c r="AA567" s="208" t="s">
        <v>1701</v>
      </c>
      <c r="AB567" s="208" t="s">
        <v>1700</v>
      </c>
      <c r="AC567" s="208"/>
      <c r="AD567" s="208" t="s">
        <v>1701</v>
      </c>
      <c r="AE567" t="s">
        <v>170</v>
      </c>
    </row>
    <row r="568" spans="1:31" x14ac:dyDescent="0.3">
      <c r="A568" t="s">
        <v>172</v>
      </c>
      <c r="B568" s="2">
        <v>461</v>
      </c>
      <c r="C568" t="s">
        <v>170</v>
      </c>
      <c r="D568" s="2">
        <v>66.060606060606005</v>
      </c>
      <c r="E568" s="2">
        <v>886</v>
      </c>
      <c r="F568" t="s">
        <v>170</v>
      </c>
      <c r="G568" s="14">
        <v>138.18181818181799</v>
      </c>
      <c r="H568" s="2">
        <v>977</v>
      </c>
      <c r="I568" t="s">
        <v>170</v>
      </c>
      <c r="J568" s="14">
        <v>161.21212800000001</v>
      </c>
      <c r="K568" s="302">
        <v>1.1193058568329719</v>
      </c>
      <c r="L568" s="2">
        <v>3109</v>
      </c>
      <c r="M568" s="27" t="s">
        <v>170</v>
      </c>
      <c r="N568" s="2">
        <v>202.42424242424201</v>
      </c>
      <c r="O568" s="2">
        <v>4105</v>
      </c>
      <c r="P568" s="27" t="s">
        <v>170</v>
      </c>
      <c r="Q568" s="14">
        <v>241.21212121212099</v>
      </c>
      <c r="R568" s="2">
        <v>4935</v>
      </c>
      <c r="S568" s="27" t="s">
        <v>170</v>
      </c>
      <c r="T568" s="14">
        <v>343.03030000000001</v>
      </c>
      <c r="U568" s="27">
        <v>0.58732711482791899</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75</v>
      </c>
      <c r="C569" s="302">
        <v>0.16268980477223427</v>
      </c>
      <c r="D569" s="2">
        <v>30.909090909090899</v>
      </c>
      <c r="E569" s="2">
        <v>187</v>
      </c>
      <c r="F569" s="302">
        <v>0.2110609480812641</v>
      </c>
      <c r="G569" s="14">
        <v>55.757575757575701</v>
      </c>
      <c r="H569" s="2">
        <v>104</v>
      </c>
      <c r="I569" s="302">
        <v>0.10644831115660185</v>
      </c>
      <c r="J569" s="14">
        <v>66.060609999999997</v>
      </c>
      <c r="K569" s="302">
        <v>0.38666666666666666</v>
      </c>
      <c r="L569" s="2">
        <v>627</v>
      </c>
      <c r="M569" s="27">
        <v>0.20167256352524929</v>
      </c>
      <c r="N569" s="2">
        <v>109.69696969696901</v>
      </c>
      <c r="O569" s="2">
        <v>869</v>
      </c>
      <c r="P569" s="27">
        <v>0.21169305724725945</v>
      </c>
      <c r="Q569" s="14">
        <v>137.575757575757</v>
      </c>
      <c r="R569" s="2">
        <v>865</v>
      </c>
      <c r="S569" s="27">
        <v>0.17527862208713271</v>
      </c>
      <c r="T569" s="14">
        <v>150.909088</v>
      </c>
      <c r="U569" s="27">
        <v>0.37958532695374803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11</v>
      </c>
      <c r="C570" s="302">
        <v>2.3861171366594359E-2</v>
      </c>
      <c r="D570" s="2">
        <v>11.5151515151515</v>
      </c>
      <c r="E570" s="2">
        <v>110</v>
      </c>
      <c r="F570" s="302">
        <v>0.12415349887133183</v>
      </c>
      <c r="G570" s="14">
        <v>41.818181818181799</v>
      </c>
      <c r="H570" s="2">
        <v>17</v>
      </c>
      <c r="I570" s="302">
        <v>1.7400204708290685E-2</v>
      </c>
      <c r="J570" s="14">
        <v>15.757576</v>
      </c>
      <c r="K570" s="302">
        <v>0.54545454545454541</v>
      </c>
      <c r="L570" s="2">
        <v>196</v>
      </c>
      <c r="M570" s="27">
        <v>6.3042779028626567E-2</v>
      </c>
      <c r="N570" s="2">
        <v>66.060606060606005</v>
      </c>
      <c r="O570" s="2">
        <v>392</v>
      </c>
      <c r="P570" s="27">
        <v>9.5493300852618757E-2</v>
      </c>
      <c r="Q570" s="14">
        <v>96.363636363636402</v>
      </c>
      <c r="R570" s="2">
        <v>360</v>
      </c>
      <c r="S570" s="27">
        <v>7.29483282674772E-2</v>
      </c>
      <c r="T570" s="14">
        <v>83.636359999999996</v>
      </c>
      <c r="U570" s="27">
        <v>0.83673469387755106</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11</v>
      </c>
      <c r="C571" s="302">
        <v>2.3861171366594359E-2</v>
      </c>
      <c r="D571" s="2">
        <v>11.5151515151515</v>
      </c>
      <c r="E571" s="2">
        <v>110</v>
      </c>
      <c r="F571" s="302">
        <v>0.12415349887133183</v>
      </c>
      <c r="G571" s="14">
        <v>41.818181818181799</v>
      </c>
      <c r="H571" s="2">
        <v>17</v>
      </c>
      <c r="I571" s="302">
        <v>1.7400204708290685E-2</v>
      </c>
      <c r="J571" s="14">
        <v>15.757576</v>
      </c>
      <c r="K571" s="302">
        <v>0.54545454545454541</v>
      </c>
      <c r="L571" s="2">
        <v>183</v>
      </c>
      <c r="M571" s="27">
        <v>5.8861370215503375E-2</v>
      </c>
      <c r="N571" s="2">
        <v>64.848484848484802</v>
      </c>
      <c r="O571" s="2">
        <v>312</v>
      </c>
      <c r="P571" s="27">
        <v>7.6004872107186358E-2</v>
      </c>
      <c r="Q571" s="14">
        <v>68.484848484848399</v>
      </c>
      <c r="R571" s="2">
        <v>343</v>
      </c>
      <c r="S571" s="27">
        <v>6.9503546099290783E-2</v>
      </c>
      <c r="T571" s="14">
        <v>82.424239999999998</v>
      </c>
      <c r="U571" s="27">
        <v>0.87431693989071035</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2">
        <v>0</v>
      </c>
      <c r="D572" s="2">
        <v>80</v>
      </c>
      <c r="E572" s="2">
        <v>0</v>
      </c>
      <c r="F572" s="302">
        <v>0</v>
      </c>
      <c r="G572" s="14">
        <v>13.3333333333333</v>
      </c>
      <c r="H572" s="2">
        <v>0</v>
      </c>
      <c r="I572" s="302">
        <v>0</v>
      </c>
      <c r="J572" s="14">
        <v>15.151515</v>
      </c>
      <c r="L572" s="2">
        <v>18</v>
      </c>
      <c r="M572" s="27">
        <v>5.789642972016726E-3</v>
      </c>
      <c r="N572" s="2">
        <v>13.9393939393939</v>
      </c>
      <c r="O572" s="2">
        <v>0</v>
      </c>
      <c r="P572" s="27">
        <v>0</v>
      </c>
      <c r="Q572" s="14">
        <v>16.969696969696901</v>
      </c>
      <c r="R572" s="2">
        <v>15</v>
      </c>
      <c r="S572" s="27">
        <v>3.0395136778115501E-3</v>
      </c>
      <c r="T572" s="14">
        <v>15.151515</v>
      </c>
      <c r="U572" s="27">
        <v>-0.16666666666666666</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11</v>
      </c>
      <c r="C573" s="302">
        <v>2.3861171366594359E-2</v>
      </c>
      <c r="D573" s="2">
        <v>11.5151515151515</v>
      </c>
      <c r="E573" s="2">
        <v>90</v>
      </c>
      <c r="F573" s="302">
        <v>0.10158013544018059</v>
      </c>
      <c r="G573" s="14">
        <v>39.393939393939398</v>
      </c>
      <c r="H573" s="2">
        <v>0</v>
      </c>
      <c r="I573" s="302">
        <v>0</v>
      </c>
      <c r="J573" s="14">
        <v>15.151515</v>
      </c>
      <c r="K573" s="302">
        <v>-1</v>
      </c>
      <c r="L573" s="2">
        <v>50</v>
      </c>
      <c r="M573" s="27">
        <v>1.6082341588935348E-2</v>
      </c>
      <c r="N573" s="2">
        <v>18.181818181818102</v>
      </c>
      <c r="O573" s="2">
        <v>202</v>
      </c>
      <c r="P573" s="27">
        <v>4.9208282582216809E-2</v>
      </c>
      <c r="Q573" s="14">
        <v>56.363636363636303</v>
      </c>
      <c r="R573" s="2">
        <v>122</v>
      </c>
      <c r="S573" s="27">
        <v>2.4721377912867274E-2</v>
      </c>
      <c r="T573" s="14">
        <v>47.272728000000001</v>
      </c>
      <c r="U573" s="27">
        <v>1.44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2">
        <v>0</v>
      </c>
      <c r="D574" s="2">
        <v>80</v>
      </c>
      <c r="E574" s="2">
        <v>20</v>
      </c>
      <c r="F574" s="302">
        <v>2.2573363431151242E-2</v>
      </c>
      <c r="G574" s="14">
        <v>18.181818181818102</v>
      </c>
      <c r="H574" s="2">
        <v>17</v>
      </c>
      <c r="I574" s="302">
        <v>1.7400204708290685E-2</v>
      </c>
      <c r="J574" s="14">
        <v>15.757576</v>
      </c>
      <c r="L574" s="2">
        <v>115</v>
      </c>
      <c r="M574" s="27">
        <v>3.6989385654551302E-2</v>
      </c>
      <c r="N574" s="2">
        <v>61.212121212121197</v>
      </c>
      <c r="O574" s="2">
        <v>110</v>
      </c>
      <c r="P574" s="27">
        <v>2.679658952496955E-2</v>
      </c>
      <c r="Q574" s="14">
        <v>40</v>
      </c>
      <c r="R574" s="2">
        <v>206</v>
      </c>
      <c r="S574" s="27">
        <v>4.1742654508611955E-2</v>
      </c>
      <c r="T574" s="14">
        <v>67.272729999999996</v>
      </c>
      <c r="U574" s="27">
        <v>0.79130434782608694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2">
        <v>0</v>
      </c>
      <c r="D575" s="2">
        <v>80</v>
      </c>
      <c r="E575" s="2">
        <v>0</v>
      </c>
      <c r="F575" s="302">
        <v>0</v>
      </c>
      <c r="G575" s="14">
        <v>13.3333333333333</v>
      </c>
      <c r="H575" s="2">
        <v>0</v>
      </c>
      <c r="I575" s="302">
        <v>0</v>
      </c>
      <c r="J575" s="14">
        <v>15.151515</v>
      </c>
      <c r="L575" s="2">
        <v>13</v>
      </c>
      <c r="M575" s="27">
        <v>4.1814088131231905E-3</v>
      </c>
      <c r="N575" s="2">
        <v>8.4848484848484809</v>
      </c>
      <c r="O575" s="2">
        <v>80</v>
      </c>
      <c r="P575" s="27">
        <v>1.9488428745432398E-2</v>
      </c>
      <c r="Q575" s="14">
        <v>62.424242424242401</v>
      </c>
      <c r="R575" s="2">
        <v>17</v>
      </c>
      <c r="S575" s="27">
        <v>3.4447821681864235E-3</v>
      </c>
      <c r="T575" s="14">
        <v>16.969695999999999</v>
      </c>
      <c r="U575" s="27">
        <v>0.30769230769230771</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64</v>
      </c>
      <c r="C576" s="302">
        <v>0.13882863340563992</v>
      </c>
      <c r="D576" s="2">
        <v>29.090909090909101</v>
      </c>
      <c r="E576" s="2">
        <v>77</v>
      </c>
      <c r="F576" s="302">
        <v>8.6907449209932278E-2</v>
      </c>
      <c r="G576" s="14">
        <v>39.393939393939398</v>
      </c>
      <c r="H576" s="2">
        <v>87</v>
      </c>
      <c r="I576" s="302">
        <v>8.9048106448311154E-2</v>
      </c>
      <c r="J576" s="14">
        <v>63.030304000000001</v>
      </c>
      <c r="K576" s="302">
        <v>0.359375</v>
      </c>
      <c r="L576" s="2">
        <v>431</v>
      </c>
      <c r="M576" s="27">
        <v>0.13862978449662272</v>
      </c>
      <c r="N576" s="2">
        <v>94.545454545454504</v>
      </c>
      <c r="O576" s="2">
        <v>477</v>
      </c>
      <c r="P576" s="27">
        <v>0.11619975639464068</v>
      </c>
      <c r="Q576" s="14">
        <v>90.303030303030297</v>
      </c>
      <c r="R576" s="2">
        <v>505</v>
      </c>
      <c r="S576" s="27">
        <v>0.10233029381965553</v>
      </c>
      <c r="T576" s="14">
        <v>118.78788</v>
      </c>
      <c r="U576" s="27">
        <v>0.1716937354988399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302">
        <v>0</v>
      </c>
      <c r="D577" s="2">
        <v>80</v>
      </c>
      <c r="E577" s="2">
        <v>0</v>
      </c>
      <c r="F577" s="302">
        <v>0</v>
      </c>
      <c r="G577" s="14">
        <v>13.3333333333333</v>
      </c>
      <c r="H577" s="2">
        <v>45</v>
      </c>
      <c r="I577" s="302">
        <v>4.6059365404298877E-2</v>
      </c>
      <c r="J577" s="14">
        <v>43.030304000000001</v>
      </c>
      <c r="L577" s="2">
        <v>121</v>
      </c>
      <c r="M577" s="27">
        <v>3.8919266645223542E-2</v>
      </c>
      <c r="N577" s="2">
        <v>66.6666666666666</v>
      </c>
      <c r="O577" s="2">
        <v>55</v>
      </c>
      <c r="P577" s="27">
        <v>1.3398294762484775E-2</v>
      </c>
      <c r="Q577" s="14">
        <v>26.060606060605998</v>
      </c>
      <c r="R577" s="2">
        <v>150</v>
      </c>
      <c r="S577" s="27">
        <v>3.0395136778115502E-2</v>
      </c>
      <c r="T577" s="14">
        <v>78.181816100000006</v>
      </c>
      <c r="U577" s="27">
        <v>0.23966942148760331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302">
        <v>0</v>
      </c>
      <c r="D578" s="2">
        <v>80</v>
      </c>
      <c r="E578" s="2">
        <v>0</v>
      </c>
      <c r="F578" s="302">
        <v>0</v>
      </c>
      <c r="G578" s="14">
        <v>13.3333333333333</v>
      </c>
      <c r="H578" s="2">
        <v>45</v>
      </c>
      <c r="I578" s="302">
        <v>4.6059365404298877E-2</v>
      </c>
      <c r="J578" s="14">
        <v>43.030304000000001</v>
      </c>
      <c r="L578" s="2">
        <v>106</v>
      </c>
      <c r="M578" s="27">
        <v>3.4094564168542937E-2</v>
      </c>
      <c r="N578" s="2">
        <v>64.848484848484802</v>
      </c>
      <c r="O578" s="2">
        <v>55</v>
      </c>
      <c r="P578" s="27">
        <v>1.3398294762484775E-2</v>
      </c>
      <c r="Q578" s="14">
        <v>26.060606060605998</v>
      </c>
      <c r="R578" s="2">
        <v>143</v>
      </c>
      <c r="S578" s="27">
        <v>2.8976697061803443E-2</v>
      </c>
      <c r="T578" s="14">
        <v>78.181816100000006</v>
      </c>
      <c r="U578" s="27">
        <v>0.34905660377358488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2">
        <v>0</v>
      </c>
      <c r="D579" s="2">
        <v>80</v>
      </c>
      <c r="E579" s="2">
        <v>0</v>
      </c>
      <c r="F579" s="302">
        <v>0</v>
      </c>
      <c r="G579" s="14">
        <v>13.3333333333333</v>
      </c>
      <c r="H579" s="2">
        <v>0</v>
      </c>
      <c r="I579" s="302">
        <v>0</v>
      </c>
      <c r="J579" s="14">
        <v>15.151515</v>
      </c>
      <c r="L579" s="2">
        <v>0</v>
      </c>
      <c r="M579" s="27">
        <v>0</v>
      </c>
      <c r="N579" s="2">
        <v>80</v>
      </c>
      <c r="O579" s="2">
        <v>0</v>
      </c>
      <c r="P579" s="27">
        <v>0</v>
      </c>
      <c r="Q579" s="14">
        <v>16.969696969696901</v>
      </c>
      <c r="R579" s="2">
        <v>0</v>
      </c>
      <c r="S579" s="27">
        <v>0</v>
      </c>
      <c r="T579" s="14">
        <v>18.787877999999999</v>
      </c>
      <c r="U579" s="27"/>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302">
        <v>0</v>
      </c>
      <c r="D580" s="2">
        <v>80</v>
      </c>
      <c r="E580" s="2">
        <v>0</v>
      </c>
      <c r="F580" s="302">
        <v>0</v>
      </c>
      <c r="G580" s="14">
        <v>13.3333333333333</v>
      </c>
      <c r="H580" s="2">
        <v>45</v>
      </c>
      <c r="I580" s="302">
        <v>4.6059365404298877E-2</v>
      </c>
      <c r="J580" s="14">
        <v>43.030304000000001</v>
      </c>
      <c r="L580" s="2">
        <v>95</v>
      </c>
      <c r="M580" s="27">
        <v>3.0556449018977163E-2</v>
      </c>
      <c r="N580" s="2">
        <v>63.636363636363598</v>
      </c>
      <c r="O580" s="2">
        <v>28</v>
      </c>
      <c r="P580" s="27">
        <v>6.8209500609013396E-3</v>
      </c>
      <c r="Q580" s="14">
        <v>21.818181818181799</v>
      </c>
      <c r="R580" s="2">
        <v>102</v>
      </c>
      <c r="S580" s="27">
        <v>2.0668693009118541E-2</v>
      </c>
      <c r="T580" s="14">
        <v>55.757576</v>
      </c>
      <c r="U580" s="27">
        <v>7.3684210526315783E-2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2">
        <v>0</v>
      </c>
      <c r="D581" s="2">
        <v>80</v>
      </c>
      <c r="E581" s="2">
        <v>0</v>
      </c>
      <c r="F581" s="302">
        <v>0</v>
      </c>
      <c r="G581" s="14">
        <v>13.3333333333333</v>
      </c>
      <c r="H581" s="2">
        <v>0</v>
      </c>
      <c r="I581" s="302">
        <v>0</v>
      </c>
      <c r="J581" s="14">
        <v>15.151515</v>
      </c>
      <c r="L581" s="2">
        <v>11</v>
      </c>
      <c r="M581" s="27">
        <v>3.538115149565777E-3</v>
      </c>
      <c r="N581" s="2">
        <v>10.909090909090899</v>
      </c>
      <c r="O581" s="2">
        <v>27</v>
      </c>
      <c r="P581" s="27">
        <v>6.5773447015834352E-3</v>
      </c>
      <c r="Q581" s="14">
        <v>13.3333333333333</v>
      </c>
      <c r="R581" s="2">
        <v>41</v>
      </c>
      <c r="S581" s="27">
        <v>8.3080040526849041E-3</v>
      </c>
      <c r="T581" s="14">
        <v>44.242424</v>
      </c>
      <c r="U581" s="27">
        <v>2.7272727272727271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2">
        <v>0</v>
      </c>
      <c r="D582" s="2">
        <v>80</v>
      </c>
      <c r="E582" s="2">
        <v>0</v>
      </c>
      <c r="F582" s="302">
        <v>0</v>
      </c>
      <c r="G582" s="14">
        <v>13.3333333333333</v>
      </c>
      <c r="H582" s="2">
        <v>0</v>
      </c>
      <c r="I582" s="302">
        <v>0</v>
      </c>
      <c r="J582" s="14">
        <v>15.151515</v>
      </c>
      <c r="L582" s="2">
        <v>15</v>
      </c>
      <c r="M582" s="27">
        <v>4.8247024766806049E-3</v>
      </c>
      <c r="N582" s="2">
        <v>12.1212121212121</v>
      </c>
      <c r="O582" s="2">
        <v>0</v>
      </c>
      <c r="P582" s="27">
        <v>0</v>
      </c>
      <c r="Q582" s="14">
        <v>16.969696969696901</v>
      </c>
      <c r="R582" s="2">
        <v>7</v>
      </c>
      <c r="S582" s="27">
        <v>1.4184397163120568E-3</v>
      </c>
      <c r="T582" s="14">
        <v>6.6666665099999998</v>
      </c>
      <c r="U582" s="27">
        <v>-0.53333333333333333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64</v>
      </c>
      <c r="C583" s="302">
        <v>0.13882863340563992</v>
      </c>
      <c r="D583" s="2">
        <v>29.090909090909101</v>
      </c>
      <c r="E583" s="2">
        <v>77</v>
      </c>
      <c r="F583" s="302">
        <v>8.6907449209932278E-2</v>
      </c>
      <c r="G583" s="14">
        <v>39.393939393939398</v>
      </c>
      <c r="H583" s="2">
        <v>42</v>
      </c>
      <c r="I583" s="302">
        <v>4.2988741044012284E-2</v>
      </c>
      <c r="J583" s="14">
        <v>44.242424</v>
      </c>
      <c r="K583" s="302">
        <v>-0.34375</v>
      </c>
      <c r="L583" s="2">
        <v>310</v>
      </c>
      <c r="M583" s="27">
        <v>9.9710517851399158E-2</v>
      </c>
      <c r="N583" s="2">
        <v>70.909090909090907</v>
      </c>
      <c r="O583" s="2">
        <v>422</v>
      </c>
      <c r="P583" s="27">
        <v>0.10280146163215591</v>
      </c>
      <c r="Q583" s="14">
        <v>84.848484848484802</v>
      </c>
      <c r="R583" s="2">
        <v>355</v>
      </c>
      <c r="S583" s="27">
        <v>7.1935157041540021E-2</v>
      </c>
      <c r="T583" s="14">
        <v>89.696969999999993</v>
      </c>
      <c r="U583" s="27">
        <v>0.14516129032258066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64</v>
      </c>
      <c r="C584" s="302">
        <v>0.13882863340563992</v>
      </c>
      <c r="D584" s="2">
        <v>29.090909090909101</v>
      </c>
      <c r="E584" s="2">
        <v>77</v>
      </c>
      <c r="F584" s="302">
        <v>8.6907449209932278E-2</v>
      </c>
      <c r="G584" s="2">
        <v>39.393939393939398</v>
      </c>
      <c r="H584" s="2">
        <v>42</v>
      </c>
      <c r="I584" s="302">
        <v>4.2988741044012284E-2</v>
      </c>
      <c r="J584" s="14">
        <v>44.242424</v>
      </c>
      <c r="K584" s="302">
        <v>-0.34375</v>
      </c>
      <c r="L584" s="2">
        <v>285</v>
      </c>
      <c r="M584" s="27">
        <v>9.1669347056931486E-2</v>
      </c>
      <c r="N584" s="2">
        <v>69.090909090909093</v>
      </c>
      <c r="O584" s="2">
        <v>372</v>
      </c>
      <c r="P584" s="27">
        <v>9.062119366626066E-2</v>
      </c>
      <c r="Q584" s="14">
        <v>80.606060606060595</v>
      </c>
      <c r="R584" s="2">
        <v>333</v>
      </c>
      <c r="S584" s="27">
        <v>6.7477203647416412E-2</v>
      </c>
      <c r="T584" s="14">
        <v>87.272729999999996</v>
      </c>
      <c r="U584" s="27">
        <v>0.16842105263157894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12</v>
      </c>
      <c r="C585" s="302">
        <v>2.6030368763557483E-2</v>
      </c>
      <c r="D585" s="2">
        <v>10.909090909090899</v>
      </c>
      <c r="E585" s="2">
        <v>0</v>
      </c>
      <c r="F585" s="302">
        <v>0</v>
      </c>
      <c r="G585" s="14">
        <v>13.3333333333333</v>
      </c>
      <c r="H585" s="2">
        <v>42</v>
      </c>
      <c r="I585" s="302">
        <v>4.2988741044012284E-2</v>
      </c>
      <c r="J585" s="14">
        <v>44.242424</v>
      </c>
      <c r="K585" s="302">
        <v>2.5</v>
      </c>
      <c r="L585" s="2">
        <v>26</v>
      </c>
      <c r="M585" s="27">
        <v>8.362817626246381E-3</v>
      </c>
      <c r="N585" s="2">
        <v>15.151515151515101</v>
      </c>
      <c r="O585" s="2">
        <v>76</v>
      </c>
      <c r="P585" s="27">
        <v>1.8514007308160781E-2</v>
      </c>
      <c r="Q585" s="14">
        <v>40.606060606060602</v>
      </c>
      <c r="R585" s="2">
        <v>42</v>
      </c>
      <c r="S585" s="27">
        <v>8.5106382978723406E-3</v>
      </c>
      <c r="T585" s="14">
        <v>44.242424</v>
      </c>
      <c r="U585" s="27">
        <v>0.61538461538461542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23</v>
      </c>
      <c r="C586" s="302">
        <v>4.9891540130151846E-2</v>
      </c>
      <c r="D586" s="2">
        <v>21.818181818181799</v>
      </c>
      <c r="E586" s="2">
        <v>0</v>
      </c>
      <c r="F586" s="302">
        <v>0</v>
      </c>
      <c r="G586" s="14">
        <v>13.3333333333333</v>
      </c>
      <c r="H586" s="2">
        <v>0</v>
      </c>
      <c r="I586" s="302">
        <v>0</v>
      </c>
      <c r="J586" s="14">
        <v>15.151515</v>
      </c>
      <c r="K586" s="302">
        <v>-1</v>
      </c>
      <c r="L586" s="2">
        <v>112</v>
      </c>
      <c r="M586" s="27">
        <v>3.6024445159215185E-2</v>
      </c>
      <c r="N586" s="2">
        <v>60</v>
      </c>
      <c r="O586" s="2">
        <v>121</v>
      </c>
      <c r="P586" s="27">
        <v>2.9476248477466504E-2</v>
      </c>
      <c r="Q586" s="14">
        <v>40.606060606060602</v>
      </c>
      <c r="R586" s="2">
        <v>91</v>
      </c>
      <c r="S586" s="27">
        <v>1.8439716312056736E-2</v>
      </c>
      <c r="T586" s="14">
        <v>46.6666679</v>
      </c>
      <c r="U586" s="27">
        <v>-0.1875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29</v>
      </c>
      <c r="C587" s="302">
        <v>6.2906724511930592E-2</v>
      </c>
      <c r="D587" s="2">
        <v>16.969696969696901</v>
      </c>
      <c r="E587" s="2">
        <v>77</v>
      </c>
      <c r="F587" s="302">
        <v>8.6907449209932278E-2</v>
      </c>
      <c r="G587" s="14">
        <v>39.393939393939398</v>
      </c>
      <c r="H587" s="2">
        <v>0</v>
      </c>
      <c r="I587" s="302">
        <v>0</v>
      </c>
      <c r="J587" s="14">
        <v>15.151515</v>
      </c>
      <c r="K587" s="302">
        <v>-1</v>
      </c>
      <c r="L587" s="2">
        <v>147</v>
      </c>
      <c r="M587" s="27">
        <v>4.7282084271469925E-2</v>
      </c>
      <c r="N587" s="2">
        <v>43.030303030303003</v>
      </c>
      <c r="O587" s="2">
        <v>175</v>
      </c>
      <c r="P587" s="27">
        <v>4.2630937880633372E-2</v>
      </c>
      <c r="Q587" s="14">
        <v>63.636363636363598</v>
      </c>
      <c r="R587" s="2">
        <v>200</v>
      </c>
      <c r="S587" s="27">
        <v>4.0526849037487336E-2</v>
      </c>
      <c r="T587" s="14">
        <v>56.363636</v>
      </c>
      <c r="U587" s="27">
        <v>0.36054421768707484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2">
        <v>0</v>
      </c>
      <c r="D588" s="2">
        <v>80</v>
      </c>
      <c r="E588" s="2">
        <v>0</v>
      </c>
      <c r="F588" s="302">
        <v>0</v>
      </c>
      <c r="G588" s="2">
        <v>13.3333333333333</v>
      </c>
      <c r="H588" s="2">
        <v>0</v>
      </c>
      <c r="I588" s="302">
        <v>0</v>
      </c>
      <c r="J588" s="14">
        <v>15.151515</v>
      </c>
      <c r="L588" s="2">
        <v>25</v>
      </c>
      <c r="M588" s="27">
        <v>8.0411707944676742E-3</v>
      </c>
      <c r="N588" s="2">
        <v>15.151515151515101</v>
      </c>
      <c r="O588" s="2">
        <v>50</v>
      </c>
      <c r="P588" s="27">
        <v>1.2180267965895249E-2</v>
      </c>
      <c r="Q588" s="14">
        <v>21.2121212121212</v>
      </c>
      <c r="R588" s="2">
        <v>22</v>
      </c>
      <c r="S588" s="27">
        <v>4.4579533941236068E-3</v>
      </c>
      <c r="T588" s="14">
        <v>17.575758</v>
      </c>
      <c r="U588" s="27">
        <v>-0.12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386</v>
      </c>
      <c r="C589" s="302">
        <v>0.83731019522776573</v>
      </c>
      <c r="D589" s="2">
        <v>55.757575757575701</v>
      </c>
      <c r="E589" s="2">
        <v>699</v>
      </c>
      <c r="F589" s="302">
        <v>0.78893905191873592</v>
      </c>
      <c r="G589" s="14">
        <v>131.51515151515099</v>
      </c>
      <c r="H589" s="2">
        <v>873</v>
      </c>
      <c r="I589" s="302">
        <v>0.8935516888433982</v>
      </c>
      <c r="J589" s="14">
        <v>145.454544</v>
      </c>
      <c r="K589" s="302">
        <v>1.2616580310880829</v>
      </c>
      <c r="L589" s="2">
        <v>2482</v>
      </c>
      <c r="M589" s="27">
        <v>0.79832743647475068</v>
      </c>
      <c r="N589" s="2">
        <v>186.06060606060601</v>
      </c>
      <c r="O589" s="2">
        <v>3236</v>
      </c>
      <c r="P589" s="27">
        <v>0.7883069427527406</v>
      </c>
      <c r="Q589" s="14">
        <v>234.54545454545399</v>
      </c>
      <c r="R589" s="2">
        <v>4070</v>
      </c>
      <c r="S589" s="27">
        <v>0.82472137791286726</v>
      </c>
      <c r="T589" s="14">
        <v>317.57574499999998</v>
      </c>
      <c r="U589" s="27">
        <v>0.63980660757453667</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286</v>
      </c>
      <c r="C590" s="302">
        <v>0.62039045553145333</v>
      </c>
      <c r="D590" s="2">
        <v>49.090909090909101</v>
      </c>
      <c r="E590" s="2">
        <v>389</v>
      </c>
      <c r="F590" s="302">
        <v>0.43905191873589167</v>
      </c>
      <c r="G590" s="14">
        <v>100.60606060606</v>
      </c>
      <c r="H590" s="2">
        <v>609</v>
      </c>
      <c r="I590" s="302">
        <v>0.62333674513817805</v>
      </c>
      <c r="J590" s="14">
        <v>122.42424</v>
      </c>
      <c r="K590" s="302">
        <v>1.1293706293706294</v>
      </c>
      <c r="L590" s="2">
        <v>1818</v>
      </c>
      <c r="M590" s="27">
        <v>0.58475394017368931</v>
      </c>
      <c r="N590" s="2">
        <v>164.24242424242399</v>
      </c>
      <c r="O590" s="2">
        <v>2161</v>
      </c>
      <c r="P590" s="27">
        <v>0.52643118148599266</v>
      </c>
      <c r="Q590" s="14">
        <v>194.54545454545399</v>
      </c>
      <c r="R590" s="2">
        <v>2557</v>
      </c>
      <c r="S590" s="27">
        <v>0.5181357649442756</v>
      </c>
      <c r="T590" s="14">
        <v>236.363632</v>
      </c>
      <c r="U590" s="27">
        <v>0.40649064906490651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247</v>
      </c>
      <c r="C591" s="302">
        <v>0.53579175704989157</v>
      </c>
      <c r="D591" s="2">
        <v>43.636363636363598</v>
      </c>
      <c r="E591" s="2">
        <v>218</v>
      </c>
      <c r="F591" s="302">
        <v>0.24604966139954854</v>
      </c>
      <c r="G591" s="14">
        <v>79.393939393939405</v>
      </c>
      <c r="H591" s="2">
        <v>452</v>
      </c>
      <c r="I591" s="302">
        <v>0.46264073694984648</v>
      </c>
      <c r="J591" s="14">
        <v>101.818184</v>
      </c>
      <c r="K591" s="302">
        <v>0.82995951417004044</v>
      </c>
      <c r="L591" s="2">
        <v>1275</v>
      </c>
      <c r="M591" s="27">
        <v>0.41009971051785138</v>
      </c>
      <c r="N591" s="2">
        <v>138.78787878787799</v>
      </c>
      <c r="O591" s="2">
        <v>1471</v>
      </c>
      <c r="P591" s="27">
        <v>0.35834348355663825</v>
      </c>
      <c r="Q591" s="14">
        <v>166.06060606060601</v>
      </c>
      <c r="R591" s="2">
        <v>1581</v>
      </c>
      <c r="S591" s="27">
        <v>0.32036474164133738</v>
      </c>
      <c r="T591" s="14">
        <v>201.21212800000001</v>
      </c>
      <c r="U591" s="27">
        <v>0.24</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35</v>
      </c>
      <c r="C592" s="302">
        <v>7.5921908893709325E-2</v>
      </c>
      <c r="D592" s="2">
        <v>20.606060606060598</v>
      </c>
      <c r="E592" s="2">
        <v>12</v>
      </c>
      <c r="F592" s="302">
        <v>1.3544018058690745E-2</v>
      </c>
      <c r="G592" s="14">
        <v>12.7272727272727</v>
      </c>
      <c r="H592" s="2">
        <v>94</v>
      </c>
      <c r="I592" s="302">
        <v>9.6212896622313207E-2</v>
      </c>
      <c r="J592" s="14">
        <v>52.727271999999999</v>
      </c>
      <c r="K592" s="302">
        <v>1.6857142857142857</v>
      </c>
      <c r="L592" s="2">
        <v>153</v>
      </c>
      <c r="M592" s="27">
        <v>4.9211965262142165E-2</v>
      </c>
      <c r="N592" s="2">
        <v>48.484848484848399</v>
      </c>
      <c r="O592" s="2">
        <v>147</v>
      </c>
      <c r="P592" s="27">
        <v>3.5809987819732034E-2</v>
      </c>
      <c r="Q592" s="14">
        <v>53.3333333333333</v>
      </c>
      <c r="R592" s="2">
        <v>221</v>
      </c>
      <c r="S592" s="27">
        <v>4.4782168186423506E-2</v>
      </c>
      <c r="T592" s="14">
        <v>69.090909999999994</v>
      </c>
      <c r="U592" s="27">
        <v>0.44444444444444442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56</v>
      </c>
      <c r="C593" s="302">
        <v>0.12147505422993492</v>
      </c>
      <c r="D593" s="2">
        <v>26.6666666666666</v>
      </c>
      <c r="E593" s="2">
        <v>84</v>
      </c>
      <c r="F593" s="302">
        <v>9.480812641083522E-2</v>
      </c>
      <c r="G593" s="14">
        <v>56.969696969696898</v>
      </c>
      <c r="H593" s="2">
        <v>141</v>
      </c>
      <c r="I593" s="302">
        <v>0.14431934493346982</v>
      </c>
      <c r="J593" s="14">
        <v>51.515152</v>
      </c>
      <c r="K593" s="302">
        <v>1.5178571428571428</v>
      </c>
      <c r="L593" s="2">
        <v>443</v>
      </c>
      <c r="M593" s="27">
        <v>0.14248954647796719</v>
      </c>
      <c r="N593" s="2">
        <v>81.212121212121204</v>
      </c>
      <c r="O593" s="2">
        <v>386</v>
      </c>
      <c r="P593" s="27">
        <v>9.4031668696711326E-2</v>
      </c>
      <c r="Q593" s="14">
        <v>101.818181818181</v>
      </c>
      <c r="R593" s="2">
        <v>340</v>
      </c>
      <c r="S593" s="27">
        <v>6.889564336372847E-2</v>
      </c>
      <c r="T593" s="14">
        <v>79.393936199999999</v>
      </c>
      <c r="U593" s="27">
        <v>-0.2325056433408578</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156</v>
      </c>
      <c r="C594" s="302">
        <v>0.33839479392624727</v>
      </c>
      <c r="D594" s="2">
        <v>35.151515151515099</v>
      </c>
      <c r="E594" s="2">
        <v>122</v>
      </c>
      <c r="F594" s="302">
        <v>0.13769751693002258</v>
      </c>
      <c r="G594" s="14">
        <v>52.727272727272698</v>
      </c>
      <c r="H594" s="2">
        <v>217</v>
      </c>
      <c r="I594" s="302">
        <v>0.22210849539406347</v>
      </c>
      <c r="J594" s="14">
        <v>80</v>
      </c>
      <c r="K594" s="302">
        <v>0.39102564102564102</v>
      </c>
      <c r="L594" s="2">
        <v>679</v>
      </c>
      <c r="M594" s="27">
        <v>0.21839819877774205</v>
      </c>
      <c r="N594" s="2">
        <v>108.484848484848</v>
      </c>
      <c r="O594" s="2">
        <v>938</v>
      </c>
      <c r="P594" s="27">
        <v>0.22850182704019489</v>
      </c>
      <c r="Q594" s="14">
        <v>141.21212121212099</v>
      </c>
      <c r="R594" s="2">
        <v>1020</v>
      </c>
      <c r="S594" s="27">
        <v>0.20668693009118541</v>
      </c>
      <c r="T594" s="14">
        <v>166.66667200000001</v>
      </c>
      <c r="U594" s="27">
        <v>0.50220913107511045</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39</v>
      </c>
      <c r="C595" s="302">
        <v>8.4598698481561818E-2</v>
      </c>
      <c r="D595" s="2">
        <v>19.393939393939299</v>
      </c>
      <c r="E595" s="2">
        <v>171</v>
      </c>
      <c r="F595" s="302">
        <v>0.1930022573363431</v>
      </c>
      <c r="G595" s="14">
        <v>64.242424242424207</v>
      </c>
      <c r="H595" s="2">
        <v>157</v>
      </c>
      <c r="I595" s="302">
        <v>0.16069600818833163</v>
      </c>
      <c r="J595" s="14">
        <v>55.757576</v>
      </c>
      <c r="K595" s="302">
        <v>3.0256410256410255</v>
      </c>
      <c r="L595" s="2">
        <v>543</v>
      </c>
      <c r="M595" s="27">
        <v>0.17465422965583788</v>
      </c>
      <c r="N595" s="2">
        <v>76.363636363636303</v>
      </c>
      <c r="O595" s="2">
        <v>690</v>
      </c>
      <c r="P595" s="27">
        <v>0.16808769792935443</v>
      </c>
      <c r="Q595" s="14">
        <v>96.969696969696898</v>
      </c>
      <c r="R595" s="2">
        <v>976</v>
      </c>
      <c r="S595" s="27">
        <v>0.19777102330293819</v>
      </c>
      <c r="T595" s="14">
        <v>161.81817599999999</v>
      </c>
      <c r="U595" s="27">
        <v>0.79742173112338854</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100</v>
      </c>
      <c r="C596" s="302">
        <v>0.21691973969631237</v>
      </c>
      <c r="D596" s="2">
        <v>32.121212121212103</v>
      </c>
      <c r="E596" s="2">
        <v>310</v>
      </c>
      <c r="F596" s="302">
        <v>0.34988713318284426</v>
      </c>
      <c r="G596" s="14">
        <v>100.60606060606</v>
      </c>
      <c r="H596" s="2">
        <v>264</v>
      </c>
      <c r="I596" s="302">
        <v>0.27021494370522003</v>
      </c>
      <c r="J596" s="14">
        <v>78.787880000000001</v>
      </c>
      <c r="K596" s="302">
        <v>1.64</v>
      </c>
      <c r="L596" s="2">
        <v>664</v>
      </c>
      <c r="M596" s="27">
        <v>0.21357349630106143</v>
      </c>
      <c r="N596" s="2">
        <v>79.393939393939405</v>
      </c>
      <c r="O596" s="2">
        <v>1075</v>
      </c>
      <c r="P596" s="27">
        <v>0.26187576126674789</v>
      </c>
      <c r="Q596" s="14">
        <v>153.333333333333</v>
      </c>
      <c r="R596" s="2">
        <v>1513</v>
      </c>
      <c r="S596" s="27">
        <v>0.30658561296859171</v>
      </c>
      <c r="T596" s="14">
        <v>209.69697600000001</v>
      </c>
      <c r="U596" s="27">
        <v>1.2786144578313252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26</v>
      </c>
      <c r="C597" s="302">
        <v>5.6399132321041212E-2</v>
      </c>
      <c r="D597" s="2">
        <v>15.757575757575699</v>
      </c>
      <c r="E597" s="2">
        <v>92</v>
      </c>
      <c r="F597" s="302">
        <v>0.10383747178329571</v>
      </c>
      <c r="G597" s="14">
        <v>54.545454545454497</v>
      </c>
      <c r="H597" s="2">
        <v>105</v>
      </c>
      <c r="I597" s="302">
        <v>0.10747185261003071</v>
      </c>
      <c r="J597" s="14">
        <v>47.878788</v>
      </c>
      <c r="K597" s="302">
        <v>3.0384615384615383</v>
      </c>
      <c r="L597" s="2">
        <v>300</v>
      </c>
      <c r="M597" s="27">
        <v>9.6494049533612097E-2</v>
      </c>
      <c r="N597" s="2">
        <v>59.393939393939398</v>
      </c>
      <c r="O597" s="2">
        <v>468</v>
      </c>
      <c r="P597" s="27">
        <v>0.11400730816077953</v>
      </c>
      <c r="Q597" s="14">
        <v>91.515151515151501</v>
      </c>
      <c r="R597" s="2">
        <v>666</v>
      </c>
      <c r="S597" s="27">
        <v>0.13495440729483282</v>
      </c>
      <c r="T597" s="14">
        <v>124.848488</v>
      </c>
      <c r="U597" s="27">
        <v>1.22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20</v>
      </c>
      <c r="C598" s="302">
        <v>4.3383947939262472E-2</v>
      </c>
      <c r="D598" s="2">
        <v>13.9393939393939</v>
      </c>
      <c r="E598" s="2">
        <v>0</v>
      </c>
      <c r="F598" s="302">
        <v>0</v>
      </c>
      <c r="G598" s="14">
        <v>13.3333333333333</v>
      </c>
      <c r="H598" s="2">
        <v>83</v>
      </c>
      <c r="I598" s="302">
        <v>8.4953940634595701E-2</v>
      </c>
      <c r="J598" s="14">
        <v>46.060607900000001</v>
      </c>
      <c r="K598" s="302">
        <v>3.15</v>
      </c>
      <c r="L598" s="2">
        <v>204</v>
      </c>
      <c r="M598" s="27">
        <v>6.5615953682856221E-2</v>
      </c>
      <c r="N598" s="2">
        <v>55.151515151515099</v>
      </c>
      <c r="O598" s="2">
        <v>220</v>
      </c>
      <c r="P598" s="27">
        <v>5.3593179049939099E-2</v>
      </c>
      <c r="Q598" s="14">
        <v>63.030303030303003</v>
      </c>
      <c r="R598" s="2">
        <v>367</v>
      </c>
      <c r="S598" s="27">
        <v>7.4366767983789259E-2</v>
      </c>
      <c r="T598" s="14">
        <v>90.303030000000007</v>
      </c>
      <c r="U598" s="27">
        <v>0.7990196078431373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8</v>
      </c>
      <c r="C599" s="302">
        <v>1.735357917570499E-2</v>
      </c>
      <c r="D599" s="2">
        <v>7.8787878787878798</v>
      </c>
      <c r="E599" s="2">
        <v>0</v>
      </c>
      <c r="F599" s="302">
        <v>0</v>
      </c>
      <c r="G599" s="14">
        <v>13.3333333333333</v>
      </c>
      <c r="H599" s="2">
        <v>0</v>
      </c>
      <c r="I599" s="302">
        <v>0</v>
      </c>
      <c r="J599" s="14">
        <v>15.151515</v>
      </c>
      <c r="K599" s="302">
        <v>-1</v>
      </c>
      <c r="L599" s="2">
        <v>63</v>
      </c>
      <c r="M599" s="27">
        <v>2.026375040205854E-2</v>
      </c>
      <c r="N599" s="2">
        <v>32.727272727272698</v>
      </c>
      <c r="O599" s="2">
        <v>83</v>
      </c>
      <c r="P599" s="27">
        <v>2.0219244823386114E-2</v>
      </c>
      <c r="Q599" s="14">
        <v>32.727272727272698</v>
      </c>
      <c r="R599" s="2">
        <v>111</v>
      </c>
      <c r="S599" s="27">
        <v>2.2492401215805473E-2</v>
      </c>
      <c r="T599" s="14">
        <v>48.484848</v>
      </c>
      <c r="U599" s="27">
        <v>0.76190476190476186</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302">
        <v>0</v>
      </c>
      <c r="D600" s="2">
        <v>80</v>
      </c>
      <c r="E600" s="2">
        <v>0</v>
      </c>
      <c r="F600" s="302">
        <v>0</v>
      </c>
      <c r="G600" s="14">
        <v>13.3333333333333</v>
      </c>
      <c r="H600" s="2">
        <v>0</v>
      </c>
      <c r="I600" s="302">
        <v>0</v>
      </c>
      <c r="J600" s="14">
        <v>15.151515</v>
      </c>
      <c r="L600" s="2">
        <v>49</v>
      </c>
      <c r="M600" s="27">
        <v>1.5760694757156642E-2</v>
      </c>
      <c r="N600" s="2">
        <v>23.030303030302999</v>
      </c>
      <c r="O600" s="2">
        <v>107</v>
      </c>
      <c r="P600" s="27">
        <v>2.6065773447015834E-2</v>
      </c>
      <c r="Q600" s="14">
        <v>50.909090909090899</v>
      </c>
      <c r="R600" s="2">
        <v>22</v>
      </c>
      <c r="S600" s="27">
        <v>4.4579533941236068E-3</v>
      </c>
      <c r="T600" s="14">
        <v>16.363636</v>
      </c>
      <c r="U600" s="27">
        <v>-0.55102040816326525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12</v>
      </c>
      <c r="C601" s="302">
        <v>2.6030368763557483E-2</v>
      </c>
      <c r="D601" s="2">
        <v>11.5151515151515</v>
      </c>
      <c r="E601" s="2">
        <v>0</v>
      </c>
      <c r="F601" s="302">
        <v>0</v>
      </c>
      <c r="G601" s="14">
        <v>13.3333333333333</v>
      </c>
      <c r="H601" s="2">
        <v>83</v>
      </c>
      <c r="I601" s="302">
        <v>8.4953940634595701E-2</v>
      </c>
      <c r="J601" s="14">
        <v>46.060607900000001</v>
      </c>
      <c r="K601" s="302">
        <v>5.916666666666667</v>
      </c>
      <c r="L601" s="2">
        <v>92</v>
      </c>
      <c r="M601" s="27">
        <v>2.9591508523641043E-2</v>
      </c>
      <c r="N601" s="2">
        <v>32.727272727272698</v>
      </c>
      <c r="O601" s="2">
        <v>30</v>
      </c>
      <c r="P601" s="27">
        <v>7.3081607795371494E-3</v>
      </c>
      <c r="Q601" s="14">
        <v>18.181818181818102</v>
      </c>
      <c r="R601" s="2">
        <v>234</v>
      </c>
      <c r="S601" s="27">
        <v>4.7416413373860183E-2</v>
      </c>
      <c r="T601" s="14">
        <v>80</v>
      </c>
      <c r="U601" s="27">
        <v>1.5434782608695652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6</v>
      </c>
      <c r="C602" s="302">
        <v>1.3015184381778741E-2</v>
      </c>
      <c r="D602" s="2">
        <v>6.0606060606060597</v>
      </c>
      <c r="E602" s="2">
        <v>92</v>
      </c>
      <c r="F602" s="302">
        <v>0.10383747178329571</v>
      </c>
      <c r="G602" s="14">
        <v>54.545454545454497</v>
      </c>
      <c r="H602" s="2">
        <v>22</v>
      </c>
      <c r="I602" s="302">
        <v>2.2517911975435005E-2</v>
      </c>
      <c r="J602" s="14">
        <v>19.393940000000001</v>
      </c>
      <c r="K602" s="302">
        <v>2.6666666666666665</v>
      </c>
      <c r="L602" s="2">
        <v>96</v>
      </c>
      <c r="M602" s="27">
        <v>3.087809585075587E-2</v>
      </c>
      <c r="N602" s="2">
        <v>34.545454545454497</v>
      </c>
      <c r="O602" s="2">
        <v>248</v>
      </c>
      <c r="P602" s="27">
        <v>6.0414129110840438E-2</v>
      </c>
      <c r="Q602" s="14">
        <v>72.121212121212096</v>
      </c>
      <c r="R602" s="2">
        <v>299</v>
      </c>
      <c r="S602" s="27">
        <v>6.0587639311043565E-2</v>
      </c>
      <c r="T602" s="14">
        <v>80</v>
      </c>
      <c r="U602" s="27">
        <v>2.1145833333333335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74</v>
      </c>
      <c r="C603" s="302">
        <v>0.16052060737527116</v>
      </c>
      <c r="D603" s="2">
        <v>29.090909090909101</v>
      </c>
      <c r="E603" s="2">
        <v>218</v>
      </c>
      <c r="F603" s="302">
        <v>0.24604966139954854</v>
      </c>
      <c r="G603" s="14">
        <v>83.030303030303003</v>
      </c>
      <c r="H603" s="2">
        <v>159</v>
      </c>
      <c r="I603" s="302">
        <v>0.16274309109518936</v>
      </c>
      <c r="J603" s="14">
        <v>63.030304000000001</v>
      </c>
      <c r="K603" s="302">
        <v>1.1486486486486487</v>
      </c>
      <c r="L603" s="2">
        <v>364</v>
      </c>
      <c r="M603" s="27">
        <v>0.11707944676744934</v>
      </c>
      <c r="N603" s="2">
        <v>58.787878787878803</v>
      </c>
      <c r="O603" s="2">
        <v>607</v>
      </c>
      <c r="P603" s="27">
        <v>0.14786845310596833</v>
      </c>
      <c r="Q603" s="14">
        <v>119.39393939393899</v>
      </c>
      <c r="R603" s="2">
        <v>847</v>
      </c>
      <c r="S603" s="27">
        <v>0.17163120567375886</v>
      </c>
      <c r="T603" s="14">
        <v>153.939392</v>
      </c>
      <c r="U603" s="27">
        <v>1.3269230769230769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74</v>
      </c>
      <c r="C604" s="302">
        <v>0.16052060737527116</v>
      </c>
      <c r="D604" s="2">
        <v>29.090909090909101</v>
      </c>
      <c r="E604" s="2">
        <v>129</v>
      </c>
      <c r="F604" s="302">
        <v>0.14559819413092551</v>
      </c>
      <c r="G604" s="14">
        <v>68.484848484848399</v>
      </c>
      <c r="H604" s="2">
        <v>79</v>
      </c>
      <c r="I604" s="302">
        <v>8.0859774820880248E-2</v>
      </c>
      <c r="J604" s="14">
        <v>40.606059999999999</v>
      </c>
      <c r="K604" s="302">
        <v>6.7567567567567571E-2</v>
      </c>
      <c r="L604" s="2">
        <v>209</v>
      </c>
      <c r="M604" s="27">
        <v>6.7224187841749758E-2</v>
      </c>
      <c r="N604" s="2">
        <v>43.636363636363598</v>
      </c>
      <c r="O604" s="2">
        <v>409</v>
      </c>
      <c r="P604" s="27">
        <v>9.9634591961023145E-2</v>
      </c>
      <c r="Q604" s="14">
        <v>101.212121212121</v>
      </c>
      <c r="R604" s="2">
        <v>691</v>
      </c>
      <c r="S604" s="27">
        <v>0.14002026342451873</v>
      </c>
      <c r="T604" s="14">
        <v>136.363632</v>
      </c>
      <c r="U604" s="27">
        <v>2.3062200956937797</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7</v>
      </c>
      <c r="C605" s="302">
        <v>1.5184381778741865E-2</v>
      </c>
      <c r="D605" s="2">
        <v>10.303030303030299</v>
      </c>
      <c r="E605" s="2">
        <v>0</v>
      </c>
      <c r="F605" s="302">
        <v>0</v>
      </c>
      <c r="G605" s="14">
        <v>13.3333333333333</v>
      </c>
      <c r="H605" s="2">
        <v>0</v>
      </c>
      <c r="I605" s="302">
        <v>0</v>
      </c>
      <c r="J605" s="14">
        <v>15.151515</v>
      </c>
      <c r="K605" s="302">
        <v>-1</v>
      </c>
      <c r="L605" s="2">
        <v>24</v>
      </c>
      <c r="M605" s="27">
        <v>7.7195239626889674E-3</v>
      </c>
      <c r="N605" s="2">
        <v>15.757575757575699</v>
      </c>
      <c r="O605" s="2">
        <v>23</v>
      </c>
      <c r="P605" s="27">
        <v>5.6029232643118147E-3</v>
      </c>
      <c r="Q605" s="14">
        <v>18.181818181818102</v>
      </c>
      <c r="R605" s="2">
        <v>155</v>
      </c>
      <c r="S605" s="27">
        <v>3.1408308004052685E-2</v>
      </c>
      <c r="T605" s="14">
        <v>76.969695999999999</v>
      </c>
      <c r="U605" s="27">
        <v>5.458333333333333</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18</v>
      </c>
      <c r="C606" s="302">
        <v>3.9045553145336226E-2</v>
      </c>
      <c r="D606" s="2">
        <v>12.1212121212121</v>
      </c>
      <c r="E606" s="2">
        <v>39</v>
      </c>
      <c r="F606" s="302">
        <v>4.4018058690744918E-2</v>
      </c>
      <c r="G606" s="14">
        <v>36.969696969696898</v>
      </c>
      <c r="H606" s="2">
        <v>10</v>
      </c>
      <c r="I606" s="302">
        <v>1.0235414534288639E-2</v>
      </c>
      <c r="J606" s="14">
        <v>9.6969700000000003</v>
      </c>
      <c r="K606" s="302">
        <v>-0.44444444444444442</v>
      </c>
      <c r="L606" s="2">
        <v>53</v>
      </c>
      <c r="M606" s="27">
        <v>1.7047282084271469E-2</v>
      </c>
      <c r="N606" s="2">
        <v>22.424242424242401</v>
      </c>
      <c r="O606" s="2">
        <v>128</v>
      </c>
      <c r="P606" s="27">
        <v>3.118148599269184E-2</v>
      </c>
      <c r="Q606" s="14">
        <v>56.363636363636303</v>
      </c>
      <c r="R606" s="2">
        <v>191</v>
      </c>
      <c r="S606" s="27">
        <v>3.8703140830800405E-2</v>
      </c>
      <c r="T606" s="14">
        <v>65.454544100000007</v>
      </c>
      <c r="U606" s="27">
        <v>2.6037735849056602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49</v>
      </c>
      <c r="C607" s="302">
        <v>0.10629067245119306</v>
      </c>
      <c r="D607" s="2">
        <v>27.878787878787801</v>
      </c>
      <c r="E607" s="2">
        <v>90</v>
      </c>
      <c r="F607" s="302">
        <v>0.10158013544018059</v>
      </c>
      <c r="G607" s="14">
        <v>58.181818181818201</v>
      </c>
      <c r="H607" s="2">
        <v>69</v>
      </c>
      <c r="I607" s="302">
        <v>7.0624360286591609E-2</v>
      </c>
      <c r="J607" s="14">
        <v>41.212119999999999</v>
      </c>
      <c r="K607" s="302">
        <v>0.40816326530612246</v>
      </c>
      <c r="L607" s="2">
        <v>132</v>
      </c>
      <c r="M607" s="27">
        <v>4.245738179478932E-2</v>
      </c>
      <c r="N607" s="2">
        <v>40</v>
      </c>
      <c r="O607" s="2">
        <v>258</v>
      </c>
      <c r="P607" s="27">
        <v>6.2850182704019486E-2</v>
      </c>
      <c r="Q607" s="14">
        <v>74.545454545454504</v>
      </c>
      <c r="R607" s="2">
        <v>345</v>
      </c>
      <c r="S607" s="27">
        <v>6.9908814589665649E-2</v>
      </c>
      <c r="T607" s="14">
        <v>93.333335899999994</v>
      </c>
      <c r="U607" s="27">
        <v>1.6136363636363635</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0</v>
      </c>
      <c r="C608" s="302">
        <v>0</v>
      </c>
      <c r="D608" s="2">
        <v>80</v>
      </c>
      <c r="E608" s="2">
        <v>89</v>
      </c>
      <c r="F608" s="302">
        <v>0.10045146726862303</v>
      </c>
      <c r="G608" s="14">
        <v>55.151515151515099</v>
      </c>
      <c r="H608" s="2">
        <v>80</v>
      </c>
      <c r="I608" s="302">
        <v>8.1883316274309115E-2</v>
      </c>
      <c r="J608" s="14">
        <v>50.303031900000001</v>
      </c>
      <c r="L608" s="2">
        <v>155</v>
      </c>
      <c r="M608" s="27">
        <v>4.9855258925699579E-2</v>
      </c>
      <c r="N608" s="2">
        <v>49.090909090909101</v>
      </c>
      <c r="O608" s="2">
        <v>198</v>
      </c>
      <c r="P608" s="27">
        <v>4.8233861144945191E-2</v>
      </c>
      <c r="Q608" s="14">
        <v>66.060606060606005</v>
      </c>
      <c r="R608" s="2">
        <v>156</v>
      </c>
      <c r="S608" s="27">
        <v>3.1610942249240125E-2</v>
      </c>
      <c r="T608" s="14">
        <v>59.393940000000001</v>
      </c>
      <c r="U608" s="27">
        <v>6.4516129032258064E-3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1832</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1700</v>
      </c>
      <c r="C611" s="305"/>
      <c r="D611" s="305" t="s">
        <v>1701</v>
      </c>
      <c r="E611" s="305" t="s">
        <v>1700</v>
      </c>
      <c r="F611" s="305"/>
      <c r="G611" s="305" t="s">
        <v>1701</v>
      </c>
      <c r="H611" s="305" t="s">
        <v>1700</v>
      </c>
      <c r="I611" s="305"/>
      <c r="J611" s="305" t="s">
        <v>1701</v>
      </c>
      <c r="K611" t="s">
        <v>170</v>
      </c>
      <c r="L611" s="208" t="s">
        <v>1700</v>
      </c>
      <c r="M611" s="208"/>
      <c r="N611" s="208" t="s">
        <v>1701</v>
      </c>
      <c r="O611" s="208" t="s">
        <v>1700</v>
      </c>
      <c r="P611" s="208"/>
      <c r="Q611" s="208" t="s">
        <v>1701</v>
      </c>
      <c r="R611" s="208" t="s">
        <v>1700</v>
      </c>
      <c r="S611" s="208"/>
      <c r="T611" s="208" t="s">
        <v>1701</v>
      </c>
      <c r="U611" t="s">
        <v>170</v>
      </c>
      <c r="V611" s="208" t="s">
        <v>1700</v>
      </c>
      <c r="W611" s="208"/>
      <c r="X611" s="208" t="s">
        <v>1701</v>
      </c>
      <c r="Y611" s="208" t="s">
        <v>1700</v>
      </c>
      <c r="Z611" s="208"/>
      <c r="AA611" s="208" t="s">
        <v>1701</v>
      </c>
      <c r="AB611" s="208" t="s">
        <v>1700</v>
      </c>
      <c r="AC611" s="208"/>
      <c r="AD611" s="208" t="s">
        <v>1701</v>
      </c>
      <c r="AE611" t="s">
        <v>170</v>
      </c>
    </row>
    <row r="612" spans="1:31" x14ac:dyDescent="0.3">
      <c r="A612" t="s">
        <v>172</v>
      </c>
      <c r="B612" s="2">
        <v>154</v>
      </c>
      <c r="C612" t="s">
        <v>170</v>
      </c>
      <c r="D612" s="2">
        <v>56.363636363636303</v>
      </c>
      <c r="E612" s="2">
        <v>143</v>
      </c>
      <c r="F612" t="s">
        <v>170</v>
      </c>
      <c r="G612" s="14">
        <v>46.6666666666666</v>
      </c>
      <c r="H612" s="2">
        <v>338</v>
      </c>
      <c r="I612" t="s">
        <v>170</v>
      </c>
      <c r="J612" s="14">
        <v>102.42424</v>
      </c>
      <c r="K612" s="302">
        <v>1.1948051948051948</v>
      </c>
      <c r="L612" s="2">
        <v>669</v>
      </c>
      <c r="M612" s="27" t="s">
        <v>170</v>
      </c>
      <c r="N612" s="2">
        <v>120.60606060606</v>
      </c>
      <c r="O612" s="2">
        <v>637</v>
      </c>
      <c r="P612" s="27" t="s">
        <v>170</v>
      </c>
      <c r="Q612" s="14">
        <v>92.121212121212096</v>
      </c>
      <c r="R612" s="2">
        <v>2096</v>
      </c>
      <c r="S612" s="27" t="s">
        <v>170</v>
      </c>
      <c r="T612" s="14">
        <v>243.03030000000001</v>
      </c>
      <c r="U612" s="27">
        <v>2.1330343796711508</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1</v>
      </c>
      <c r="C613" s="302">
        <v>6.4935064935064939E-3</v>
      </c>
      <c r="D613" s="2">
        <v>6.0606060606060597</v>
      </c>
      <c r="E613" s="2">
        <v>0</v>
      </c>
      <c r="F613" s="302">
        <v>0</v>
      </c>
      <c r="G613" s="14">
        <v>13.3333333333333</v>
      </c>
      <c r="H613" s="2">
        <v>73</v>
      </c>
      <c r="I613" s="302">
        <v>0.21597633136094674</v>
      </c>
      <c r="J613" s="14">
        <v>49.696968099999999</v>
      </c>
      <c r="K613" s="302">
        <v>72</v>
      </c>
      <c r="L613" s="2">
        <v>42</v>
      </c>
      <c r="M613" s="27">
        <v>6.2780269058295965E-2</v>
      </c>
      <c r="N613" s="2">
        <v>22.424242424242401</v>
      </c>
      <c r="O613" s="2">
        <v>101</v>
      </c>
      <c r="P613" s="27">
        <v>0.15855572998430142</v>
      </c>
      <c r="Q613" s="14">
        <v>46.060606060605998</v>
      </c>
      <c r="R613" s="2">
        <v>175</v>
      </c>
      <c r="S613" s="27">
        <v>8.3492366412213734E-2</v>
      </c>
      <c r="T613" s="14">
        <v>62.4242439</v>
      </c>
      <c r="U613" s="27">
        <v>3.1666666666666665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302">
        <v>0</v>
      </c>
      <c r="D614" s="2">
        <v>80</v>
      </c>
      <c r="E614" s="2">
        <v>0</v>
      </c>
      <c r="F614" s="302">
        <v>0</v>
      </c>
      <c r="G614" s="14">
        <v>13.3333333333333</v>
      </c>
      <c r="H614" s="2">
        <v>61</v>
      </c>
      <c r="I614" s="302">
        <v>0.18047337278106509</v>
      </c>
      <c r="J614" s="14">
        <v>49.696968099999999</v>
      </c>
      <c r="L614" s="2">
        <v>0</v>
      </c>
      <c r="M614" s="27">
        <v>0</v>
      </c>
      <c r="N614" s="2">
        <v>80</v>
      </c>
      <c r="O614" s="2">
        <v>26</v>
      </c>
      <c r="P614" s="27">
        <v>4.0816326530612242E-2</v>
      </c>
      <c r="Q614" s="14">
        <v>15.151515151515101</v>
      </c>
      <c r="R614" s="2">
        <v>111</v>
      </c>
      <c r="S614" s="27">
        <v>5.2958015267175571E-2</v>
      </c>
      <c r="T614" s="14">
        <v>57.5757561</v>
      </c>
      <c r="U614" s="27"/>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2">
        <v>0</v>
      </c>
      <c r="D615" s="2">
        <v>80</v>
      </c>
      <c r="E615" s="2">
        <v>0</v>
      </c>
      <c r="F615" s="302">
        <v>0</v>
      </c>
      <c r="G615" s="14">
        <v>13.3333333333333</v>
      </c>
      <c r="H615" s="2">
        <v>50</v>
      </c>
      <c r="I615" s="302">
        <v>0.14792899408284024</v>
      </c>
      <c r="J615" s="14">
        <v>47.878788</v>
      </c>
      <c r="L615" s="2">
        <v>0</v>
      </c>
      <c r="M615" s="27">
        <v>0</v>
      </c>
      <c r="N615" s="2">
        <v>80</v>
      </c>
      <c r="O615" s="2">
        <v>14</v>
      </c>
      <c r="P615" s="27">
        <v>2.197802197802198E-2</v>
      </c>
      <c r="Q615" s="14">
        <v>12.7272727272727</v>
      </c>
      <c r="R615" s="2">
        <v>62</v>
      </c>
      <c r="S615" s="27">
        <v>2.9580152671755726E-2</v>
      </c>
      <c r="T615" s="14">
        <v>50.9090919</v>
      </c>
      <c r="U615" s="27"/>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2">
        <v>0</v>
      </c>
      <c r="D616" s="2">
        <v>80</v>
      </c>
      <c r="E616" s="2">
        <v>0</v>
      </c>
      <c r="F616" s="302">
        <v>0</v>
      </c>
      <c r="G616" s="2">
        <v>13.3333333333333</v>
      </c>
      <c r="H616" s="2">
        <v>0</v>
      </c>
      <c r="I616" s="302">
        <v>0</v>
      </c>
      <c r="J616" s="14">
        <v>15.151515</v>
      </c>
      <c r="L616" s="2">
        <v>0</v>
      </c>
      <c r="M616" s="27">
        <v>0</v>
      </c>
      <c r="N616" s="2">
        <v>80</v>
      </c>
      <c r="O616" s="2">
        <v>0</v>
      </c>
      <c r="P616" s="27">
        <v>0</v>
      </c>
      <c r="Q616" s="14">
        <v>16.969696969696901</v>
      </c>
      <c r="R616" s="2">
        <v>0</v>
      </c>
      <c r="S616" s="27">
        <v>0</v>
      </c>
      <c r="T616" s="14">
        <v>18.787877999999999</v>
      </c>
      <c r="U616" s="27"/>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2">
        <v>0</v>
      </c>
      <c r="D617" s="2">
        <v>80</v>
      </c>
      <c r="E617" s="2">
        <v>0</v>
      </c>
      <c r="F617" s="302">
        <v>0</v>
      </c>
      <c r="G617" s="14">
        <v>13.3333333333333</v>
      </c>
      <c r="H617" s="2">
        <v>50</v>
      </c>
      <c r="I617" s="302">
        <v>0.14792899408284024</v>
      </c>
      <c r="J617" s="14">
        <v>47.878788</v>
      </c>
      <c r="L617" s="2">
        <v>0</v>
      </c>
      <c r="M617" s="27">
        <v>0</v>
      </c>
      <c r="N617" s="2">
        <v>80</v>
      </c>
      <c r="O617" s="2">
        <v>14</v>
      </c>
      <c r="P617" s="27">
        <v>2.197802197802198E-2</v>
      </c>
      <c r="Q617" s="14">
        <v>12.7272727272727</v>
      </c>
      <c r="R617" s="2">
        <v>50</v>
      </c>
      <c r="S617" s="27">
        <v>2.385496183206107E-2</v>
      </c>
      <c r="T617" s="14">
        <v>47.878788</v>
      </c>
      <c r="U617" s="27"/>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2">
        <v>0</v>
      </c>
      <c r="D618" s="2">
        <v>80</v>
      </c>
      <c r="E618" s="2">
        <v>0</v>
      </c>
      <c r="F618" s="302">
        <v>0</v>
      </c>
      <c r="G618" s="14">
        <v>13.3333333333333</v>
      </c>
      <c r="H618" s="2">
        <v>0</v>
      </c>
      <c r="I618" s="302">
        <v>0</v>
      </c>
      <c r="J618" s="14">
        <v>15.151515</v>
      </c>
      <c r="L618" s="2">
        <v>0</v>
      </c>
      <c r="M618" s="27">
        <v>0</v>
      </c>
      <c r="N618" s="2">
        <v>80</v>
      </c>
      <c r="O618" s="2">
        <v>0</v>
      </c>
      <c r="P618" s="27">
        <v>0</v>
      </c>
      <c r="Q618" s="14">
        <v>16.969696969696901</v>
      </c>
      <c r="R618" s="2">
        <v>12</v>
      </c>
      <c r="S618" s="27">
        <v>5.7251908396946565E-3</v>
      </c>
      <c r="T618" s="14">
        <v>11.515152</v>
      </c>
      <c r="U618" s="27"/>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2">
        <v>0</v>
      </c>
      <c r="D619" s="2">
        <v>80</v>
      </c>
      <c r="E619" s="2">
        <v>0</v>
      </c>
      <c r="F619" s="302">
        <v>0</v>
      </c>
      <c r="G619" s="14">
        <v>13.3333333333333</v>
      </c>
      <c r="H619" s="2">
        <v>11</v>
      </c>
      <c r="I619" s="302">
        <v>3.2544378698224852E-2</v>
      </c>
      <c r="J619" s="14">
        <v>11.515152</v>
      </c>
      <c r="L619" s="2">
        <v>0</v>
      </c>
      <c r="M619" s="27">
        <v>0</v>
      </c>
      <c r="N619" s="2">
        <v>80</v>
      </c>
      <c r="O619" s="2">
        <v>12</v>
      </c>
      <c r="P619" s="27">
        <v>1.8838304552590265E-2</v>
      </c>
      <c r="Q619" s="14">
        <v>8.4848484848484809</v>
      </c>
      <c r="R619" s="2">
        <v>49</v>
      </c>
      <c r="S619" s="27">
        <v>2.3377862595419848E-2</v>
      </c>
      <c r="T619" s="14">
        <v>24.242424</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1</v>
      </c>
      <c r="C620" s="302">
        <v>6.4935064935064939E-3</v>
      </c>
      <c r="D620" s="2">
        <v>6.0606060606060597</v>
      </c>
      <c r="E620" s="2">
        <v>0</v>
      </c>
      <c r="F620" s="302">
        <v>0</v>
      </c>
      <c r="G620" s="14">
        <v>13.3333333333333</v>
      </c>
      <c r="H620" s="2">
        <v>12</v>
      </c>
      <c r="I620" s="302">
        <v>3.5502958579881658E-2</v>
      </c>
      <c r="J620" s="14">
        <v>10.30303</v>
      </c>
      <c r="K620" s="302">
        <v>11</v>
      </c>
      <c r="L620" s="2">
        <v>42</v>
      </c>
      <c r="M620" s="27">
        <v>6.2780269058295965E-2</v>
      </c>
      <c r="N620" s="2">
        <v>22.424242424242401</v>
      </c>
      <c r="O620" s="2">
        <v>75</v>
      </c>
      <c r="P620" s="27">
        <v>0.11773940345368916</v>
      </c>
      <c r="Q620" s="14">
        <v>44.2424242424242</v>
      </c>
      <c r="R620" s="2">
        <v>64</v>
      </c>
      <c r="S620" s="27">
        <v>3.0534351145038167E-2</v>
      </c>
      <c r="T620" s="14">
        <v>26.060606</v>
      </c>
      <c r="U620" s="27">
        <v>0.52380952380952384</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2">
        <v>0</v>
      </c>
      <c r="D621" s="2">
        <v>80</v>
      </c>
      <c r="E621" s="2">
        <v>0</v>
      </c>
      <c r="F621" s="302">
        <v>0</v>
      </c>
      <c r="G621" s="14">
        <v>13.3333333333333</v>
      </c>
      <c r="H621" s="2">
        <v>0</v>
      </c>
      <c r="I621" s="302">
        <v>0</v>
      </c>
      <c r="J621" s="14">
        <v>15.151515</v>
      </c>
      <c r="L621" s="2">
        <v>3</v>
      </c>
      <c r="M621" s="27">
        <v>4.4843049327354259E-3</v>
      </c>
      <c r="N621" s="2">
        <v>3.0303030303030298</v>
      </c>
      <c r="O621" s="2">
        <v>44</v>
      </c>
      <c r="P621" s="27">
        <v>6.907378335949764E-2</v>
      </c>
      <c r="Q621" s="14">
        <v>39.393939393939398</v>
      </c>
      <c r="R621" s="2">
        <v>1</v>
      </c>
      <c r="S621" s="27">
        <v>4.7709923664122136E-4</v>
      </c>
      <c r="T621" s="14">
        <v>1.21212125</v>
      </c>
      <c r="U621" s="27">
        <v>-0.66666666666666663</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2">
        <v>0</v>
      </c>
      <c r="D622" s="2">
        <v>80</v>
      </c>
      <c r="E622" s="2">
        <v>0</v>
      </c>
      <c r="F622" s="302">
        <v>0</v>
      </c>
      <c r="G622" s="2">
        <v>13.3333333333333</v>
      </c>
      <c r="H622" s="2">
        <v>0</v>
      </c>
      <c r="I622" s="302">
        <v>0</v>
      </c>
      <c r="J622" s="14">
        <v>15.151515</v>
      </c>
      <c r="L622" s="2">
        <v>0</v>
      </c>
      <c r="M622" s="27">
        <v>0</v>
      </c>
      <c r="N622" s="2">
        <v>80</v>
      </c>
      <c r="O622" s="2">
        <v>44</v>
      </c>
      <c r="P622" s="27">
        <v>6.907378335949764E-2</v>
      </c>
      <c r="Q622" s="14">
        <v>39.393939393939398</v>
      </c>
      <c r="R622" s="2">
        <v>1</v>
      </c>
      <c r="S622" s="27">
        <v>4.7709923664122136E-4</v>
      </c>
      <c r="T622" s="14">
        <v>1.21212125</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2">
        <v>0</v>
      </c>
      <c r="D623" s="2">
        <v>80</v>
      </c>
      <c r="E623" s="2">
        <v>0</v>
      </c>
      <c r="F623" s="302">
        <v>0</v>
      </c>
      <c r="G623" s="14">
        <v>13.3333333333333</v>
      </c>
      <c r="H623" s="2">
        <v>0</v>
      </c>
      <c r="I623" s="302">
        <v>0</v>
      </c>
      <c r="J623" s="14">
        <v>15.151515</v>
      </c>
      <c r="L623" s="2">
        <v>0</v>
      </c>
      <c r="M623" s="27">
        <v>0</v>
      </c>
      <c r="N623" s="2">
        <v>80</v>
      </c>
      <c r="O623" s="2">
        <v>0</v>
      </c>
      <c r="P623" s="27">
        <v>0</v>
      </c>
      <c r="Q623" s="14">
        <v>16.969696969696901</v>
      </c>
      <c r="R623" s="2">
        <v>0</v>
      </c>
      <c r="S623" s="27">
        <v>0</v>
      </c>
      <c r="T623" s="14">
        <v>18.787877999999999</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2">
        <v>0</v>
      </c>
      <c r="D624" s="2">
        <v>80</v>
      </c>
      <c r="E624" s="2">
        <v>0</v>
      </c>
      <c r="F624" s="302">
        <v>0</v>
      </c>
      <c r="G624" s="14">
        <v>13.3333333333333</v>
      </c>
      <c r="H624" s="2">
        <v>0</v>
      </c>
      <c r="I624" s="302">
        <v>0</v>
      </c>
      <c r="J624" s="14">
        <v>15.151515</v>
      </c>
      <c r="L624" s="2">
        <v>0</v>
      </c>
      <c r="M624" s="27">
        <v>0</v>
      </c>
      <c r="N624" s="2">
        <v>80</v>
      </c>
      <c r="O624" s="2">
        <v>44</v>
      </c>
      <c r="P624" s="27">
        <v>6.907378335949764E-2</v>
      </c>
      <c r="Q624" s="14">
        <v>39.393939393939398</v>
      </c>
      <c r="R624" s="2">
        <v>1</v>
      </c>
      <c r="S624" s="27">
        <v>4.7709923664122136E-4</v>
      </c>
      <c r="T624" s="14">
        <v>1.21212125</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2">
        <v>0</v>
      </c>
      <c r="D625" s="2">
        <v>80</v>
      </c>
      <c r="E625" s="2">
        <v>0</v>
      </c>
      <c r="F625" s="302">
        <v>0</v>
      </c>
      <c r="G625" s="14">
        <v>13.3333333333333</v>
      </c>
      <c r="H625" s="2">
        <v>0</v>
      </c>
      <c r="I625" s="302">
        <v>0</v>
      </c>
      <c r="J625" s="14">
        <v>15.151515</v>
      </c>
      <c r="L625" s="2">
        <v>0</v>
      </c>
      <c r="M625" s="27">
        <v>0</v>
      </c>
      <c r="N625" s="2">
        <v>80</v>
      </c>
      <c r="O625" s="2">
        <v>0</v>
      </c>
      <c r="P625" s="27">
        <v>0</v>
      </c>
      <c r="Q625" s="14">
        <v>16.969696969696901</v>
      </c>
      <c r="R625" s="2">
        <v>0</v>
      </c>
      <c r="S625" s="27">
        <v>0</v>
      </c>
      <c r="T625" s="14">
        <v>18.787877999999999</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2">
        <v>0</v>
      </c>
      <c r="D626" s="2">
        <v>80</v>
      </c>
      <c r="E626" s="2">
        <v>0</v>
      </c>
      <c r="F626" s="302">
        <v>0</v>
      </c>
      <c r="G626" s="14">
        <v>13.3333333333333</v>
      </c>
      <c r="H626" s="2">
        <v>0</v>
      </c>
      <c r="I626" s="302">
        <v>0</v>
      </c>
      <c r="J626" s="14">
        <v>15.151515</v>
      </c>
      <c r="L626" s="2">
        <v>3</v>
      </c>
      <c r="M626" s="27">
        <v>4.4843049327354259E-3</v>
      </c>
      <c r="N626" s="2">
        <v>3.0303030303030298</v>
      </c>
      <c r="O626" s="2">
        <v>0</v>
      </c>
      <c r="P626" s="27">
        <v>0</v>
      </c>
      <c r="Q626" s="14">
        <v>16.969696969696901</v>
      </c>
      <c r="R626" s="2">
        <v>0</v>
      </c>
      <c r="S626" s="27">
        <v>0</v>
      </c>
      <c r="T626" s="14">
        <v>18.787877999999999</v>
      </c>
      <c r="U626" s="27">
        <v>-1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1</v>
      </c>
      <c r="C627" s="302">
        <v>6.4935064935064939E-3</v>
      </c>
      <c r="D627" s="2">
        <v>6.0606060606060597</v>
      </c>
      <c r="E627" s="2">
        <v>0</v>
      </c>
      <c r="F627" s="302">
        <v>0</v>
      </c>
      <c r="G627" s="14">
        <v>13.3333333333333</v>
      </c>
      <c r="H627" s="2">
        <v>12</v>
      </c>
      <c r="I627" s="302">
        <v>3.5502958579881658E-2</v>
      </c>
      <c r="J627" s="14">
        <v>10.30303</v>
      </c>
      <c r="K627" s="302">
        <v>11</v>
      </c>
      <c r="L627" s="2">
        <v>39</v>
      </c>
      <c r="M627" s="27">
        <v>5.829596412556054E-2</v>
      </c>
      <c r="N627" s="2">
        <v>21.818181818181799</v>
      </c>
      <c r="O627" s="2">
        <v>31</v>
      </c>
      <c r="P627" s="27">
        <v>4.8665620094191522E-2</v>
      </c>
      <c r="Q627" s="14">
        <v>23.030303030302999</v>
      </c>
      <c r="R627" s="2">
        <v>63</v>
      </c>
      <c r="S627" s="27">
        <v>3.0057251908396948E-2</v>
      </c>
      <c r="T627" s="14">
        <v>26.060606</v>
      </c>
      <c r="U627" s="27">
        <v>0.61538461538461542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1</v>
      </c>
      <c r="C628" s="302">
        <v>6.4935064935064939E-3</v>
      </c>
      <c r="D628" s="2">
        <v>6.0606060606060597</v>
      </c>
      <c r="E628" s="2">
        <v>0</v>
      </c>
      <c r="F628" s="302">
        <v>0</v>
      </c>
      <c r="G628" s="14">
        <v>13.3333333333333</v>
      </c>
      <c r="H628" s="2">
        <v>12</v>
      </c>
      <c r="I628" s="302">
        <v>3.5502958579881658E-2</v>
      </c>
      <c r="J628" s="14">
        <v>10.30303</v>
      </c>
      <c r="K628" s="302">
        <v>11</v>
      </c>
      <c r="L628" s="2">
        <v>32</v>
      </c>
      <c r="M628" s="27">
        <v>4.7832585949177879E-2</v>
      </c>
      <c r="N628" s="2">
        <v>20.606060606060598</v>
      </c>
      <c r="O628" s="2">
        <v>31</v>
      </c>
      <c r="P628" s="27">
        <v>4.8665620094191522E-2</v>
      </c>
      <c r="Q628" s="14">
        <v>23.030303030302999</v>
      </c>
      <c r="R628" s="2">
        <v>56</v>
      </c>
      <c r="S628" s="27">
        <v>2.6717557251908396E-2</v>
      </c>
      <c r="T628" s="14">
        <v>24.848483999999999</v>
      </c>
      <c r="U628" s="27">
        <v>0.75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2">
        <v>0</v>
      </c>
      <c r="D629" s="2">
        <v>80</v>
      </c>
      <c r="E629" s="2">
        <v>0</v>
      </c>
      <c r="F629" s="302">
        <v>0</v>
      </c>
      <c r="G629" s="14">
        <v>13.3333333333333</v>
      </c>
      <c r="H629" s="2">
        <v>0</v>
      </c>
      <c r="I629" s="302">
        <v>0</v>
      </c>
      <c r="J629" s="14">
        <v>15.151515</v>
      </c>
      <c r="L629" s="2">
        <v>9</v>
      </c>
      <c r="M629" s="27">
        <v>1.3452914798206279E-2</v>
      </c>
      <c r="N629" s="2">
        <v>10.909090909090899</v>
      </c>
      <c r="O629" s="2">
        <v>7</v>
      </c>
      <c r="P629" s="27">
        <v>1.098901098901099E-2</v>
      </c>
      <c r="Q629" s="14">
        <v>6.0606060606060597</v>
      </c>
      <c r="R629" s="2">
        <v>30</v>
      </c>
      <c r="S629" s="27">
        <v>1.4312977099236641E-2</v>
      </c>
      <c r="T629" s="14">
        <v>16.969695999999999</v>
      </c>
      <c r="U629" s="27">
        <v>2.3333333333333335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2">
        <v>0</v>
      </c>
      <c r="D630" s="2">
        <v>80</v>
      </c>
      <c r="E630" s="2">
        <v>0</v>
      </c>
      <c r="F630" s="302">
        <v>0</v>
      </c>
      <c r="G630" s="14">
        <v>13.3333333333333</v>
      </c>
      <c r="H630" s="2">
        <v>0</v>
      </c>
      <c r="I630" s="302">
        <v>0</v>
      </c>
      <c r="J630" s="14">
        <v>15.151515</v>
      </c>
      <c r="L630" s="2">
        <v>22</v>
      </c>
      <c r="M630" s="27">
        <v>3.2884902840059793E-2</v>
      </c>
      <c r="N630" s="2">
        <v>15.757575757575699</v>
      </c>
      <c r="O630" s="2">
        <v>21</v>
      </c>
      <c r="P630" s="27">
        <v>3.2967032967032968E-2</v>
      </c>
      <c r="Q630" s="14">
        <v>21.818181818181799</v>
      </c>
      <c r="R630" s="2">
        <v>14</v>
      </c>
      <c r="S630" s="27">
        <v>6.6793893129770991E-3</v>
      </c>
      <c r="T630" s="14">
        <v>15.757576</v>
      </c>
      <c r="U630" s="27">
        <v>-0.36363636363636365</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1</v>
      </c>
      <c r="C631" s="302">
        <v>6.4935064935064939E-3</v>
      </c>
      <c r="D631" s="2">
        <v>6.0606060606060597</v>
      </c>
      <c r="E631" s="2">
        <v>0</v>
      </c>
      <c r="F631" s="302">
        <v>0</v>
      </c>
      <c r="G631" s="14">
        <v>13.3333333333333</v>
      </c>
      <c r="H631" s="2">
        <v>12</v>
      </c>
      <c r="I631" s="302">
        <v>3.5502958579881658E-2</v>
      </c>
      <c r="J631" s="14">
        <v>10.30303</v>
      </c>
      <c r="K631" s="302">
        <v>11</v>
      </c>
      <c r="L631" s="2">
        <v>1</v>
      </c>
      <c r="M631" s="27">
        <v>1.4947683109118087E-3</v>
      </c>
      <c r="N631" s="2">
        <v>6.0606060606060597</v>
      </c>
      <c r="O631" s="2">
        <v>3</v>
      </c>
      <c r="P631" s="27">
        <v>4.7095761381475663E-3</v>
      </c>
      <c r="Q631" s="14">
        <v>3.63636363636363</v>
      </c>
      <c r="R631" s="2">
        <v>12</v>
      </c>
      <c r="S631" s="27">
        <v>5.7251908396946565E-3</v>
      </c>
      <c r="T631" s="14">
        <v>10.30303</v>
      </c>
      <c r="U631" s="27">
        <v>11</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2">
        <v>0</v>
      </c>
      <c r="D632" s="2">
        <v>80</v>
      </c>
      <c r="E632" s="2">
        <v>0</v>
      </c>
      <c r="F632" s="302">
        <v>0</v>
      </c>
      <c r="G632" s="14">
        <v>13.3333333333333</v>
      </c>
      <c r="H632" s="2">
        <v>0</v>
      </c>
      <c r="I632" s="302">
        <v>0</v>
      </c>
      <c r="J632" s="14">
        <v>15.151515</v>
      </c>
      <c r="L632" s="2">
        <v>7</v>
      </c>
      <c r="M632" s="27">
        <v>1.0463378176382661E-2</v>
      </c>
      <c r="N632" s="2">
        <v>6.6666666666666599</v>
      </c>
      <c r="O632" s="2">
        <v>0</v>
      </c>
      <c r="P632" s="27">
        <v>0</v>
      </c>
      <c r="Q632" s="14">
        <v>16.969696969696901</v>
      </c>
      <c r="R632" s="2">
        <v>7</v>
      </c>
      <c r="S632" s="27">
        <v>3.3396946564885495E-3</v>
      </c>
      <c r="T632" s="14">
        <v>7.2727274900000003</v>
      </c>
      <c r="U632" s="27">
        <v>0</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153</v>
      </c>
      <c r="C633" s="302">
        <v>0.99350649350649356</v>
      </c>
      <c r="D633" s="2">
        <v>55.757575757575701</v>
      </c>
      <c r="E633" s="2">
        <v>143</v>
      </c>
      <c r="F633" s="302">
        <v>1</v>
      </c>
      <c r="G633" s="14">
        <v>46.6666666666666</v>
      </c>
      <c r="H633" s="2">
        <v>265</v>
      </c>
      <c r="I633" s="302">
        <v>0.78402366863905326</v>
      </c>
      <c r="J633" s="14">
        <v>88.484849999999994</v>
      </c>
      <c r="K633" s="302">
        <v>0.73202614379084963</v>
      </c>
      <c r="L633" s="2">
        <v>627</v>
      </c>
      <c r="M633" s="27">
        <v>0.93721973094170408</v>
      </c>
      <c r="N633" s="2">
        <v>120.60606060606</v>
      </c>
      <c r="O633" s="2">
        <v>536</v>
      </c>
      <c r="P633" s="27">
        <v>0.84144427001569855</v>
      </c>
      <c r="Q633" s="14">
        <v>84.848484848484802</v>
      </c>
      <c r="R633" s="2">
        <v>1921</v>
      </c>
      <c r="S633" s="27">
        <v>0.91650763358778631</v>
      </c>
      <c r="T633" s="14">
        <v>236.363632</v>
      </c>
      <c r="U633" s="27">
        <v>2.0637958532695375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153</v>
      </c>
      <c r="C634" s="302">
        <v>0.99350649350649356</v>
      </c>
      <c r="D634" s="2">
        <v>55.757575757575701</v>
      </c>
      <c r="E634" s="2">
        <v>123</v>
      </c>
      <c r="F634" s="302">
        <v>0.8601398601398601</v>
      </c>
      <c r="G634" s="14">
        <v>40</v>
      </c>
      <c r="H634" s="2">
        <v>221</v>
      </c>
      <c r="I634" s="302">
        <v>0.65384615384615385</v>
      </c>
      <c r="J634" s="14">
        <v>92.727270000000004</v>
      </c>
      <c r="K634" s="302">
        <v>0.44444444444444442</v>
      </c>
      <c r="L634" s="2">
        <v>501</v>
      </c>
      <c r="M634" s="27">
        <v>0.7488789237668162</v>
      </c>
      <c r="N634" s="2">
        <v>112.72727272727199</v>
      </c>
      <c r="O634" s="2">
        <v>405</v>
      </c>
      <c r="P634" s="27">
        <v>0.63579277864992145</v>
      </c>
      <c r="Q634" s="14">
        <v>76.969696969696898</v>
      </c>
      <c r="R634" s="2">
        <v>1632</v>
      </c>
      <c r="S634" s="27">
        <v>0.77862595419847325</v>
      </c>
      <c r="T634" s="14">
        <v>235.75756799999999</v>
      </c>
      <c r="U634" s="27">
        <v>2.2574850299401197</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77</v>
      </c>
      <c r="C635" s="302">
        <v>0.5</v>
      </c>
      <c r="D635" s="2">
        <v>46.060606060605998</v>
      </c>
      <c r="E635" s="2">
        <v>86</v>
      </c>
      <c r="F635" s="302">
        <v>0.60139860139860135</v>
      </c>
      <c r="G635" s="14">
        <v>37.5757575757575</v>
      </c>
      <c r="H635" s="2">
        <v>29</v>
      </c>
      <c r="I635" s="302">
        <v>8.5798816568047331E-2</v>
      </c>
      <c r="J635" s="14">
        <v>16.363636</v>
      </c>
      <c r="K635" s="302">
        <v>-0.62337662337662336</v>
      </c>
      <c r="L635" s="2">
        <v>182</v>
      </c>
      <c r="M635" s="27">
        <v>0.27204783258594917</v>
      </c>
      <c r="N635" s="2">
        <v>62.424242424242401</v>
      </c>
      <c r="O635" s="2">
        <v>255</v>
      </c>
      <c r="P635" s="27">
        <v>0.40031397174254318</v>
      </c>
      <c r="Q635" s="14">
        <v>67.272727272727195</v>
      </c>
      <c r="R635" s="2">
        <v>1123</v>
      </c>
      <c r="S635" s="27">
        <v>0.53578244274809161</v>
      </c>
      <c r="T635" s="14">
        <v>202.42424</v>
      </c>
      <c r="U635" s="27">
        <v>5.1703296703296706</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75</v>
      </c>
      <c r="C636" s="302">
        <v>0.48701298701298701</v>
      </c>
      <c r="D636" s="2">
        <v>46.060606060605998</v>
      </c>
      <c r="E636" s="2">
        <v>0</v>
      </c>
      <c r="F636" s="302">
        <v>0</v>
      </c>
      <c r="G636" s="14">
        <v>13.3333333333333</v>
      </c>
      <c r="H636" s="2">
        <v>7</v>
      </c>
      <c r="I636" s="302">
        <v>2.0710059171597635E-2</v>
      </c>
      <c r="J636" s="14">
        <v>7.2727274900000003</v>
      </c>
      <c r="K636" s="302">
        <v>-0.90666666666666662</v>
      </c>
      <c r="L636" s="2">
        <v>94</v>
      </c>
      <c r="M636" s="27">
        <v>0.14050822122571002</v>
      </c>
      <c r="N636" s="2">
        <v>47.878787878787797</v>
      </c>
      <c r="O636" s="2">
        <v>27</v>
      </c>
      <c r="P636" s="27">
        <v>4.2386185243328101E-2</v>
      </c>
      <c r="Q636" s="14">
        <v>15.151515151515101</v>
      </c>
      <c r="R636" s="2">
        <v>140</v>
      </c>
      <c r="S636" s="27">
        <v>6.6793893129770993E-2</v>
      </c>
      <c r="T636" s="14">
        <v>50.303031900000001</v>
      </c>
      <c r="U636" s="27">
        <v>0.48936170212765956</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2">
        <v>0</v>
      </c>
      <c r="D637" s="2">
        <v>80</v>
      </c>
      <c r="E637" s="2">
        <v>20</v>
      </c>
      <c r="F637" s="302">
        <v>0.13986013986013987</v>
      </c>
      <c r="G637" s="14">
        <v>21.2121212121212</v>
      </c>
      <c r="H637" s="2">
        <v>22</v>
      </c>
      <c r="I637" s="302">
        <v>6.5088757396449703E-2</v>
      </c>
      <c r="J637" s="14">
        <v>14.545455</v>
      </c>
      <c r="L637" s="2">
        <v>42</v>
      </c>
      <c r="M637" s="27">
        <v>6.2780269058295965E-2</v>
      </c>
      <c r="N637" s="2">
        <v>21.818181818181799</v>
      </c>
      <c r="O637" s="2">
        <v>83</v>
      </c>
      <c r="P637" s="27">
        <v>0.13029827315541601</v>
      </c>
      <c r="Q637" s="14">
        <v>38.181818181818102</v>
      </c>
      <c r="R637" s="2">
        <v>425</v>
      </c>
      <c r="S637" s="27">
        <v>0.20276717557251908</v>
      </c>
      <c r="T637" s="14">
        <v>129.69697600000001</v>
      </c>
      <c r="U637" s="27">
        <v>9.1190476190476186</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2</v>
      </c>
      <c r="C638" s="302">
        <v>1.2987012987012988E-2</v>
      </c>
      <c r="D638" s="2">
        <v>3.0303030303030298</v>
      </c>
      <c r="E638" s="2">
        <v>66</v>
      </c>
      <c r="F638" s="302">
        <v>0.46153846153846156</v>
      </c>
      <c r="G638" s="14">
        <v>30.909090909090899</v>
      </c>
      <c r="H638" s="2">
        <v>0</v>
      </c>
      <c r="I638" s="302">
        <v>0</v>
      </c>
      <c r="J638" s="14">
        <v>15.151515</v>
      </c>
      <c r="K638" s="302">
        <v>-1</v>
      </c>
      <c r="L638" s="2">
        <v>46</v>
      </c>
      <c r="M638" s="27">
        <v>6.8759342301943194E-2</v>
      </c>
      <c r="N638" s="2">
        <v>31.515151515151501</v>
      </c>
      <c r="O638" s="2">
        <v>145</v>
      </c>
      <c r="P638" s="27">
        <v>0.22762951334379905</v>
      </c>
      <c r="Q638" s="14">
        <v>50.303030303030297</v>
      </c>
      <c r="R638" s="2">
        <v>558</v>
      </c>
      <c r="S638" s="27">
        <v>0.26622137404580154</v>
      </c>
      <c r="T638" s="14">
        <v>134.545456</v>
      </c>
      <c r="U638" s="27">
        <v>11.130434782608695</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76</v>
      </c>
      <c r="C639" s="302">
        <v>0.4935064935064935</v>
      </c>
      <c r="D639" s="2">
        <v>33.3333333333333</v>
      </c>
      <c r="E639" s="2">
        <v>37</v>
      </c>
      <c r="F639" s="302">
        <v>0.25874125874125875</v>
      </c>
      <c r="G639" s="14">
        <v>18.7878787878787</v>
      </c>
      <c r="H639" s="2">
        <v>192</v>
      </c>
      <c r="I639" s="302">
        <v>0.56804733727810652</v>
      </c>
      <c r="J639" s="14">
        <v>96.363640000000004</v>
      </c>
      <c r="K639" s="302">
        <v>1.5263157894736843</v>
      </c>
      <c r="L639" s="2">
        <v>319</v>
      </c>
      <c r="M639" s="27">
        <v>0.47683109118086697</v>
      </c>
      <c r="N639" s="2">
        <v>95.757575757575694</v>
      </c>
      <c r="O639" s="2">
        <v>150</v>
      </c>
      <c r="P639" s="27">
        <v>0.23547880690737832</v>
      </c>
      <c r="Q639" s="14">
        <v>40.606060606060602</v>
      </c>
      <c r="R639" s="2">
        <v>509</v>
      </c>
      <c r="S639" s="27">
        <v>0.24284351145038169</v>
      </c>
      <c r="T639" s="14">
        <v>115.757576</v>
      </c>
      <c r="U639" s="27">
        <v>0.59561128526645768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302">
        <v>0</v>
      </c>
      <c r="D640" s="2">
        <v>80</v>
      </c>
      <c r="E640" s="2">
        <v>20</v>
      </c>
      <c r="F640" s="302">
        <v>0.13986013986013987</v>
      </c>
      <c r="G640" s="14">
        <v>20</v>
      </c>
      <c r="H640" s="2">
        <v>44</v>
      </c>
      <c r="I640" s="302">
        <v>0.13017751479289941</v>
      </c>
      <c r="J640" s="14">
        <v>33.3333321</v>
      </c>
      <c r="L640" s="2">
        <v>126</v>
      </c>
      <c r="M640" s="27">
        <v>0.18834080717488788</v>
      </c>
      <c r="N640" s="2">
        <v>39.393939393939398</v>
      </c>
      <c r="O640" s="2">
        <v>131</v>
      </c>
      <c r="P640" s="27">
        <v>0.20565149136577707</v>
      </c>
      <c r="Q640" s="14">
        <v>43.636363636363598</v>
      </c>
      <c r="R640" s="2">
        <v>289</v>
      </c>
      <c r="S640" s="27">
        <v>0.13788167938931298</v>
      </c>
      <c r="T640" s="14">
        <v>83.636359999999996</v>
      </c>
      <c r="U640" s="27">
        <v>1.2936507936507937</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2">
        <v>0</v>
      </c>
      <c r="D641" s="2">
        <v>80</v>
      </c>
      <c r="E641" s="2">
        <v>20</v>
      </c>
      <c r="F641" s="302">
        <v>0.13986013986013987</v>
      </c>
      <c r="G641" s="14">
        <v>20</v>
      </c>
      <c r="H641" s="2">
        <v>44</v>
      </c>
      <c r="I641" s="302">
        <v>0.13017751479289941</v>
      </c>
      <c r="J641" s="14">
        <v>33.3333321</v>
      </c>
      <c r="L641" s="2">
        <v>42</v>
      </c>
      <c r="M641" s="27">
        <v>6.2780269058295965E-2</v>
      </c>
      <c r="N641" s="2">
        <v>27.878787878787801</v>
      </c>
      <c r="O641" s="2">
        <v>56</v>
      </c>
      <c r="P641" s="27">
        <v>8.7912087912087919E-2</v>
      </c>
      <c r="Q641" s="14">
        <v>35.151515151515099</v>
      </c>
      <c r="R641" s="2">
        <v>160</v>
      </c>
      <c r="S641" s="27">
        <v>7.6335877862595422E-2</v>
      </c>
      <c r="T641" s="14">
        <v>64.242424</v>
      </c>
      <c r="U641" s="27">
        <v>2.8095238095238093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2">
        <v>0</v>
      </c>
      <c r="D642" s="2">
        <v>80</v>
      </c>
      <c r="E642" s="2">
        <v>20</v>
      </c>
      <c r="F642" s="302">
        <v>0.13986013986013987</v>
      </c>
      <c r="G642" s="14">
        <v>20</v>
      </c>
      <c r="H642" s="2">
        <v>0</v>
      </c>
      <c r="I642" s="302">
        <v>0</v>
      </c>
      <c r="J642" s="14">
        <v>15.151515</v>
      </c>
      <c r="L642" s="2">
        <v>42</v>
      </c>
      <c r="M642" s="27">
        <v>6.2780269058295965E-2</v>
      </c>
      <c r="N642" s="2">
        <v>27.878787878787801</v>
      </c>
      <c r="O642" s="2">
        <v>56</v>
      </c>
      <c r="P642" s="27">
        <v>8.7912087912087919E-2</v>
      </c>
      <c r="Q642" s="14">
        <v>35.151515151515099</v>
      </c>
      <c r="R642" s="2">
        <v>12</v>
      </c>
      <c r="S642" s="27">
        <v>5.7251908396946565E-3</v>
      </c>
      <c r="T642" s="14">
        <v>12.121212</v>
      </c>
      <c r="U642" s="27">
        <v>-0.7142857142857143</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2">
        <v>0</v>
      </c>
      <c r="D643" s="2">
        <v>80</v>
      </c>
      <c r="E643" s="2">
        <v>0</v>
      </c>
      <c r="F643" s="302">
        <v>0</v>
      </c>
      <c r="G643" s="14">
        <v>13.3333333333333</v>
      </c>
      <c r="H643" s="2">
        <v>0</v>
      </c>
      <c r="I643" s="302">
        <v>0</v>
      </c>
      <c r="J643" s="14">
        <v>15.151515</v>
      </c>
      <c r="L643" s="2">
        <v>14</v>
      </c>
      <c r="M643" s="27">
        <v>2.0926756352765322E-2</v>
      </c>
      <c r="N643" s="2">
        <v>13.3333333333333</v>
      </c>
      <c r="O643" s="2">
        <v>0</v>
      </c>
      <c r="P643" s="27">
        <v>0</v>
      </c>
      <c r="Q643" s="14">
        <v>16.969696969696901</v>
      </c>
      <c r="R643" s="2">
        <v>0</v>
      </c>
      <c r="S643" s="27">
        <v>0</v>
      </c>
      <c r="T643" s="14">
        <v>18.787877999999999</v>
      </c>
      <c r="U643" s="27">
        <v>-1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2">
        <v>0</v>
      </c>
      <c r="D644" s="2">
        <v>80</v>
      </c>
      <c r="E644" s="2">
        <v>0</v>
      </c>
      <c r="F644" s="302">
        <v>0</v>
      </c>
      <c r="G644" s="14">
        <v>13.3333333333333</v>
      </c>
      <c r="H644" s="2">
        <v>0</v>
      </c>
      <c r="I644" s="302">
        <v>0</v>
      </c>
      <c r="J644" s="14">
        <v>15.151515</v>
      </c>
      <c r="L644" s="2">
        <v>0</v>
      </c>
      <c r="M644" s="27">
        <v>0</v>
      </c>
      <c r="N644" s="2">
        <v>80</v>
      </c>
      <c r="O644" s="2">
        <v>16</v>
      </c>
      <c r="P644" s="27">
        <v>2.5117739403453691E-2</v>
      </c>
      <c r="Q644" s="14">
        <v>14.545454545454501</v>
      </c>
      <c r="R644" s="2">
        <v>12</v>
      </c>
      <c r="S644" s="27">
        <v>5.7251908396946565E-3</v>
      </c>
      <c r="T644" s="14">
        <v>12.121212</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2">
        <v>0</v>
      </c>
      <c r="D645" s="2">
        <v>80</v>
      </c>
      <c r="E645" s="2">
        <v>20</v>
      </c>
      <c r="F645" s="302">
        <v>0.13986013986013987</v>
      </c>
      <c r="G645" s="14">
        <v>20</v>
      </c>
      <c r="H645" s="2">
        <v>0</v>
      </c>
      <c r="I645" s="302">
        <v>0</v>
      </c>
      <c r="J645" s="14">
        <v>15.151515</v>
      </c>
      <c r="L645" s="2">
        <v>28</v>
      </c>
      <c r="M645" s="27">
        <v>4.1853512705530643E-2</v>
      </c>
      <c r="N645" s="2">
        <v>24.848484848484802</v>
      </c>
      <c r="O645" s="2">
        <v>40</v>
      </c>
      <c r="P645" s="27">
        <v>6.2794348508634218E-2</v>
      </c>
      <c r="Q645" s="14">
        <v>29.696969696969699</v>
      </c>
      <c r="R645" s="2">
        <v>0</v>
      </c>
      <c r="S645" s="27">
        <v>0</v>
      </c>
      <c r="T645" s="14">
        <v>18.787877999999999</v>
      </c>
      <c r="U645" s="27">
        <v>-1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2">
        <v>0</v>
      </c>
      <c r="D646" s="2">
        <v>80</v>
      </c>
      <c r="E646" s="2">
        <v>0</v>
      </c>
      <c r="F646" s="302">
        <v>0</v>
      </c>
      <c r="G646" s="14">
        <v>13.3333333333333</v>
      </c>
      <c r="H646" s="2">
        <v>44</v>
      </c>
      <c r="I646" s="302">
        <v>0.13017751479289941</v>
      </c>
      <c r="J646" s="14">
        <v>33.3333321</v>
      </c>
      <c r="L646" s="2">
        <v>0</v>
      </c>
      <c r="M646" s="27">
        <v>0</v>
      </c>
      <c r="N646" s="2">
        <v>80</v>
      </c>
      <c r="O646" s="2">
        <v>0</v>
      </c>
      <c r="P646" s="27">
        <v>0</v>
      </c>
      <c r="Q646" s="14">
        <v>16.969696969696901</v>
      </c>
      <c r="R646" s="2">
        <v>148</v>
      </c>
      <c r="S646" s="27">
        <v>7.061068702290077E-2</v>
      </c>
      <c r="T646" s="14">
        <v>63.636364</v>
      </c>
      <c r="U646" s="27"/>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2">
        <v>0</v>
      </c>
      <c r="D647" s="2">
        <v>80</v>
      </c>
      <c r="E647" s="2">
        <v>0</v>
      </c>
      <c r="F647" s="302">
        <v>0</v>
      </c>
      <c r="G647" s="14">
        <v>13.3333333333333</v>
      </c>
      <c r="H647" s="2">
        <v>0</v>
      </c>
      <c r="I647" s="302">
        <v>0</v>
      </c>
      <c r="J647" s="14">
        <v>15.151515</v>
      </c>
      <c r="L647" s="2">
        <v>84</v>
      </c>
      <c r="M647" s="27">
        <v>0.12556053811659193</v>
      </c>
      <c r="N647" s="2">
        <v>27.878787878787801</v>
      </c>
      <c r="O647" s="2">
        <v>75</v>
      </c>
      <c r="P647" s="27">
        <v>0.11773940345368916</v>
      </c>
      <c r="Q647" s="14">
        <v>29.090909090909101</v>
      </c>
      <c r="R647" s="2">
        <v>129</v>
      </c>
      <c r="S647" s="27">
        <v>6.1545801526717556E-2</v>
      </c>
      <c r="T647" s="14">
        <v>55.757576</v>
      </c>
      <c r="U647" s="27">
        <v>0.5357142857142857</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2">
        <v>0</v>
      </c>
      <c r="D648" s="2">
        <v>80</v>
      </c>
      <c r="E648" s="2">
        <v>0</v>
      </c>
      <c r="F648" s="302">
        <v>0</v>
      </c>
      <c r="G648" s="14">
        <v>13.3333333333333</v>
      </c>
      <c r="H648" s="2">
        <v>0</v>
      </c>
      <c r="I648" s="302">
        <v>0</v>
      </c>
      <c r="J648" s="14">
        <v>15.151515</v>
      </c>
      <c r="L648" s="2">
        <v>47</v>
      </c>
      <c r="M648" s="27">
        <v>7.0254110612855011E-2</v>
      </c>
      <c r="N648" s="2">
        <v>19.393939393939299</v>
      </c>
      <c r="O648" s="2">
        <v>41</v>
      </c>
      <c r="P648" s="27">
        <v>6.4364207221350084E-2</v>
      </c>
      <c r="Q648" s="14">
        <v>24.2424242424242</v>
      </c>
      <c r="R648" s="2">
        <v>52</v>
      </c>
      <c r="S648" s="27">
        <v>2.4809160305343511E-2</v>
      </c>
      <c r="T648" s="14">
        <v>36.969695999999999</v>
      </c>
      <c r="U648" s="27">
        <v>0.10638297872340426</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2">
        <v>0</v>
      </c>
      <c r="D649" s="2">
        <v>80</v>
      </c>
      <c r="E649" s="2">
        <v>0</v>
      </c>
      <c r="F649" s="302">
        <v>0</v>
      </c>
      <c r="G649" s="14">
        <v>13.3333333333333</v>
      </c>
      <c r="H649" s="2">
        <v>0</v>
      </c>
      <c r="I649" s="302">
        <v>0</v>
      </c>
      <c r="J649" s="14">
        <v>15.151515</v>
      </c>
      <c r="L649" s="2">
        <v>0</v>
      </c>
      <c r="M649" s="27">
        <v>0</v>
      </c>
      <c r="N649" s="2">
        <v>80</v>
      </c>
      <c r="O649" s="2">
        <v>19</v>
      </c>
      <c r="P649" s="27">
        <v>2.9827315541601257E-2</v>
      </c>
      <c r="Q649" s="14">
        <v>18.7878787878787</v>
      </c>
      <c r="R649" s="2">
        <v>0</v>
      </c>
      <c r="S649" s="27">
        <v>0</v>
      </c>
      <c r="T649" s="14">
        <v>18.787877999999999</v>
      </c>
      <c r="U649" s="27"/>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2">
        <v>0</v>
      </c>
      <c r="D650" s="2">
        <v>80</v>
      </c>
      <c r="E650" s="2">
        <v>0</v>
      </c>
      <c r="F650" s="302">
        <v>0</v>
      </c>
      <c r="G650" s="14">
        <v>13.3333333333333</v>
      </c>
      <c r="H650" s="2">
        <v>0</v>
      </c>
      <c r="I650" s="302">
        <v>0</v>
      </c>
      <c r="J650" s="14">
        <v>15.151515</v>
      </c>
      <c r="L650" s="2">
        <v>0</v>
      </c>
      <c r="M650" s="27">
        <v>0</v>
      </c>
      <c r="N650" s="2">
        <v>80</v>
      </c>
      <c r="O650" s="2">
        <v>1</v>
      </c>
      <c r="P650" s="27">
        <v>1.5698587127158557E-3</v>
      </c>
      <c r="Q650" s="14">
        <v>1.2121212121212099</v>
      </c>
      <c r="R650" s="2">
        <v>52</v>
      </c>
      <c r="S650" s="27">
        <v>2.4809160305343511E-2</v>
      </c>
      <c r="T650" s="14">
        <v>36.969695999999999</v>
      </c>
      <c r="U650" s="27"/>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2">
        <v>0</v>
      </c>
      <c r="D651" s="2">
        <v>80</v>
      </c>
      <c r="E651" s="2">
        <v>0</v>
      </c>
      <c r="F651" s="302">
        <v>0</v>
      </c>
      <c r="G651" s="14">
        <v>13.3333333333333</v>
      </c>
      <c r="H651" s="2">
        <v>0</v>
      </c>
      <c r="I651" s="302">
        <v>0</v>
      </c>
      <c r="J651" s="14">
        <v>15.151515</v>
      </c>
      <c r="L651" s="2">
        <v>47</v>
      </c>
      <c r="M651" s="27">
        <v>7.0254110612855011E-2</v>
      </c>
      <c r="N651" s="2">
        <v>19.393939393939299</v>
      </c>
      <c r="O651" s="2">
        <v>21</v>
      </c>
      <c r="P651" s="27">
        <v>3.2967032967032968E-2</v>
      </c>
      <c r="Q651" s="14">
        <v>14.545454545454501</v>
      </c>
      <c r="R651" s="2">
        <v>0</v>
      </c>
      <c r="S651" s="27">
        <v>0</v>
      </c>
      <c r="T651" s="14">
        <v>18.787877999999999</v>
      </c>
      <c r="U651" s="27">
        <v>-1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2">
        <v>0</v>
      </c>
      <c r="D652" s="2">
        <v>80</v>
      </c>
      <c r="E652" s="2">
        <v>0</v>
      </c>
      <c r="F652" s="302">
        <v>0</v>
      </c>
      <c r="G652" s="14">
        <v>13.3333333333333</v>
      </c>
      <c r="H652" s="2">
        <v>0</v>
      </c>
      <c r="I652" s="302">
        <v>0</v>
      </c>
      <c r="J652" s="14">
        <v>15.151515</v>
      </c>
      <c r="L652" s="2">
        <v>37</v>
      </c>
      <c r="M652" s="27">
        <v>5.5306427503736919E-2</v>
      </c>
      <c r="N652" s="2">
        <v>20</v>
      </c>
      <c r="O652" s="2">
        <v>34</v>
      </c>
      <c r="P652" s="27">
        <v>5.3375196232339092E-2</v>
      </c>
      <c r="Q652" s="14">
        <v>24.2424242424242</v>
      </c>
      <c r="R652" s="2">
        <v>77</v>
      </c>
      <c r="S652" s="27">
        <v>3.6736641221374045E-2</v>
      </c>
      <c r="T652" s="14">
        <v>35.757576</v>
      </c>
      <c r="U652" s="27">
        <v>1.0810810810810811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1833</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1700</v>
      </c>
      <c r="C655" s="305"/>
      <c r="D655" s="305" t="s">
        <v>1701</v>
      </c>
      <c r="E655" s="305" t="s">
        <v>1700</v>
      </c>
      <c r="F655" s="305"/>
      <c r="G655" s="305" t="s">
        <v>1701</v>
      </c>
      <c r="H655" s="305" t="s">
        <v>1700</v>
      </c>
      <c r="I655" s="305"/>
      <c r="J655" s="305" t="s">
        <v>1701</v>
      </c>
      <c r="K655" t="s">
        <v>170</v>
      </c>
      <c r="L655" s="208" t="s">
        <v>1700</v>
      </c>
      <c r="M655" s="208"/>
      <c r="N655" s="208" t="s">
        <v>1701</v>
      </c>
      <c r="O655" s="208" t="s">
        <v>1700</v>
      </c>
      <c r="P655" s="208"/>
      <c r="Q655" s="208" t="s">
        <v>1701</v>
      </c>
      <c r="R655" s="208" t="s">
        <v>1700</v>
      </c>
      <c r="S655" s="208"/>
      <c r="T655" s="208" t="s">
        <v>1701</v>
      </c>
      <c r="U655" t="s">
        <v>170</v>
      </c>
      <c r="V655" s="208" t="s">
        <v>1700</v>
      </c>
      <c r="W655" s="208"/>
      <c r="X655" s="208" t="s">
        <v>1701</v>
      </c>
      <c r="Y655" s="208" t="s">
        <v>1700</v>
      </c>
      <c r="Z655" s="208"/>
      <c r="AA655" s="208" t="s">
        <v>1701</v>
      </c>
      <c r="AB655" s="208" t="s">
        <v>1700</v>
      </c>
      <c r="AC655" s="208"/>
      <c r="AD655" s="208" t="s">
        <v>1701</v>
      </c>
      <c r="AE655" t="s">
        <v>170</v>
      </c>
    </row>
    <row r="656" spans="1:31" x14ac:dyDescent="0.3">
      <c r="A656" t="s">
        <v>172</v>
      </c>
      <c r="B656" s="2">
        <v>2964</v>
      </c>
      <c r="C656" t="s">
        <v>170</v>
      </c>
      <c r="D656" s="2">
        <v>164.84848484848399</v>
      </c>
      <c r="E656" s="2">
        <v>2834</v>
      </c>
      <c r="F656" t="s">
        <v>170</v>
      </c>
      <c r="G656" s="14">
        <v>160.60606060606</v>
      </c>
      <c r="H656" s="2">
        <v>2662</v>
      </c>
      <c r="I656" t="s">
        <v>170</v>
      </c>
      <c r="J656" s="14">
        <v>174.545456</v>
      </c>
      <c r="K656" s="302">
        <v>-0.101889338731444</v>
      </c>
      <c r="L656" s="2">
        <v>14344</v>
      </c>
      <c r="M656" s="27" t="s">
        <v>170</v>
      </c>
      <c r="N656" s="2">
        <v>275.75757575757501</v>
      </c>
      <c r="O656" s="2">
        <v>12952</v>
      </c>
      <c r="P656" s="27" t="s">
        <v>170</v>
      </c>
      <c r="Q656" s="14">
        <v>263.636363636363</v>
      </c>
      <c r="R656" s="2">
        <v>12817</v>
      </c>
      <c r="S656" s="27" t="s">
        <v>170</v>
      </c>
      <c r="T656" s="14">
        <v>307.27273600000001</v>
      </c>
      <c r="U656" s="27">
        <v>-0.10645566090351366</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276</v>
      </c>
      <c r="C657" s="302">
        <v>9.3117408906882596E-2</v>
      </c>
      <c r="D657" s="2">
        <v>84.848484848484802</v>
      </c>
      <c r="E657" s="2">
        <v>265</v>
      </c>
      <c r="F657" s="302">
        <v>9.3507410021171494E-2</v>
      </c>
      <c r="G657" s="14">
        <v>84.242424242424207</v>
      </c>
      <c r="H657" s="2">
        <v>178</v>
      </c>
      <c r="I657" s="302">
        <v>6.6867017280240415E-2</v>
      </c>
      <c r="J657" s="14">
        <v>66.666664100000006</v>
      </c>
      <c r="K657" s="302">
        <v>-0.35507246376811596</v>
      </c>
      <c r="L657" s="2">
        <v>1060</v>
      </c>
      <c r="M657" s="27">
        <v>7.389849414389292E-2</v>
      </c>
      <c r="N657" s="2">
        <v>155.75757575757501</v>
      </c>
      <c r="O657" s="2">
        <v>1403</v>
      </c>
      <c r="P657" s="27">
        <v>0.1083230389129092</v>
      </c>
      <c r="Q657" s="14">
        <v>156.363636363636</v>
      </c>
      <c r="R657" s="2">
        <v>604</v>
      </c>
      <c r="S657" s="27">
        <v>4.712491222594991E-2</v>
      </c>
      <c r="T657" s="14">
        <v>98.181816100000006</v>
      </c>
      <c r="U657" s="27">
        <v>-0.43018867924528303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103</v>
      </c>
      <c r="C658" s="302">
        <v>3.4750337381916331E-2</v>
      </c>
      <c r="D658" s="2">
        <v>49.696969696969703</v>
      </c>
      <c r="E658" s="2">
        <v>68</v>
      </c>
      <c r="F658" s="302">
        <v>2.3994354269583629E-2</v>
      </c>
      <c r="G658" s="14">
        <v>34.545454545454497</v>
      </c>
      <c r="H658" s="2">
        <v>53</v>
      </c>
      <c r="I658" s="302">
        <v>1.9909842223891812E-2</v>
      </c>
      <c r="J658" s="14">
        <v>39.393940000000001</v>
      </c>
      <c r="K658" s="302">
        <v>-0.4854368932038835</v>
      </c>
      <c r="L658" s="2">
        <v>355</v>
      </c>
      <c r="M658" s="27">
        <v>2.4749023982152816E-2</v>
      </c>
      <c r="N658" s="2">
        <v>76.363636363636303</v>
      </c>
      <c r="O658" s="2">
        <v>481</v>
      </c>
      <c r="P658" s="27">
        <v>3.7137121680049415E-2</v>
      </c>
      <c r="Q658" s="14">
        <v>91.515151515151501</v>
      </c>
      <c r="R658" s="2">
        <v>227</v>
      </c>
      <c r="S658" s="27">
        <v>1.7710852773659982E-2</v>
      </c>
      <c r="T658" s="14">
        <v>60.606059999999999</v>
      </c>
      <c r="U658" s="27">
        <v>-0.36056338028169016</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48</v>
      </c>
      <c r="C659" s="302">
        <v>1.6194331983805668E-2</v>
      </c>
      <c r="D659" s="2">
        <v>26.6666666666666</v>
      </c>
      <c r="E659" s="2">
        <v>68</v>
      </c>
      <c r="F659" s="302">
        <v>2.3994354269583629E-2</v>
      </c>
      <c r="G659" s="14">
        <v>34.545454545454497</v>
      </c>
      <c r="H659" s="2">
        <v>42</v>
      </c>
      <c r="I659" s="302">
        <v>1.5777610818933134E-2</v>
      </c>
      <c r="J659" s="14">
        <v>37.5757561</v>
      </c>
      <c r="K659" s="302">
        <v>-0.125</v>
      </c>
      <c r="L659" s="2">
        <v>228</v>
      </c>
      <c r="M659" s="27">
        <v>1.5895147796988286E-2</v>
      </c>
      <c r="N659" s="2">
        <v>56.969696969696898</v>
      </c>
      <c r="O659" s="2">
        <v>353</v>
      </c>
      <c r="P659" s="27">
        <v>2.7254478072884496E-2</v>
      </c>
      <c r="Q659" s="14">
        <v>81.818181818181799</v>
      </c>
      <c r="R659" s="2">
        <v>106</v>
      </c>
      <c r="S659" s="27">
        <v>8.2702660528984947E-3</v>
      </c>
      <c r="T659" s="14">
        <v>45.4545441</v>
      </c>
      <c r="U659" s="27">
        <v>-0.53508771929824561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15</v>
      </c>
      <c r="C660" s="302">
        <v>5.0607287449392713E-3</v>
      </c>
      <c r="D660" s="2">
        <v>14.545454545454501</v>
      </c>
      <c r="E660" s="2">
        <v>11</v>
      </c>
      <c r="F660" s="302">
        <v>3.8814396612561752E-3</v>
      </c>
      <c r="G660" s="14">
        <v>9.6969696969696901</v>
      </c>
      <c r="H660" s="2">
        <v>0</v>
      </c>
      <c r="I660" s="302">
        <v>0</v>
      </c>
      <c r="J660" s="14">
        <v>15.151515</v>
      </c>
      <c r="K660" s="302">
        <v>-1</v>
      </c>
      <c r="L660" s="2">
        <v>69</v>
      </c>
      <c r="M660" s="27">
        <v>4.8103736754043502E-3</v>
      </c>
      <c r="N660" s="2">
        <v>26.060606060605998</v>
      </c>
      <c r="O660" s="2">
        <v>49</v>
      </c>
      <c r="P660" s="27">
        <v>3.7831995058678195E-3</v>
      </c>
      <c r="Q660" s="14">
        <v>24.848484848484802</v>
      </c>
      <c r="R660" s="2">
        <v>9</v>
      </c>
      <c r="S660" s="27">
        <v>7.0219240071779665E-4</v>
      </c>
      <c r="T660" s="14">
        <v>9.6969700000000003</v>
      </c>
      <c r="U660" s="27">
        <v>-0.86956521739130432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10</v>
      </c>
      <c r="C661" s="302">
        <v>3.3738191632928477E-3</v>
      </c>
      <c r="D661" s="2">
        <v>11.5151515151515</v>
      </c>
      <c r="E661" s="2">
        <v>25</v>
      </c>
      <c r="F661" s="302">
        <v>8.8214537755822164E-3</v>
      </c>
      <c r="G661" s="14">
        <v>20.606060606060598</v>
      </c>
      <c r="H661" s="2">
        <v>0</v>
      </c>
      <c r="I661" s="302">
        <v>0</v>
      </c>
      <c r="J661" s="14">
        <v>15.151515</v>
      </c>
      <c r="K661" s="302">
        <v>-1</v>
      </c>
      <c r="L661" s="2">
        <v>109</v>
      </c>
      <c r="M661" s="27">
        <v>7.5989960959286116E-3</v>
      </c>
      <c r="N661" s="2">
        <v>45.454545454545404</v>
      </c>
      <c r="O661" s="2">
        <v>134</v>
      </c>
      <c r="P661" s="27">
        <v>1.0345892526250773E-2</v>
      </c>
      <c r="Q661" s="14">
        <v>50.303030303030297</v>
      </c>
      <c r="R661" s="2">
        <v>20</v>
      </c>
      <c r="S661" s="27">
        <v>1.5604275571506592E-3</v>
      </c>
      <c r="T661" s="14">
        <v>19.393940000000001</v>
      </c>
      <c r="U661" s="27">
        <v>-0.8165137614678899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23</v>
      </c>
      <c r="C662" s="302">
        <v>7.7597840755735496E-3</v>
      </c>
      <c r="D662" s="2">
        <v>16.363636363636299</v>
      </c>
      <c r="E662" s="2">
        <v>32</v>
      </c>
      <c r="F662" s="302">
        <v>1.1291460832745237E-2</v>
      </c>
      <c r="G662" s="14">
        <v>23.636363636363601</v>
      </c>
      <c r="H662" s="2">
        <v>42</v>
      </c>
      <c r="I662" s="302">
        <v>1.5777610818933134E-2</v>
      </c>
      <c r="J662" s="14">
        <v>37.5757561</v>
      </c>
      <c r="K662" s="302">
        <v>0.82608695652173914</v>
      </c>
      <c r="L662" s="2">
        <v>50</v>
      </c>
      <c r="M662" s="27">
        <v>3.4857780256553261E-3</v>
      </c>
      <c r="N662" s="2">
        <v>27.272727272727199</v>
      </c>
      <c r="O662" s="2">
        <v>170</v>
      </c>
      <c r="P662" s="27">
        <v>1.3125386040765906E-2</v>
      </c>
      <c r="Q662" s="14">
        <v>52.121212121212103</v>
      </c>
      <c r="R662" s="2">
        <v>77</v>
      </c>
      <c r="S662" s="27">
        <v>6.0076460950300378E-3</v>
      </c>
      <c r="T662" s="14">
        <v>41.818179999999998</v>
      </c>
      <c r="U662" s="27">
        <v>0.54</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55</v>
      </c>
      <c r="C663" s="302">
        <v>1.8556005398110663E-2</v>
      </c>
      <c r="D663" s="2">
        <v>41.212121212121197</v>
      </c>
      <c r="E663" s="2">
        <v>0</v>
      </c>
      <c r="F663" s="302">
        <v>0</v>
      </c>
      <c r="G663" s="14">
        <v>13.3333333333333</v>
      </c>
      <c r="H663" s="2">
        <v>11</v>
      </c>
      <c r="I663" s="302">
        <v>4.1322314049586778E-3</v>
      </c>
      <c r="J663" s="14">
        <v>10.909091</v>
      </c>
      <c r="K663" s="302">
        <v>-0.8</v>
      </c>
      <c r="L663" s="2">
        <v>127</v>
      </c>
      <c r="M663" s="27">
        <v>8.8538761851645279E-3</v>
      </c>
      <c r="N663" s="2">
        <v>51.515151515151501</v>
      </c>
      <c r="O663" s="2">
        <v>128</v>
      </c>
      <c r="P663" s="27">
        <v>9.8826436071649173E-3</v>
      </c>
      <c r="Q663" s="14">
        <v>36.363636363636303</v>
      </c>
      <c r="R663" s="2">
        <v>121</v>
      </c>
      <c r="S663" s="27">
        <v>9.4405867207614895E-3</v>
      </c>
      <c r="T663" s="14">
        <v>40.606059999999999</v>
      </c>
      <c r="U663" s="27">
        <v>-4.7244094488188976E-2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173</v>
      </c>
      <c r="C664" s="302">
        <v>5.8367071524966264E-2</v>
      </c>
      <c r="D664" s="2">
        <v>63.636363636363598</v>
      </c>
      <c r="E664" s="2">
        <v>197</v>
      </c>
      <c r="F664" s="302">
        <v>6.9513055751587866E-2</v>
      </c>
      <c r="G664" s="14">
        <v>72.727272727272705</v>
      </c>
      <c r="H664" s="2">
        <v>125</v>
      </c>
      <c r="I664" s="302">
        <v>4.695717505634861E-2</v>
      </c>
      <c r="J664" s="14">
        <v>61.212119999999999</v>
      </c>
      <c r="K664" s="302">
        <v>-0.2774566473988439</v>
      </c>
      <c r="L664" s="2">
        <v>705</v>
      </c>
      <c r="M664" s="27">
        <v>4.9149470161740101E-2</v>
      </c>
      <c r="N664" s="2">
        <v>127.272727272727</v>
      </c>
      <c r="O664" s="2">
        <v>922</v>
      </c>
      <c r="P664" s="27">
        <v>7.1185917232859788E-2</v>
      </c>
      <c r="Q664" s="14">
        <v>120.60606060606</v>
      </c>
      <c r="R664" s="2">
        <v>377</v>
      </c>
      <c r="S664" s="27">
        <v>2.9414059452289927E-2</v>
      </c>
      <c r="T664" s="14">
        <v>83.030304000000001</v>
      </c>
      <c r="U664" s="27">
        <v>-0.46524822695035462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51</v>
      </c>
      <c r="C665" s="302">
        <v>1.7206477732793522E-2</v>
      </c>
      <c r="D665" s="2">
        <v>46.6666666666666</v>
      </c>
      <c r="E665" s="2">
        <v>23</v>
      </c>
      <c r="F665" s="302">
        <v>8.1157374735356391E-3</v>
      </c>
      <c r="G665" s="14">
        <v>13.3333333333333</v>
      </c>
      <c r="H665" s="2">
        <v>0</v>
      </c>
      <c r="I665" s="302">
        <v>0</v>
      </c>
      <c r="J665" s="14">
        <v>15.151515</v>
      </c>
      <c r="K665" s="302">
        <v>-1</v>
      </c>
      <c r="L665" s="2">
        <v>137</v>
      </c>
      <c r="M665" s="27">
        <v>9.5510317902955943E-3</v>
      </c>
      <c r="N665" s="2">
        <v>61.212121212121197</v>
      </c>
      <c r="O665" s="2">
        <v>87</v>
      </c>
      <c r="P665" s="27">
        <v>6.7171093267449043E-3</v>
      </c>
      <c r="Q665" s="14">
        <v>26.6666666666666</v>
      </c>
      <c r="R665" s="2">
        <v>63</v>
      </c>
      <c r="S665" s="27">
        <v>4.9153468050245766E-3</v>
      </c>
      <c r="T665" s="14">
        <v>28.484848</v>
      </c>
      <c r="U665" s="27">
        <v>-0.54014598540145986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51</v>
      </c>
      <c r="C666" s="302">
        <v>1.7206477732793522E-2</v>
      </c>
      <c r="D666" s="2">
        <v>46.6666666666666</v>
      </c>
      <c r="E666" s="2">
        <v>14</v>
      </c>
      <c r="F666" s="302">
        <v>4.9400141143260412E-3</v>
      </c>
      <c r="G666" s="14">
        <v>9.6969696969696901</v>
      </c>
      <c r="H666" s="2">
        <v>0</v>
      </c>
      <c r="I666" s="302">
        <v>0</v>
      </c>
      <c r="J666" s="14">
        <v>15.151515</v>
      </c>
      <c r="K666" s="302">
        <v>-1</v>
      </c>
      <c r="L666" s="2">
        <v>117</v>
      </c>
      <c r="M666" s="27">
        <v>8.1567205800334632E-3</v>
      </c>
      <c r="N666" s="2">
        <v>59.393939393939398</v>
      </c>
      <c r="O666" s="2">
        <v>50</v>
      </c>
      <c r="P666" s="27">
        <v>3.8604076590487957E-3</v>
      </c>
      <c r="Q666" s="14">
        <v>20</v>
      </c>
      <c r="R666" s="2">
        <v>46</v>
      </c>
      <c r="S666" s="27">
        <v>3.5889833814465163E-3</v>
      </c>
      <c r="T666" s="14">
        <v>26.060606</v>
      </c>
      <c r="U666" s="27">
        <v>-0.60683760683760679</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2">
        <v>0</v>
      </c>
      <c r="D667" s="2">
        <v>80</v>
      </c>
      <c r="E667" s="2">
        <v>0</v>
      </c>
      <c r="F667" s="302">
        <v>0</v>
      </c>
      <c r="G667" s="14">
        <v>13.3333333333333</v>
      </c>
      <c r="H667" s="2">
        <v>0</v>
      </c>
      <c r="I667" s="302">
        <v>0</v>
      </c>
      <c r="J667" s="14">
        <v>15.151515</v>
      </c>
      <c r="L667" s="2">
        <v>10</v>
      </c>
      <c r="M667" s="27">
        <v>6.9715560513106524E-4</v>
      </c>
      <c r="N667" s="2">
        <v>10.303030303030299</v>
      </c>
      <c r="O667" s="2">
        <v>17</v>
      </c>
      <c r="P667" s="27">
        <v>1.3125386040765904E-3</v>
      </c>
      <c r="Q667" s="14">
        <v>12.1212121212121</v>
      </c>
      <c r="R667" s="2">
        <v>0</v>
      </c>
      <c r="S667" s="27">
        <v>0</v>
      </c>
      <c r="T667" s="14">
        <v>18.787877999999999</v>
      </c>
      <c r="U667" s="27">
        <v>-1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2">
        <v>0</v>
      </c>
      <c r="D668" s="2">
        <v>80</v>
      </c>
      <c r="E668" s="2">
        <v>8</v>
      </c>
      <c r="F668" s="302">
        <v>2.8228652081863093E-3</v>
      </c>
      <c r="G668" s="14">
        <v>8.4848484848484809</v>
      </c>
      <c r="H668" s="2">
        <v>0</v>
      </c>
      <c r="I668" s="302">
        <v>0</v>
      </c>
      <c r="J668" s="14">
        <v>15.151515</v>
      </c>
      <c r="L668" s="2">
        <v>0</v>
      </c>
      <c r="M668" s="27">
        <v>0</v>
      </c>
      <c r="N668" s="2">
        <v>80</v>
      </c>
      <c r="O668" s="2">
        <v>8</v>
      </c>
      <c r="P668" s="27">
        <v>6.1766522544780733E-4</v>
      </c>
      <c r="Q668" s="14">
        <v>8.4848484848484809</v>
      </c>
      <c r="R668" s="2">
        <v>0</v>
      </c>
      <c r="S668" s="27">
        <v>0</v>
      </c>
      <c r="T668" s="14">
        <v>18.787877999999999</v>
      </c>
      <c r="U668" s="27"/>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51</v>
      </c>
      <c r="C669" s="302">
        <v>1.7206477732793522E-2</v>
      </c>
      <c r="D669" s="2">
        <v>46.6666666666666</v>
      </c>
      <c r="E669" s="2">
        <v>6</v>
      </c>
      <c r="F669" s="302">
        <v>2.1171489061397319E-3</v>
      </c>
      <c r="G669" s="14">
        <v>5.4545454545454497</v>
      </c>
      <c r="H669" s="2">
        <v>0</v>
      </c>
      <c r="I669" s="302">
        <v>0</v>
      </c>
      <c r="J669" s="14">
        <v>15.151515</v>
      </c>
      <c r="K669" s="302">
        <v>-1</v>
      </c>
      <c r="L669" s="2">
        <v>107</v>
      </c>
      <c r="M669" s="27">
        <v>7.4595649749023985E-3</v>
      </c>
      <c r="N669" s="2">
        <v>58.181818181818201</v>
      </c>
      <c r="O669" s="2">
        <v>25</v>
      </c>
      <c r="P669" s="27">
        <v>1.9302038295243979E-3</v>
      </c>
      <c r="Q669" s="14">
        <v>13.9393939393939</v>
      </c>
      <c r="R669" s="2">
        <v>46</v>
      </c>
      <c r="S669" s="27">
        <v>3.5889833814465163E-3</v>
      </c>
      <c r="T669" s="14">
        <v>26.060606</v>
      </c>
      <c r="U669" s="27">
        <v>-0.57009345794392519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2">
        <v>0</v>
      </c>
      <c r="D670" s="2">
        <v>80</v>
      </c>
      <c r="E670" s="2">
        <v>9</v>
      </c>
      <c r="F670" s="302">
        <v>3.1757233592095979E-3</v>
      </c>
      <c r="G670" s="14">
        <v>8.4848484848484809</v>
      </c>
      <c r="H670" s="2">
        <v>0</v>
      </c>
      <c r="I670" s="302">
        <v>0</v>
      </c>
      <c r="J670" s="14">
        <v>15.151515</v>
      </c>
      <c r="L670" s="2">
        <v>20</v>
      </c>
      <c r="M670" s="27">
        <v>1.3943112102621305E-3</v>
      </c>
      <c r="N670" s="2">
        <v>14.545454545454501</v>
      </c>
      <c r="O670" s="2">
        <v>37</v>
      </c>
      <c r="P670" s="27">
        <v>2.8567016676961086E-3</v>
      </c>
      <c r="Q670" s="14">
        <v>16.363636363636299</v>
      </c>
      <c r="R670" s="2">
        <v>17</v>
      </c>
      <c r="S670" s="27">
        <v>1.3263634235780603E-3</v>
      </c>
      <c r="T670" s="14">
        <v>10.909091</v>
      </c>
      <c r="U670" s="27">
        <v>-0.15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122</v>
      </c>
      <c r="C671" s="302">
        <v>4.1160593792172739E-2</v>
      </c>
      <c r="D671" s="2">
        <v>44.848484848484802</v>
      </c>
      <c r="E671" s="2">
        <v>174</v>
      </c>
      <c r="F671" s="302">
        <v>6.1397318278052226E-2</v>
      </c>
      <c r="G671" s="14">
        <v>70.909090909090907</v>
      </c>
      <c r="H671" s="2">
        <v>125</v>
      </c>
      <c r="I671" s="302">
        <v>4.695717505634861E-2</v>
      </c>
      <c r="J671" s="14">
        <v>61.212119999999999</v>
      </c>
      <c r="K671" s="302">
        <v>2.4590163934426229E-2</v>
      </c>
      <c r="L671" s="2">
        <v>568</v>
      </c>
      <c r="M671" s="27">
        <v>3.9598438371444507E-2</v>
      </c>
      <c r="N671" s="2">
        <v>99.393939393939405</v>
      </c>
      <c r="O671" s="2">
        <v>835</v>
      </c>
      <c r="P671" s="27">
        <v>6.4468807906114881E-2</v>
      </c>
      <c r="Q671" s="14">
        <v>115.757575757575</v>
      </c>
      <c r="R671" s="2">
        <v>314</v>
      </c>
      <c r="S671" s="27">
        <v>2.4498712647265351E-2</v>
      </c>
      <c r="T671" s="14">
        <v>75.757576</v>
      </c>
      <c r="U671" s="27">
        <v>-0.44718309859154931</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115</v>
      </c>
      <c r="C672" s="302">
        <v>3.8798920377867745E-2</v>
      </c>
      <c r="D672" s="2">
        <v>43.636363636363598</v>
      </c>
      <c r="E672" s="2">
        <v>167</v>
      </c>
      <c r="F672" s="302">
        <v>5.8927311220889206E-2</v>
      </c>
      <c r="G672" s="14">
        <v>70.303030303030297</v>
      </c>
      <c r="H672" s="2">
        <v>65</v>
      </c>
      <c r="I672" s="302">
        <v>2.4417731029301278E-2</v>
      </c>
      <c r="J672" s="14">
        <v>43.636364</v>
      </c>
      <c r="K672" s="302">
        <v>-0.43478260869565216</v>
      </c>
      <c r="L672" s="2">
        <v>477</v>
      </c>
      <c r="M672" s="27">
        <v>3.3254322364751815E-2</v>
      </c>
      <c r="N672" s="2">
        <v>97.575757575757606</v>
      </c>
      <c r="O672" s="2">
        <v>658</v>
      </c>
      <c r="P672" s="27">
        <v>5.0802964793082148E-2</v>
      </c>
      <c r="Q672" s="14">
        <v>103.636363636363</v>
      </c>
      <c r="R672" s="2">
        <v>192</v>
      </c>
      <c r="S672" s="27">
        <v>1.4980104548646329E-2</v>
      </c>
      <c r="T672" s="14">
        <v>56.969695999999999</v>
      </c>
      <c r="U672" s="27">
        <v>-0.59748427672955973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23</v>
      </c>
      <c r="C673" s="302">
        <v>7.7597840755735496E-3</v>
      </c>
      <c r="D673" s="2">
        <v>20</v>
      </c>
      <c r="E673" s="2">
        <v>0</v>
      </c>
      <c r="F673" s="302">
        <v>0</v>
      </c>
      <c r="G673" s="14">
        <v>13.3333333333333</v>
      </c>
      <c r="H673" s="2">
        <v>34</v>
      </c>
      <c r="I673" s="302">
        <v>1.2772351615326822E-2</v>
      </c>
      <c r="J673" s="14">
        <v>32.121212</v>
      </c>
      <c r="K673" s="302">
        <v>0.47826086956521741</v>
      </c>
      <c r="L673" s="2">
        <v>91</v>
      </c>
      <c r="M673" s="27">
        <v>6.3441160066926936E-3</v>
      </c>
      <c r="N673" s="2">
        <v>35.757575757575701</v>
      </c>
      <c r="O673" s="2">
        <v>51</v>
      </c>
      <c r="P673" s="27">
        <v>3.9376158122297715E-3</v>
      </c>
      <c r="Q673" s="14">
        <v>23.030303030302999</v>
      </c>
      <c r="R673" s="2">
        <v>83</v>
      </c>
      <c r="S673" s="27">
        <v>6.4757743621752361E-3</v>
      </c>
      <c r="T673" s="14">
        <v>41.818179999999998</v>
      </c>
      <c r="U673" s="27">
        <v>-8.7912087912087919E-2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47</v>
      </c>
      <c r="C674" s="302">
        <v>1.5856950067476384E-2</v>
      </c>
      <c r="D674" s="2">
        <v>21.818181818181799</v>
      </c>
      <c r="E674" s="2">
        <v>11</v>
      </c>
      <c r="F674" s="302">
        <v>3.8814396612561752E-3</v>
      </c>
      <c r="G674" s="14">
        <v>8.4848484848484809</v>
      </c>
      <c r="H674" s="2">
        <v>0</v>
      </c>
      <c r="I674" s="302">
        <v>0</v>
      </c>
      <c r="J674" s="14">
        <v>15.151515</v>
      </c>
      <c r="K674" s="302">
        <v>-1</v>
      </c>
      <c r="L674" s="2">
        <v>119</v>
      </c>
      <c r="M674" s="27">
        <v>8.2961517010596772E-3</v>
      </c>
      <c r="N674" s="2">
        <v>41.212121212121197</v>
      </c>
      <c r="O674" s="2">
        <v>102</v>
      </c>
      <c r="P674" s="27">
        <v>7.875231624459543E-3</v>
      </c>
      <c r="Q674" s="14">
        <v>37.5757575757575</v>
      </c>
      <c r="R674" s="2">
        <v>31</v>
      </c>
      <c r="S674" s="27">
        <v>2.4186627135835219E-3</v>
      </c>
      <c r="T674" s="14">
        <v>16.969695999999999</v>
      </c>
      <c r="U674" s="27">
        <v>-0.73949579831932777</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45</v>
      </c>
      <c r="C675" s="302">
        <v>1.5182186234817813E-2</v>
      </c>
      <c r="D675" s="2">
        <v>30.909090909090899</v>
      </c>
      <c r="E675" s="2">
        <v>156</v>
      </c>
      <c r="F675" s="302">
        <v>5.5045871559633031E-2</v>
      </c>
      <c r="G675" s="14">
        <v>69.090909090909093</v>
      </c>
      <c r="H675" s="2">
        <v>31</v>
      </c>
      <c r="I675" s="302">
        <v>1.1645379413974455E-2</v>
      </c>
      <c r="J675" s="14">
        <v>29.090910000000001</v>
      </c>
      <c r="K675" s="302">
        <v>-0.31111111111111112</v>
      </c>
      <c r="L675" s="2">
        <v>267</v>
      </c>
      <c r="M675" s="27">
        <v>1.8614054656999442E-2</v>
      </c>
      <c r="N675" s="2">
        <v>89.696969696969703</v>
      </c>
      <c r="O675" s="2">
        <v>505</v>
      </c>
      <c r="P675" s="27">
        <v>3.8990117356392837E-2</v>
      </c>
      <c r="Q675" s="14">
        <v>104.24242424242399</v>
      </c>
      <c r="R675" s="2">
        <v>78</v>
      </c>
      <c r="S675" s="27">
        <v>6.0856674728875714E-3</v>
      </c>
      <c r="T675" s="14">
        <v>36.363636</v>
      </c>
      <c r="U675" s="27">
        <v>-0.7078651685393258</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7</v>
      </c>
      <c r="C676" s="302">
        <v>2.3616734143049934E-3</v>
      </c>
      <c r="D676" s="2">
        <v>8.4848484848484809</v>
      </c>
      <c r="E676" s="2">
        <v>7</v>
      </c>
      <c r="F676" s="302">
        <v>2.4700070571630206E-3</v>
      </c>
      <c r="G676" s="14">
        <v>6.6666666666666599</v>
      </c>
      <c r="H676" s="2">
        <v>60</v>
      </c>
      <c r="I676" s="302">
        <v>2.2539444027047332E-2</v>
      </c>
      <c r="J676" s="14">
        <v>44.848483999999999</v>
      </c>
      <c r="K676" s="302">
        <v>7.5714285714285712</v>
      </c>
      <c r="L676" s="2">
        <v>91</v>
      </c>
      <c r="M676" s="27">
        <v>6.3441160066926936E-3</v>
      </c>
      <c r="N676" s="2">
        <v>34.545454545454497</v>
      </c>
      <c r="O676" s="2">
        <v>177</v>
      </c>
      <c r="P676" s="27">
        <v>1.3665843113032736E-2</v>
      </c>
      <c r="Q676" s="14">
        <v>56.969696969696898</v>
      </c>
      <c r="R676" s="2">
        <v>122</v>
      </c>
      <c r="S676" s="27">
        <v>9.5186080986190223E-3</v>
      </c>
      <c r="T676" s="14">
        <v>53.3333321</v>
      </c>
      <c r="U676" s="27">
        <v>0.34065934065934067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2688</v>
      </c>
      <c r="C677" s="302">
        <v>0.90688259109311742</v>
      </c>
      <c r="D677" s="2">
        <v>173.333333333333</v>
      </c>
      <c r="E677" s="2">
        <v>2569</v>
      </c>
      <c r="F677" s="302">
        <v>0.90649258997882853</v>
      </c>
      <c r="G677" s="14">
        <v>149.09090909090901</v>
      </c>
      <c r="H677" s="2">
        <v>2484</v>
      </c>
      <c r="I677" s="302">
        <v>0.93313298271975953</v>
      </c>
      <c r="J677" s="14">
        <v>168.484848</v>
      </c>
      <c r="K677" s="302">
        <v>-7.5892857142857137E-2</v>
      </c>
      <c r="L677" s="2">
        <v>13284</v>
      </c>
      <c r="M677" s="27">
        <v>0.92610150585610707</v>
      </c>
      <c r="N677" s="2">
        <v>293.33333333333297</v>
      </c>
      <c r="O677" s="2">
        <v>11549</v>
      </c>
      <c r="P677" s="27">
        <v>0.89167696108709082</v>
      </c>
      <c r="Q677" s="14">
        <v>276.36363636363598</v>
      </c>
      <c r="R677" s="2">
        <v>12213</v>
      </c>
      <c r="S677" s="27">
        <v>0.95287508777405006</v>
      </c>
      <c r="T677" s="14">
        <v>308.48486300000002</v>
      </c>
      <c r="U677" s="27">
        <v>-8.0623306233062325E-2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2286</v>
      </c>
      <c r="C678" s="302">
        <v>0.77125506072874495</v>
      </c>
      <c r="D678" s="2">
        <v>155.75757575757501</v>
      </c>
      <c r="E678" s="2">
        <v>1813</v>
      </c>
      <c r="F678" s="302">
        <v>0.63973182780522231</v>
      </c>
      <c r="G678" s="2">
        <v>140.60606060606</v>
      </c>
      <c r="H678" s="2">
        <v>1998</v>
      </c>
      <c r="I678" s="302">
        <v>0.75056348610067614</v>
      </c>
      <c r="J678" s="14">
        <v>169.69697600000001</v>
      </c>
      <c r="K678" s="302">
        <v>-0.12598425196850394</v>
      </c>
      <c r="L678" s="2">
        <v>11125</v>
      </c>
      <c r="M678" s="27">
        <v>0.77558561070831011</v>
      </c>
      <c r="N678" s="2">
        <v>316.36363636363598</v>
      </c>
      <c r="O678" s="2">
        <v>9333</v>
      </c>
      <c r="P678" s="27">
        <v>0.72058369363804819</v>
      </c>
      <c r="Q678" s="14">
        <v>290.30303030303003</v>
      </c>
      <c r="R678" s="2">
        <v>9565</v>
      </c>
      <c r="S678" s="27">
        <v>0.74627447920730283</v>
      </c>
      <c r="T678" s="14">
        <v>323.03030000000001</v>
      </c>
      <c r="U678" s="27">
        <v>-0.14022471910112361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1139</v>
      </c>
      <c r="C679" s="302">
        <v>0.38427800269905532</v>
      </c>
      <c r="D679" s="2">
        <v>124.24242424242399</v>
      </c>
      <c r="E679" s="2">
        <v>934</v>
      </c>
      <c r="F679" s="302">
        <v>0.32956951305575161</v>
      </c>
      <c r="G679" s="14">
        <v>112.72727272727199</v>
      </c>
      <c r="H679" s="2">
        <v>891</v>
      </c>
      <c r="I679" s="302">
        <v>0.33471074380165289</v>
      </c>
      <c r="J679" s="14">
        <v>138.18182400000001</v>
      </c>
      <c r="K679" s="302">
        <v>-0.21773485513608429</v>
      </c>
      <c r="L679" s="2">
        <v>5256</v>
      </c>
      <c r="M679" s="27">
        <v>0.36642498605688789</v>
      </c>
      <c r="N679" s="2">
        <v>225.45454545454501</v>
      </c>
      <c r="O679" s="2">
        <v>4031</v>
      </c>
      <c r="P679" s="27">
        <v>0.31122606547251391</v>
      </c>
      <c r="Q679" s="14">
        <v>195.15151515151501</v>
      </c>
      <c r="R679" s="2">
        <v>4048</v>
      </c>
      <c r="S679" s="27">
        <v>0.31583053756729346</v>
      </c>
      <c r="T679" s="14">
        <v>250.909088</v>
      </c>
      <c r="U679" s="27">
        <v>-0.22983257229832571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265</v>
      </c>
      <c r="C680" s="302">
        <v>8.9406207827260456E-2</v>
      </c>
      <c r="D680" s="2">
        <v>66.6666666666666</v>
      </c>
      <c r="E680" s="2">
        <v>206</v>
      </c>
      <c r="F680" s="302">
        <v>7.2688779110797463E-2</v>
      </c>
      <c r="G680" s="14">
        <v>67.272727272727195</v>
      </c>
      <c r="H680" s="2">
        <v>174</v>
      </c>
      <c r="I680" s="302">
        <v>6.5364387678437261E-2</v>
      </c>
      <c r="J680" s="14">
        <v>56.969695999999999</v>
      </c>
      <c r="K680" s="302">
        <v>-0.34339622641509432</v>
      </c>
      <c r="L680" s="2">
        <v>1136</v>
      </c>
      <c r="M680" s="27">
        <v>7.9196876742889014E-2</v>
      </c>
      <c r="N680" s="2">
        <v>129.69696969696901</v>
      </c>
      <c r="O680" s="2">
        <v>1049</v>
      </c>
      <c r="P680" s="27">
        <v>8.0991352686843737E-2</v>
      </c>
      <c r="Q680" s="14">
        <v>135.15151515151501</v>
      </c>
      <c r="R680" s="2">
        <v>897</v>
      </c>
      <c r="S680" s="27">
        <v>6.9985175938207064E-2</v>
      </c>
      <c r="T680" s="14">
        <v>129.69697600000001</v>
      </c>
      <c r="U680" s="27">
        <v>-0.21038732394366197</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232</v>
      </c>
      <c r="C681" s="302">
        <v>7.8272604588394065E-2</v>
      </c>
      <c r="D681" s="2">
        <v>57.5757575757575</v>
      </c>
      <c r="E681" s="2">
        <v>198</v>
      </c>
      <c r="F681" s="302">
        <v>6.9865913902611154E-2</v>
      </c>
      <c r="G681" s="14">
        <v>56.969696969696898</v>
      </c>
      <c r="H681" s="2">
        <v>176</v>
      </c>
      <c r="I681" s="302">
        <v>6.6115702479338845E-2</v>
      </c>
      <c r="J681" s="14">
        <v>52.121212</v>
      </c>
      <c r="K681" s="302">
        <v>-0.2413793103448276</v>
      </c>
      <c r="L681" s="2">
        <v>991</v>
      </c>
      <c r="M681" s="27">
        <v>6.908812046848857E-2</v>
      </c>
      <c r="N681" s="2">
        <v>120.60606060606</v>
      </c>
      <c r="O681" s="2">
        <v>880</v>
      </c>
      <c r="P681" s="27">
        <v>6.7943174799258807E-2</v>
      </c>
      <c r="Q681" s="14">
        <v>116.363636363636</v>
      </c>
      <c r="R681" s="2">
        <v>920</v>
      </c>
      <c r="S681" s="27">
        <v>7.177966762893033E-2</v>
      </c>
      <c r="T681" s="14">
        <v>154.545456</v>
      </c>
      <c r="U681" s="27">
        <v>-7.1644803229061554E-2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642</v>
      </c>
      <c r="C682" s="302">
        <v>0.2165991902834008</v>
      </c>
      <c r="D682" s="2">
        <v>104.24242424242399</v>
      </c>
      <c r="E682" s="2">
        <v>530</v>
      </c>
      <c r="F682" s="302">
        <v>0.18701482004234299</v>
      </c>
      <c r="G682" s="14">
        <v>81.818181818181799</v>
      </c>
      <c r="H682" s="2">
        <v>541</v>
      </c>
      <c r="I682" s="302">
        <v>0.2032306536438768</v>
      </c>
      <c r="J682" s="14">
        <v>132.121216</v>
      </c>
      <c r="K682" s="302">
        <v>-0.15732087227414329</v>
      </c>
      <c r="L682" s="2">
        <v>3129</v>
      </c>
      <c r="M682" s="27">
        <v>0.21813998884551031</v>
      </c>
      <c r="N682" s="2">
        <v>197.575757575757</v>
      </c>
      <c r="O682" s="2">
        <v>2102</v>
      </c>
      <c r="P682" s="27">
        <v>0.16229153798641135</v>
      </c>
      <c r="Q682" s="14">
        <v>156.969696969696</v>
      </c>
      <c r="R682" s="2">
        <v>2231</v>
      </c>
      <c r="S682" s="27">
        <v>0.17406569400015603</v>
      </c>
      <c r="T682" s="14">
        <v>176.363632</v>
      </c>
      <c r="U682" s="27">
        <v>-0.28699264940875679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1147</v>
      </c>
      <c r="C683" s="302">
        <v>0.38697705802968962</v>
      </c>
      <c r="D683" s="2">
        <v>127.87878787878699</v>
      </c>
      <c r="E683" s="2">
        <v>879</v>
      </c>
      <c r="F683" s="302">
        <v>0.3101623147494707</v>
      </c>
      <c r="G683" s="14">
        <v>114.54545454545401</v>
      </c>
      <c r="H683" s="2">
        <v>1107</v>
      </c>
      <c r="I683" s="302">
        <v>0.4158527422990233</v>
      </c>
      <c r="J683" s="14">
        <v>132.121216</v>
      </c>
      <c r="K683" s="302">
        <v>-3.4873583260680033E-2</v>
      </c>
      <c r="L683" s="2">
        <v>5869</v>
      </c>
      <c r="M683" s="27">
        <v>0.40916062465142222</v>
      </c>
      <c r="N683" s="2">
        <v>240</v>
      </c>
      <c r="O683" s="2">
        <v>5302</v>
      </c>
      <c r="P683" s="27">
        <v>0.40935762816553428</v>
      </c>
      <c r="Q683" s="14">
        <v>217.575757575757</v>
      </c>
      <c r="R683" s="2">
        <v>5517</v>
      </c>
      <c r="S683" s="27">
        <v>0.43044394164000938</v>
      </c>
      <c r="T683" s="14">
        <v>255.75756799999999</v>
      </c>
      <c r="U683" s="27">
        <v>-5.9976145851081956E-2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402</v>
      </c>
      <c r="C684" s="302">
        <v>0.13562753036437247</v>
      </c>
      <c r="D684" s="2">
        <v>80</v>
      </c>
      <c r="E684" s="2">
        <v>756</v>
      </c>
      <c r="F684" s="302">
        <v>0.26676076217360623</v>
      </c>
      <c r="G684" s="14">
        <v>138.78787878787799</v>
      </c>
      <c r="H684" s="2">
        <v>486</v>
      </c>
      <c r="I684" s="302">
        <v>0.18256949661908339</v>
      </c>
      <c r="J684" s="14">
        <v>110.303032</v>
      </c>
      <c r="K684" s="302">
        <v>0.20895522388059701</v>
      </c>
      <c r="L684" s="2">
        <v>2159</v>
      </c>
      <c r="M684" s="27">
        <v>0.15051589514779698</v>
      </c>
      <c r="N684" s="2">
        <v>182.42424242424201</v>
      </c>
      <c r="O684" s="2">
        <v>2216</v>
      </c>
      <c r="P684" s="27">
        <v>0.17109326744904263</v>
      </c>
      <c r="Q684" s="14">
        <v>182.42424242424201</v>
      </c>
      <c r="R684" s="2">
        <v>2648</v>
      </c>
      <c r="S684" s="27">
        <v>0.20660060856674728</v>
      </c>
      <c r="T684" s="14">
        <v>216.96969999999999</v>
      </c>
      <c r="U684" s="27">
        <v>0.22649374710514128</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104</v>
      </c>
      <c r="C685" s="302">
        <v>3.5087719298245612E-2</v>
      </c>
      <c r="D685" s="2">
        <v>46.060606060605998</v>
      </c>
      <c r="E685" s="2">
        <v>280</v>
      </c>
      <c r="F685" s="302">
        <v>9.8800282286520824E-2</v>
      </c>
      <c r="G685" s="2">
        <v>90.303030303030297</v>
      </c>
      <c r="H685" s="2">
        <v>136</v>
      </c>
      <c r="I685" s="302">
        <v>5.1089406461307288E-2</v>
      </c>
      <c r="J685" s="14">
        <v>64.848489999999998</v>
      </c>
      <c r="K685" s="302">
        <v>0.30769230769230771</v>
      </c>
      <c r="L685" s="2">
        <v>814</v>
      </c>
      <c r="M685" s="27">
        <v>5.674846625766871E-2</v>
      </c>
      <c r="N685" s="2">
        <v>108.484848484848</v>
      </c>
      <c r="O685" s="2">
        <v>724</v>
      </c>
      <c r="P685" s="27">
        <v>5.5898702903026558E-2</v>
      </c>
      <c r="Q685" s="14">
        <v>125.454545454545</v>
      </c>
      <c r="R685" s="2">
        <v>686</v>
      </c>
      <c r="S685" s="27">
        <v>5.3522665210267613E-2</v>
      </c>
      <c r="T685" s="14">
        <v>95.151510000000002</v>
      </c>
      <c r="U685" s="27">
        <v>-0.15724815724815724</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78</v>
      </c>
      <c r="C686" s="302">
        <v>2.6315789473684209E-2</v>
      </c>
      <c r="D686" s="2">
        <v>40</v>
      </c>
      <c r="E686" s="2">
        <v>220</v>
      </c>
      <c r="F686" s="302">
        <v>7.7628793225123505E-2</v>
      </c>
      <c r="G686" s="14">
        <v>86.6666666666666</v>
      </c>
      <c r="H686" s="2">
        <v>61</v>
      </c>
      <c r="I686" s="302">
        <v>2.291510142749812E-2</v>
      </c>
      <c r="J686" s="14">
        <v>30.30303</v>
      </c>
      <c r="K686" s="302">
        <v>-0.21794871794871795</v>
      </c>
      <c r="L686" s="2">
        <v>506</v>
      </c>
      <c r="M686" s="27">
        <v>3.5276073619631899E-2</v>
      </c>
      <c r="N686" s="2">
        <v>90.909090909090907</v>
      </c>
      <c r="O686" s="2">
        <v>477</v>
      </c>
      <c r="P686" s="27">
        <v>3.6828289067325506E-2</v>
      </c>
      <c r="Q686" s="14">
        <v>115.151515151515</v>
      </c>
      <c r="R686" s="2">
        <v>317</v>
      </c>
      <c r="S686" s="27">
        <v>2.4732776780837951E-2</v>
      </c>
      <c r="T686" s="14">
        <v>91.515150000000006</v>
      </c>
      <c r="U686" s="27">
        <v>-0.37351778656126483</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45</v>
      </c>
      <c r="C687" s="302">
        <v>1.5182186234817813E-2</v>
      </c>
      <c r="D687" s="2">
        <v>36.363636363636303</v>
      </c>
      <c r="E687" s="2">
        <v>107</v>
      </c>
      <c r="F687" s="302">
        <v>3.7755822159491886E-2</v>
      </c>
      <c r="G687" s="14">
        <v>61.818181818181799</v>
      </c>
      <c r="H687" s="2">
        <v>29</v>
      </c>
      <c r="I687" s="302">
        <v>1.0894064613072877E-2</v>
      </c>
      <c r="J687" s="14">
        <v>21.212122000000001</v>
      </c>
      <c r="K687" s="302">
        <v>-0.35555555555555557</v>
      </c>
      <c r="L687" s="2">
        <v>96</v>
      </c>
      <c r="M687" s="27">
        <v>6.6926938092582268E-3</v>
      </c>
      <c r="N687" s="2">
        <v>50.303030303030297</v>
      </c>
      <c r="O687" s="2">
        <v>163</v>
      </c>
      <c r="P687" s="27">
        <v>1.2584928968499073E-2</v>
      </c>
      <c r="Q687" s="14">
        <v>68.484848484848399</v>
      </c>
      <c r="R687" s="2">
        <v>106</v>
      </c>
      <c r="S687" s="27">
        <v>8.2702660528984947E-3</v>
      </c>
      <c r="T687" s="14">
        <v>55.757576</v>
      </c>
      <c r="U687" s="27">
        <v>0.10416666666666667</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8</v>
      </c>
      <c r="C688" s="302">
        <v>2.6990553306342779E-3</v>
      </c>
      <c r="D688" s="2">
        <v>8.4848484848484809</v>
      </c>
      <c r="E688" s="2">
        <v>43</v>
      </c>
      <c r="F688" s="302">
        <v>1.5172900494001412E-2</v>
      </c>
      <c r="G688" s="14">
        <v>33.3333333333333</v>
      </c>
      <c r="H688" s="2">
        <v>0</v>
      </c>
      <c r="I688" s="302">
        <v>0</v>
      </c>
      <c r="J688" s="14">
        <v>15.151515</v>
      </c>
      <c r="K688" s="302">
        <v>-1</v>
      </c>
      <c r="L688" s="2">
        <v>36</v>
      </c>
      <c r="M688" s="27">
        <v>2.5097601784718347E-3</v>
      </c>
      <c r="N688" s="2">
        <v>20</v>
      </c>
      <c r="O688" s="2">
        <v>50</v>
      </c>
      <c r="P688" s="27">
        <v>3.8604076590487957E-3</v>
      </c>
      <c r="Q688" s="14">
        <v>33.939393939393902</v>
      </c>
      <c r="R688" s="2">
        <v>16</v>
      </c>
      <c r="S688" s="27">
        <v>1.2483420457205273E-3</v>
      </c>
      <c r="T688" s="14">
        <v>16.969695999999999</v>
      </c>
      <c r="U688" s="27">
        <v>-0.55555555555555558</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25</v>
      </c>
      <c r="C689" s="302">
        <v>8.4345479082321186E-3</v>
      </c>
      <c r="D689" s="2">
        <v>18.181818181818102</v>
      </c>
      <c r="E689" s="2">
        <v>70</v>
      </c>
      <c r="F689" s="302">
        <v>2.4700070571630206E-2</v>
      </c>
      <c r="G689" s="14">
        <v>44.2424242424242</v>
      </c>
      <c r="H689" s="2">
        <v>32</v>
      </c>
      <c r="I689" s="302">
        <v>1.2021036814425245E-2</v>
      </c>
      <c r="J689" s="14">
        <v>20</v>
      </c>
      <c r="K689" s="302">
        <v>0.28000000000000003</v>
      </c>
      <c r="L689" s="2">
        <v>374</v>
      </c>
      <c r="M689" s="27">
        <v>2.6073619631901839E-2</v>
      </c>
      <c r="N689" s="2">
        <v>77.575757575757507</v>
      </c>
      <c r="O689" s="2">
        <v>264</v>
      </c>
      <c r="P689" s="27">
        <v>2.0382952439777641E-2</v>
      </c>
      <c r="Q689" s="14">
        <v>74.545454545454504</v>
      </c>
      <c r="R689" s="2">
        <v>195</v>
      </c>
      <c r="S689" s="27">
        <v>1.5214168682218927E-2</v>
      </c>
      <c r="T689" s="14">
        <v>69.696969999999993</v>
      </c>
      <c r="U689" s="27">
        <v>-0.47860962566844922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26</v>
      </c>
      <c r="C690" s="302">
        <v>8.771929824561403E-3</v>
      </c>
      <c r="D690" s="2">
        <v>18.181818181818102</v>
      </c>
      <c r="E690" s="2">
        <v>60</v>
      </c>
      <c r="F690" s="302">
        <v>2.1171489061397319E-2</v>
      </c>
      <c r="G690" s="14">
        <v>30.303030303030301</v>
      </c>
      <c r="H690" s="2">
        <v>75</v>
      </c>
      <c r="I690" s="302">
        <v>2.8174305033809167E-2</v>
      </c>
      <c r="J690" s="14">
        <v>52.727271999999999</v>
      </c>
      <c r="K690" s="302">
        <v>1.8846153846153846</v>
      </c>
      <c r="L690" s="2">
        <v>308</v>
      </c>
      <c r="M690" s="27">
        <v>2.1472392638036811E-2</v>
      </c>
      <c r="N690" s="2">
        <v>72.121212121212096</v>
      </c>
      <c r="O690" s="2">
        <v>247</v>
      </c>
      <c r="P690" s="27">
        <v>1.9070413835701051E-2</v>
      </c>
      <c r="Q690" s="14">
        <v>60</v>
      </c>
      <c r="R690" s="2">
        <v>369</v>
      </c>
      <c r="S690" s="27">
        <v>2.8789888429429665E-2</v>
      </c>
      <c r="T690" s="14">
        <v>81.818183899999994</v>
      </c>
      <c r="U690" s="27">
        <v>0.19805194805194806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298</v>
      </c>
      <c r="C691" s="302">
        <v>0.10053981106612686</v>
      </c>
      <c r="D691" s="2">
        <v>66.060606060606005</v>
      </c>
      <c r="E691" s="2">
        <v>476</v>
      </c>
      <c r="F691" s="302">
        <v>0.1679604798870854</v>
      </c>
      <c r="G691" s="14">
        <v>104.84848484848401</v>
      </c>
      <c r="H691" s="2">
        <v>350</v>
      </c>
      <c r="I691" s="302">
        <v>0.13148009015777612</v>
      </c>
      <c r="J691" s="14">
        <v>91.515150000000006</v>
      </c>
      <c r="K691" s="302">
        <v>0.17449664429530201</v>
      </c>
      <c r="L691" s="2">
        <v>1345</v>
      </c>
      <c r="M691" s="27">
        <v>9.3767428890128277E-2</v>
      </c>
      <c r="N691" s="2">
        <v>149.09090909090901</v>
      </c>
      <c r="O691" s="2">
        <v>1492</v>
      </c>
      <c r="P691" s="27">
        <v>0.11519456454601606</v>
      </c>
      <c r="Q691" s="14">
        <v>141.81818181818099</v>
      </c>
      <c r="R691" s="2">
        <v>1962</v>
      </c>
      <c r="S691" s="27">
        <v>0.15307794335647967</v>
      </c>
      <c r="T691" s="14">
        <v>215.75756799999999</v>
      </c>
      <c r="U691" s="27">
        <v>0.45873605947955393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138</v>
      </c>
      <c r="C692" s="302">
        <v>4.6558704453441298E-2</v>
      </c>
      <c r="D692" s="2">
        <v>46.060606060605998</v>
      </c>
      <c r="E692" s="2">
        <v>287</v>
      </c>
      <c r="F692" s="302">
        <v>0.10127028934368384</v>
      </c>
      <c r="G692" s="14">
        <v>66.6666666666666</v>
      </c>
      <c r="H692" s="2">
        <v>287</v>
      </c>
      <c r="I692" s="302">
        <v>0.10781367392937641</v>
      </c>
      <c r="J692" s="14">
        <v>83.636359999999996</v>
      </c>
      <c r="K692" s="302">
        <v>1.0797101449275361</v>
      </c>
      <c r="L692" s="2">
        <v>809</v>
      </c>
      <c r="M692" s="27">
        <v>5.639988845510318E-2</v>
      </c>
      <c r="N692" s="2">
        <v>124.84848484848401</v>
      </c>
      <c r="O692" s="2">
        <v>752</v>
      </c>
      <c r="P692" s="27">
        <v>5.8060531192093888E-2</v>
      </c>
      <c r="Q692" s="14">
        <v>99.393939393939405</v>
      </c>
      <c r="R692" s="2">
        <v>1261</v>
      </c>
      <c r="S692" s="27">
        <v>9.8384957478349064E-2</v>
      </c>
      <c r="T692" s="14">
        <v>179.393936</v>
      </c>
      <c r="U692" s="27">
        <v>0.55871446229913468</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69</v>
      </c>
      <c r="C693" s="302">
        <v>2.3279352226720649E-2</v>
      </c>
      <c r="D693" s="2">
        <v>26.6666666666666</v>
      </c>
      <c r="E693" s="2">
        <v>141</v>
      </c>
      <c r="F693" s="302">
        <v>4.9752999294283701E-2</v>
      </c>
      <c r="G693" s="14">
        <v>58.181818181818201</v>
      </c>
      <c r="H693" s="2">
        <v>70</v>
      </c>
      <c r="I693" s="302">
        <v>2.6296018031555221E-2</v>
      </c>
      <c r="J693" s="14">
        <v>46.060607900000001</v>
      </c>
      <c r="K693" s="302">
        <v>1.4492753623188406E-2</v>
      </c>
      <c r="L693" s="2">
        <v>98</v>
      </c>
      <c r="M693" s="27">
        <v>6.8321249302844391E-3</v>
      </c>
      <c r="N693" s="2">
        <v>31.515151515151501</v>
      </c>
      <c r="O693" s="2">
        <v>245</v>
      </c>
      <c r="P693" s="27">
        <v>1.8915997529339097E-2</v>
      </c>
      <c r="Q693" s="14">
        <v>78.787878787878796</v>
      </c>
      <c r="R693" s="2">
        <v>121</v>
      </c>
      <c r="S693" s="27">
        <v>9.4405867207614895E-3</v>
      </c>
      <c r="T693" s="14">
        <v>54.5454559</v>
      </c>
      <c r="U693" s="27">
        <v>0.23469387755102042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0</v>
      </c>
      <c r="C694" s="302">
        <v>0</v>
      </c>
      <c r="D694" s="2">
        <v>80</v>
      </c>
      <c r="E694" s="2">
        <v>16</v>
      </c>
      <c r="F694" s="302">
        <v>5.6457304163726185E-3</v>
      </c>
      <c r="G694" s="14">
        <v>15.151515151515101</v>
      </c>
      <c r="H694" s="2">
        <v>0</v>
      </c>
      <c r="I694" s="302">
        <v>0</v>
      </c>
      <c r="J694" s="14">
        <v>15.151515</v>
      </c>
      <c r="L694" s="2">
        <v>115</v>
      </c>
      <c r="M694" s="27">
        <v>8.017289459007251E-3</v>
      </c>
      <c r="N694" s="2">
        <v>57.5757575757575</v>
      </c>
      <c r="O694" s="2">
        <v>41</v>
      </c>
      <c r="P694" s="27">
        <v>3.1655342804200125E-3</v>
      </c>
      <c r="Q694" s="14">
        <v>21.2121212121212</v>
      </c>
      <c r="R694" s="2">
        <v>359</v>
      </c>
      <c r="S694" s="27">
        <v>2.8009674650854334E-2</v>
      </c>
      <c r="T694" s="14">
        <v>109.090912</v>
      </c>
      <c r="U694" s="27">
        <v>2.1217391304347828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69</v>
      </c>
      <c r="C695" s="302">
        <v>2.3279352226720649E-2</v>
      </c>
      <c r="D695" s="2">
        <v>35.151515151515099</v>
      </c>
      <c r="E695" s="2">
        <v>130</v>
      </c>
      <c r="F695" s="302">
        <v>4.5871559633027525E-2</v>
      </c>
      <c r="G695" s="14">
        <v>35.151515151515099</v>
      </c>
      <c r="H695" s="2">
        <v>217</v>
      </c>
      <c r="I695" s="302">
        <v>8.1517655897821187E-2</v>
      </c>
      <c r="J695" s="14">
        <v>66.060609999999997</v>
      </c>
      <c r="K695" s="302">
        <v>2.1449275362318843</v>
      </c>
      <c r="L695" s="2">
        <v>596</v>
      </c>
      <c r="M695" s="27">
        <v>4.1550474065811492E-2</v>
      </c>
      <c r="N695" s="2">
        <v>104.84848484848401</v>
      </c>
      <c r="O695" s="2">
        <v>466</v>
      </c>
      <c r="P695" s="27">
        <v>3.5978999382334773E-2</v>
      </c>
      <c r="Q695" s="14">
        <v>78.787878787878796</v>
      </c>
      <c r="R695" s="2">
        <v>781</v>
      </c>
      <c r="S695" s="27">
        <v>6.0934696106733244E-2</v>
      </c>
      <c r="T695" s="14">
        <v>126.666664</v>
      </c>
      <c r="U695" s="27">
        <v>0.31040268456375841</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160</v>
      </c>
      <c r="C696" s="302">
        <v>5.3981106612685563E-2</v>
      </c>
      <c r="D696" s="2">
        <v>51.515151515151501</v>
      </c>
      <c r="E696" s="2">
        <v>189</v>
      </c>
      <c r="F696" s="302">
        <v>6.6690190543401556E-2</v>
      </c>
      <c r="G696" s="14">
        <v>77.575757575757507</v>
      </c>
      <c r="H696" s="2">
        <v>63</v>
      </c>
      <c r="I696" s="302">
        <v>2.3666416228399701E-2</v>
      </c>
      <c r="J696" s="14">
        <v>28.484848</v>
      </c>
      <c r="K696" s="302">
        <v>-0.60624999999999996</v>
      </c>
      <c r="L696" s="2">
        <v>536</v>
      </c>
      <c r="M696" s="27">
        <v>3.7367540435025097E-2</v>
      </c>
      <c r="N696" s="2">
        <v>81.818181818181799</v>
      </c>
      <c r="O696" s="2">
        <v>740</v>
      </c>
      <c r="P696" s="27">
        <v>5.7134033353922177E-2</v>
      </c>
      <c r="Q696" s="14">
        <v>101.818181818181</v>
      </c>
      <c r="R696" s="2">
        <v>701</v>
      </c>
      <c r="S696" s="27">
        <v>5.4692985878130609E-2</v>
      </c>
      <c r="T696" s="14">
        <v>129.69697600000001</v>
      </c>
      <c r="U696" s="27">
        <v>0.30783582089552236</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1834</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1700</v>
      </c>
      <c r="C699" s="305"/>
      <c r="D699" s="305" t="s">
        <v>1701</v>
      </c>
      <c r="E699" s="305" t="s">
        <v>1700</v>
      </c>
      <c r="F699" s="305"/>
      <c r="G699" s="305" t="s">
        <v>1701</v>
      </c>
      <c r="H699" s="305" t="s">
        <v>1700</v>
      </c>
      <c r="I699" s="305"/>
      <c r="J699" s="305" t="s">
        <v>1701</v>
      </c>
      <c r="K699" t="s">
        <v>170</v>
      </c>
      <c r="L699" s="208" t="s">
        <v>1700</v>
      </c>
      <c r="M699" s="208"/>
      <c r="N699" s="208" t="s">
        <v>1701</v>
      </c>
      <c r="O699" s="208" t="s">
        <v>1700</v>
      </c>
      <c r="P699" s="208"/>
      <c r="Q699" s="208" t="s">
        <v>1701</v>
      </c>
      <c r="R699" s="208" t="s">
        <v>1700</v>
      </c>
      <c r="S699" s="208"/>
      <c r="T699" s="208" t="s">
        <v>1701</v>
      </c>
      <c r="U699" t="s">
        <v>170</v>
      </c>
      <c r="V699" s="208" t="s">
        <v>1700</v>
      </c>
      <c r="W699" s="208"/>
      <c r="X699" s="208" t="s">
        <v>1701</v>
      </c>
      <c r="Y699" s="208" t="s">
        <v>1700</v>
      </c>
      <c r="Z699" s="208"/>
      <c r="AA699" s="208" t="s">
        <v>1701</v>
      </c>
      <c r="AB699" s="208" t="s">
        <v>1700</v>
      </c>
      <c r="AC699" s="208"/>
      <c r="AD699" s="208" t="s">
        <v>1701</v>
      </c>
      <c r="AE699" t="s">
        <v>170</v>
      </c>
    </row>
    <row r="700" spans="1:31" x14ac:dyDescent="0.3">
      <c r="A700" t="s">
        <v>172</v>
      </c>
      <c r="B700" s="2">
        <v>1666</v>
      </c>
      <c r="C700" t="s">
        <v>170</v>
      </c>
      <c r="D700" s="2">
        <v>127.87878787878699</v>
      </c>
      <c r="E700" s="2">
        <v>2364</v>
      </c>
      <c r="F700" t="s">
        <v>170</v>
      </c>
      <c r="G700" s="14">
        <v>153.939393939393</v>
      </c>
      <c r="H700" s="2">
        <v>2801</v>
      </c>
      <c r="I700" t="s">
        <v>170</v>
      </c>
      <c r="J700" s="14">
        <v>193.33332799999999</v>
      </c>
      <c r="K700" s="302">
        <v>0.68127250900360148</v>
      </c>
      <c r="L700" s="2">
        <v>13572</v>
      </c>
      <c r="M700" s="27" t="s">
        <v>170</v>
      </c>
      <c r="N700" s="2">
        <v>344.84848484848402</v>
      </c>
      <c r="O700" s="2">
        <v>15452</v>
      </c>
      <c r="P700" s="27" t="s">
        <v>170</v>
      </c>
      <c r="Q700" s="14">
        <v>306.666666666666</v>
      </c>
      <c r="R700" s="2">
        <v>17490</v>
      </c>
      <c r="S700" s="27" t="s">
        <v>170</v>
      </c>
      <c r="T700" s="14">
        <v>321.21212800000001</v>
      </c>
      <c r="U700" s="27">
        <v>0.28868258178603007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307</v>
      </c>
      <c r="C701" s="302">
        <v>0.18427370948379351</v>
      </c>
      <c r="D701" s="2">
        <v>86.060606060606005</v>
      </c>
      <c r="E701" s="2">
        <v>426</v>
      </c>
      <c r="F701" s="302">
        <v>0.1802030456852792</v>
      </c>
      <c r="G701" s="14">
        <v>91.515151515151501</v>
      </c>
      <c r="H701" s="2">
        <v>406</v>
      </c>
      <c r="I701" s="302">
        <v>0.14494823277400928</v>
      </c>
      <c r="J701" s="14">
        <v>117.57576</v>
      </c>
      <c r="K701" s="302">
        <v>0.32247557003257327</v>
      </c>
      <c r="L701" s="2">
        <v>3548</v>
      </c>
      <c r="M701" s="27">
        <v>0.26142057176539935</v>
      </c>
      <c r="N701" s="2">
        <v>249.69696969696901</v>
      </c>
      <c r="O701" s="2">
        <v>3935</v>
      </c>
      <c r="P701" s="27">
        <v>0.25465959099145741</v>
      </c>
      <c r="Q701" s="14">
        <v>243.030303030303</v>
      </c>
      <c r="R701" s="2">
        <v>3293</v>
      </c>
      <c r="S701" s="27">
        <v>0.18827901658090337</v>
      </c>
      <c r="T701" s="14">
        <v>259.39395100000002</v>
      </c>
      <c r="U701" s="27">
        <v>-7.1871476888387825E-2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61</v>
      </c>
      <c r="C702" s="302">
        <v>3.6614645858343335E-2</v>
      </c>
      <c r="D702" s="2">
        <v>36.363636363636303</v>
      </c>
      <c r="E702" s="2">
        <v>154</v>
      </c>
      <c r="F702" s="302">
        <v>6.5143824027072764E-2</v>
      </c>
      <c r="G702" s="14">
        <v>47.272727272727202</v>
      </c>
      <c r="H702" s="2">
        <v>165</v>
      </c>
      <c r="I702" s="302">
        <v>5.8907533023920031E-2</v>
      </c>
      <c r="J702" s="14">
        <v>70.303030000000007</v>
      </c>
      <c r="K702" s="302">
        <v>1.7049180327868851</v>
      </c>
      <c r="L702" s="2">
        <v>1990</v>
      </c>
      <c r="M702" s="27">
        <v>0.14662540524609491</v>
      </c>
      <c r="N702" s="2">
        <v>218.78787878787799</v>
      </c>
      <c r="O702" s="2">
        <v>1528</v>
      </c>
      <c r="P702" s="27">
        <v>9.8886875485374059E-2</v>
      </c>
      <c r="Q702" s="14">
        <v>156.969696969696</v>
      </c>
      <c r="R702" s="2">
        <v>1336</v>
      </c>
      <c r="S702" s="27">
        <v>7.6386506575185822E-2</v>
      </c>
      <c r="T702" s="14">
        <v>147.878784</v>
      </c>
      <c r="U702" s="27">
        <v>-0.32864321608040203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61</v>
      </c>
      <c r="C703" s="302">
        <v>3.6614645858343335E-2</v>
      </c>
      <c r="D703" s="2">
        <v>36.363636363636303</v>
      </c>
      <c r="E703" s="2">
        <v>148</v>
      </c>
      <c r="F703" s="302">
        <v>6.2605752961082908E-2</v>
      </c>
      <c r="G703" s="14">
        <v>47.272727272727202</v>
      </c>
      <c r="H703" s="2">
        <v>154</v>
      </c>
      <c r="I703" s="302">
        <v>5.4980364155658691E-2</v>
      </c>
      <c r="J703" s="14">
        <v>69.696969999999993</v>
      </c>
      <c r="K703" s="302">
        <v>1.5245901639344261</v>
      </c>
      <c r="L703" s="2">
        <v>1799</v>
      </c>
      <c r="M703" s="27">
        <v>0.13255231358679634</v>
      </c>
      <c r="N703" s="2">
        <v>206.666666666666</v>
      </c>
      <c r="O703" s="2">
        <v>1235</v>
      </c>
      <c r="P703" s="27">
        <v>7.9924928811804297E-2</v>
      </c>
      <c r="Q703" s="14">
        <v>138.18181818181799</v>
      </c>
      <c r="R703" s="2">
        <v>1196</v>
      </c>
      <c r="S703" s="27">
        <v>6.838193253287593E-2</v>
      </c>
      <c r="T703" s="14">
        <v>146.060608</v>
      </c>
      <c r="U703" s="27">
        <v>-0.33518621456364645</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2">
        <v>0</v>
      </c>
      <c r="D704" s="2">
        <v>80</v>
      </c>
      <c r="E704" s="2">
        <v>0</v>
      </c>
      <c r="F704" s="302">
        <v>0</v>
      </c>
      <c r="G704" s="14">
        <v>13.3333333333333</v>
      </c>
      <c r="H704" s="2">
        <v>24</v>
      </c>
      <c r="I704" s="302">
        <v>8.5683684398429136E-3</v>
      </c>
      <c r="J704" s="14">
        <v>24.848483999999999</v>
      </c>
      <c r="L704" s="2">
        <v>127</v>
      </c>
      <c r="M704" s="27">
        <v>9.3575007368110821E-3</v>
      </c>
      <c r="N704" s="2">
        <v>58.787878787878803</v>
      </c>
      <c r="O704" s="2">
        <v>47</v>
      </c>
      <c r="P704" s="27">
        <v>3.0416774527569248E-3</v>
      </c>
      <c r="Q704" s="14">
        <v>17.5757575757575</v>
      </c>
      <c r="R704" s="2">
        <v>80</v>
      </c>
      <c r="S704" s="27">
        <v>4.5740423098913664E-3</v>
      </c>
      <c r="T704" s="14">
        <v>47.878788</v>
      </c>
      <c r="U704" s="27">
        <v>-0.37007874015748032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43</v>
      </c>
      <c r="C705" s="302">
        <v>2.5810324129651861E-2</v>
      </c>
      <c r="D705" s="2">
        <v>30.909090909090899</v>
      </c>
      <c r="E705" s="2">
        <v>119</v>
      </c>
      <c r="F705" s="302">
        <v>5.0338409475465314E-2</v>
      </c>
      <c r="G705" s="14">
        <v>44.2424242424242</v>
      </c>
      <c r="H705" s="2">
        <v>107</v>
      </c>
      <c r="I705" s="302">
        <v>3.8200642627632987E-2</v>
      </c>
      <c r="J705" s="14">
        <v>65.454544100000007</v>
      </c>
      <c r="K705" s="302">
        <v>1.4883720930232558</v>
      </c>
      <c r="L705" s="2">
        <v>935</v>
      </c>
      <c r="M705" s="27">
        <v>6.8891836133215437E-2</v>
      </c>
      <c r="N705" s="2">
        <v>119.39393939393899</v>
      </c>
      <c r="O705" s="2">
        <v>592</v>
      </c>
      <c r="P705" s="27">
        <v>3.8312192596427645E-2</v>
      </c>
      <c r="Q705" s="14">
        <v>89.696969696969703</v>
      </c>
      <c r="R705" s="2">
        <v>564</v>
      </c>
      <c r="S705" s="27">
        <v>3.2246998284734131E-2</v>
      </c>
      <c r="T705" s="14">
        <v>116.36364</v>
      </c>
      <c r="U705" s="27">
        <v>-0.39679144385026738</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18</v>
      </c>
      <c r="C706" s="302">
        <v>1.0804321728691477E-2</v>
      </c>
      <c r="D706" s="2">
        <v>17.5757575757575</v>
      </c>
      <c r="E706" s="2">
        <v>29</v>
      </c>
      <c r="F706" s="302">
        <v>1.2267343485617596E-2</v>
      </c>
      <c r="G706" s="14">
        <v>20</v>
      </c>
      <c r="H706" s="2">
        <v>23</v>
      </c>
      <c r="I706" s="302">
        <v>8.211353088182792E-3</v>
      </c>
      <c r="J706" s="14">
        <v>17.575758</v>
      </c>
      <c r="K706" s="302">
        <v>0.27777777777777779</v>
      </c>
      <c r="L706" s="2">
        <v>737</v>
      </c>
      <c r="M706" s="27">
        <v>5.430297671676982E-2</v>
      </c>
      <c r="N706" s="2">
        <v>130.30303030303</v>
      </c>
      <c r="O706" s="2">
        <v>596</v>
      </c>
      <c r="P706" s="27">
        <v>3.8571058762619723E-2</v>
      </c>
      <c r="Q706" s="14">
        <v>102.424242424242</v>
      </c>
      <c r="R706" s="2">
        <v>552</v>
      </c>
      <c r="S706" s="27">
        <v>3.1560891938250429E-2</v>
      </c>
      <c r="T706" s="14">
        <v>107.878784</v>
      </c>
      <c r="U706" s="27">
        <v>-0.25101763907734059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0</v>
      </c>
      <c r="C707" s="302">
        <v>0</v>
      </c>
      <c r="D707" s="2">
        <v>80</v>
      </c>
      <c r="E707" s="2">
        <v>6</v>
      </c>
      <c r="F707" s="302">
        <v>2.5380710659898475E-3</v>
      </c>
      <c r="G707" s="14">
        <v>7.2727272727272698</v>
      </c>
      <c r="H707" s="2">
        <v>11</v>
      </c>
      <c r="I707" s="302">
        <v>3.9271688682613352E-3</v>
      </c>
      <c r="J707" s="14">
        <v>11.515152</v>
      </c>
      <c r="L707" s="2">
        <v>191</v>
      </c>
      <c r="M707" s="27">
        <v>1.4073091659298556E-2</v>
      </c>
      <c r="N707" s="2">
        <v>67.272727272727195</v>
      </c>
      <c r="O707" s="2">
        <v>293</v>
      </c>
      <c r="P707" s="27">
        <v>1.8961946673569763E-2</v>
      </c>
      <c r="Q707" s="14">
        <v>80.606060606060595</v>
      </c>
      <c r="R707" s="2">
        <v>140</v>
      </c>
      <c r="S707" s="27">
        <v>8.0045740423098921E-3</v>
      </c>
      <c r="T707" s="14">
        <v>54.5454559</v>
      </c>
      <c r="U707" s="27">
        <v>-0.26701570680628273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246</v>
      </c>
      <c r="C708" s="302">
        <v>0.14765906362545017</v>
      </c>
      <c r="D708" s="2">
        <v>75.757575757575694</v>
      </c>
      <c r="E708" s="2">
        <v>272</v>
      </c>
      <c r="F708" s="302">
        <v>0.11505922165820642</v>
      </c>
      <c r="G708" s="14">
        <v>78.181818181818201</v>
      </c>
      <c r="H708" s="2">
        <v>241</v>
      </c>
      <c r="I708" s="302">
        <v>8.6040699750089253E-2</v>
      </c>
      <c r="J708" s="14">
        <v>101.818184</v>
      </c>
      <c r="K708" s="302">
        <v>-2.032520325203252E-2</v>
      </c>
      <c r="L708" s="2">
        <v>1558</v>
      </c>
      <c r="M708" s="27">
        <v>0.11479516651930445</v>
      </c>
      <c r="N708" s="2">
        <v>158.18181818181799</v>
      </c>
      <c r="O708" s="2">
        <v>2407</v>
      </c>
      <c r="P708" s="27">
        <v>0.15577271550608335</v>
      </c>
      <c r="Q708" s="14">
        <v>201.81818181818099</v>
      </c>
      <c r="R708" s="2">
        <v>1957</v>
      </c>
      <c r="S708" s="27">
        <v>0.11189251000571755</v>
      </c>
      <c r="T708" s="14">
        <v>226.060608</v>
      </c>
      <c r="U708" s="27">
        <v>0.25609756097560976</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36</v>
      </c>
      <c r="C709" s="302">
        <v>2.1608643457382955E-2</v>
      </c>
      <c r="D709" s="2">
        <v>34.545454545454497</v>
      </c>
      <c r="E709" s="2">
        <v>10</v>
      </c>
      <c r="F709" s="302">
        <v>4.2301184433164128E-3</v>
      </c>
      <c r="G709" s="14">
        <v>9.0909090909090899</v>
      </c>
      <c r="H709" s="2">
        <v>108</v>
      </c>
      <c r="I709" s="302">
        <v>3.8557657979293107E-2</v>
      </c>
      <c r="J709" s="14">
        <v>73.333335899999994</v>
      </c>
      <c r="K709" s="302">
        <v>2</v>
      </c>
      <c r="L709" s="2">
        <v>441</v>
      </c>
      <c r="M709" s="27">
        <v>3.249336870026525E-2</v>
      </c>
      <c r="N709" s="2">
        <v>114.54545454545401</v>
      </c>
      <c r="O709" s="2">
        <v>370</v>
      </c>
      <c r="P709" s="27">
        <v>2.3945120372767279E-2</v>
      </c>
      <c r="Q709" s="14">
        <v>111.515151515151</v>
      </c>
      <c r="R709" s="2">
        <v>408</v>
      </c>
      <c r="S709" s="27">
        <v>2.3327615780445968E-2</v>
      </c>
      <c r="T709" s="14">
        <v>115.151512</v>
      </c>
      <c r="U709" s="27">
        <v>-7.4829931972789115E-2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36</v>
      </c>
      <c r="C710" s="302">
        <v>2.1608643457382955E-2</v>
      </c>
      <c r="D710" s="2">
        <v>34.545454545454497</v>
      </c>
      <c r="E710" s="2">
        <v>10</v>
      </c>
      <c r="F710" s="302">
        <v>4.2301184433164128E-3</v>
      </c>
      <c r="G710" s="14">
        <v>9.0909090909090899</v>
      </c>
      <c r="H710" s="2">
        <v>108</v>
      </c>
      <c r="I710" s="302">
        <v>3.8557657979293107E-2</v>
      </c>
      <c r="J710" s="14">
        <v>73.333335899999994</v>
      </c>
      <c r="K710" s="302">
        <v>2</v>
      </c>
      <c r="L710" s="2">
        <v>412</v>
      </c>
      <c r="M710" s="27">
        <v>3.0356616563513114E-2</v>
      </c>
      <c r="N710" s="2">
        <v>113.333333333333</v>
      </c>
      <c r="O710" s="2">
        <v>266</v>
      </c>
      <c r="P710" s="27">
        <v>1.7214600051773232E-2</v>
      </c>
      <c r="Q710" s="14">
        <v>86.6666666666666</v>
      </c>
      <c r="R710" s="2">
        <v>382</v>
      </c>
      <c r="S710" s="27">
        <v>2.1841052029731276E-2</v>
      </c>
      <c r="T710" s="14">
        <v>115.757576</v>
      </c>
      <c r="U710" s="27">
        <v>-7.281553398058252E-2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0</v>
      </c>
      <c r="C711" s="302">
        <v>0</v>
      </c>
      <c r="D711" s="2">
        <v>80</v>
      </c>
      <c r="E711" s="2">
        <v>0</v>
      </c>
      <c r="F711" s="302">
        <v>0</v>
      </c>
      <c r="G711" s="14">
        <v>13.3333333333333</v>
      </c>
      <c r="H711" s="2">
        <v>63</v>
      </c>
      <c r="I711" s="302">
        <v>2.2491967154587646E-2</v>
      </c>
      <c r="J711" s="14">
        <v>61.818179999999998</v>
      </c>
      <c r="L711" s="2">
        <v>144</v>
      </c>
      <c r="M711" s="27">
        <v>1.0610079575596816E-2</v>
      </c>
      <c r="N711" s="2">
        <v>60</v>
      </c>
      <c r="O711" s="2">
        <v>8</v>
      </c>
      <c r="P711" s="27">
        <v>5.1773233238415744E-4</v>
      </c>
      <c r="Q711" s="14">
        <v>7.8787878787878798</v>
      </c>
      <c r="R711" s="2">
        <v>129</v>
      </c>
      <c r="S711" s="27">
        <v>7.3756432246998285E-3</v>
      </c>
      <c r="T711" s="14">
        <v>75.757576</v>
      </c>
      <c r="U711" s="27">
        <v>-0.10416666666666667</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36</v>
      </c>
      <c r="C712" s="302">
        <v>2.1608643457382955E-2</v>
      </c>
      <c r="D712" s="2">
        <v>34.545454545454497</v>
      </c>
      <c r="E712" s="2">
        <v>10</v>
      </c>
      <c r="F712" s="302">
        <v>4.2301184433164128E-3</v>
      </c>
      <c r="G712" s="14">
        <v>9.0909090909090899</v>
      </c>
      <c r="H712" s="2">
        <v>45</v>
      </c>
      <c r="I712" s="302">
        <v>1.6065690824705461E-2</v>
      </c>
      <c r="J712" s="14">
        <v>43.030304000000001</v>
      </c>
      <c r="K712" s="302">
        <v>0.25</v>
      </c>
      <c r="L712" s="2">
        <v>173</v>
      </c>
      <c r="M712" s="27">
        <v>1.2746831712348954E-2</v>
      </c>
      <c r="N712" s="2">
        <v>84.848484848484802</v>
      </c>
      <c r="O712" s="2">
        <v>103</v>
      </c>
      <c r="P712" s="27">
        <v>6.6658037794460265E-3</v>
      </c>
      <c r="Q712" s="14">
        <v>44.2424242424242</v>
      </c>
      <c r="R712" s="2">
        <v>145</v>
      </c>
      <c r="S712" s="27">
        <v>8.2904516866781023E-3</v>
      </c>
      <c r="T712" s="14">
        <v>75.757576</v>
      </c>
      <c r="U712" s="27">
        <v>-0.16184971098265896</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302">
        <v>0</v>
      </c>
      <c r="D713" s="2">
        <v>80</v>
      </c>
      <c r="E713" s="2">
        <v>0</v>
      </c>
      <c r="F713" s="302">
        <v>0</v>
      </c>
      <c r="G713" s="14">
        <v>13.3333333333333</v>
      </c>
      <c r="H713" s="2">
        <v>0</v>
      </c>
      <c r="I713" s="302">
        <v>0</v>
      </c>
      <c r="J713" s="14">
        <v>15.151515</v>
      </c>
      <c r="L713" s="2">
        <v>95</v>
      </c>
      <c r="M713" s="27">
        <v>6.9997052755673443E-3</v>
      </c>
      <c r="N713" s="2">
        <v>44.2424242424242</v>
      </c>
      <c r="O713" s="2">
        <v>155</v>
      </c>
      <c r="P713" s="27">
        <v>1.003106393994305E-2</v>
      </c>
      <c r="Q713" s="14">
        <v>66.6666666666666</v>
      </c>
      <c r="R713" s="2">
        <v>108</v>
      </c>
      <c r="S713" s="27">
        <v>6.1749571183533445E-3</v>
      </c>
      <c r="T713" s="14">
        <v>51.515152</v>
      </c>
      <c r="U713" s="27">
        <v>0.1368421052631579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2">
        <v>0</v>
      </c>
      <c r="D714" s="2">
        <v>80</v>
      </c>
      <c r="E714" s="2">
        <v>0</v>
      </c>
      <c r="F714" s="302">
        <v>0</v>
      </c>
      <c r="G714" s="14">
        <v>13.3333333333333</v>
      </c>
      <c r="H714" s="2">
        <v>0</v>
      </c>
      <c r="I714" s="302">
        <v>0</v>
      </c>
      <c r="J714" s="14">
        <v>15.151515</v>
      </c>
      <c r="L714" s="2">
        <v>29</v>
      </c>
      <c r="M714" s="27">
        <v>2.136752136752137E-3</v>
      </c>
      <c r="N714" s="2">
        <v>16.363636363636299</v>
      </c>
      <c r="O714" s="2">
        <v>104</v>
      </c>
      <c r="P714" s="27">
        <v>6.7305203209940458E-3</v>
      </c>
      <c r="Q714" s="14">
        <v>64.848484848484802</v>
      </c>
      <c r="R714" s="2">
        <v>26</v>
      </c>
      <c r="S714" s="27">
        <v>1.4865637507146942E-3</v>
      </c>
      <c r="T714" s="14">
        <v>18.181818</v>
      </c>
      <c r="U714" s="27">
        <v>-0.10344827586206896</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210</v>
      </c>
      <c r="C715" s="302">
        <v>0.12605042016806722</v>
      </c>
      <c r="D715" s="2">
        <v>67.272727272727195</v>
      </c>
      <c r="E715" s="2">
        <v>262</v>
      </c>
      <c r="F715" s="302">
        <v>0.11082910321489002</v>
      </c>
      <c r="G715" s="14">
        <v>77.575757575757507</v>
      </c>
      <c r="H715" s="2">
        <v>133</v>
      </c>
      <c r="I715" s="302">
        <v>4.7483041770796146E-2</v>
      </c>
      <c r="J715" s="14">
        <v>67.878784199999998</v>
      </c>
      <c r="K715" s="302">
        <v>-0.36666666666666664</v>
      </c>
      <c r="L715" s="2">
        <v>1117</v>
      </c>
      <c r="M715" s="27">
        <v>8.2301797819039194E-2</v>
      </c>
      <c r="N715" s="2">
        <v>140</v>
      </c>
      <c r="O715" s="2">
        <v>2037</v>
      </c>
      <c r="P715" s="27">
        <v>0.13182759513331607</v>
      </c>
      <c r="Q715" s="14">
        <v>171.51515151515099</v>
      </c>
      <c r="R715" s="2">
        <v>1549</v>
      </c>
      <c r="S715" s="27">
        <v>8.8564894225271584E-2</v>
      </c>
      <c r="T715" s="14">
        <v>195.75756799999999</v>
      </c>
      <c r="U715" s="27">
        <v>0.38675022381378693</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198</v>
      </c>
      <c r="C716" s="302">
        <v>0.11884753901560624</v>
      </c>
      <c r="D716" s="2">
        <v>65.454545454545396</v>
      </c>
      <c r="E716" s="2">
        <v>249</v>
      </c>
      <c r="F716" s="302">
        <v>0.10532994923857868</v>
      </c>
      <c r="G716" s="14">
        <v>76.969696969696898</v>
      </c>
      <c r="H716" s="2">
        <v>101</v>
      </c>
      <c r="I716" s="302">
        <v>3.6058550517672261E-2</v>
      </c>
      <c r="J716" s="14">
        <v>59.393940000000001</v>
      </c>
      <c r="K716" s="302">
        <v>-0.48989898989898989</v>
      </c>
      <c r="L716" s="2">
        <v>1049</v>
      </c>
      <c r="M716" s="27">
        <v>7.7291482463896263E-2</v>
      </c>
      <c r="N716" s="2">
        <v>138.18181818181799</v>
      </c>
      <c r="O716" s="2">
        <v>1870</v>
      </c>
      <c r="P716" s="27">
        <v>0.12101993269479679</v>
      </c>
      <c r="Q716" s="14">
        <v>169.09090909090901</v>
      </c>
      <c r="R716" s="2">
        <v>1370</v>
      </c>
      <c r="S716" s="27">
        <v>7.8330474556889657E-2</v>
      </c>
      <c r="T716" s="14">
        <v>189.090912</v>
      </c>
      <c r="U716" s="27">
        <v>0.30600571973307911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90</v>
      </c>
      <c r="C717" s="302">
        <v>5.4021608643457383E-2</v>
      </c>
      <c r="D717" s="2">
        <v>48.484848484848399</v>
      </c>
      <c r="E717" s="2">
        <v>43</v>
      </c>
      <c r="F717" s="302">
        <v>1.8189509306260575E-2</v>
      </c>
      <c r="G717" s="14">
        <v>40</v>
      </c>
      <c r="H717" s="2">
        <v>80</v>
      </c>
      <c r="I717" s="302">
        <v>2.8561228132809712E-2</v>
      </c>
      <c r="J717" s="14">
        <v>58.181820000000002</v>
      </c>
      <c r="K717" s="302">
        <v>-0.1111111111111111</v>
      </c>
      <c r="L717" s="2">
        <v>180</v>
      </c>
      <c r="M717" s="27">
        <v>1.3262599469496022E-2</v>
      </c>
      <c r="N717" s="2">
        <v>63.030303030303003</v>
      </c>
      <c r="O717" s="2">
        <v>352</v>
      </c>
      <c r="P717" s="27">
        <v>2.2780222624902924E-2</v>
      </c>
      <c r="Q717" s="14">
        <v>89.090909090909093</v>
      </c>
      <c r="R717" s="2">
        <v>377</v>
      </c>
      <c r="S717" s="27">
        <v>2.1555174385363064E-2</v>
      </c>
      <c r="T717" s="14">
        <v>133.33332799999999</v>
      </c>
      <c r="U717" s="27">
        <v>1.0944444444444446</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45</v>
      </c>
      <c r="C718" s="302">
        <v>2.7010804321728692E-2</v>
      </c>
      <c r="D718" s="2">
        <v>30.303030303030301</v>
      </c>
      <c r="E718" s="2">
        <v>51</v>
      </c>
      <c r="F718" s="302">
        <v>2.1573604060913704E-2</v>
      </c>
      <c r="G718" s="14">
        <v>31.515151515151501</v>
      </c>
      <c r="H718" s="2">
        <v>9</v>
      </c>
      <c r="I718" s="302">
        <v>3.2131381649410924E-3</v>
      </c>
      <c r="J718" s="14">
        <v>8.4848479999999995</v>
      </c>
      <c r="K718" s="302">
        <v>-0.8</v>
      </c>
      <c r="L718" s="2">
        <v>392</v>
      </c>
      <c r="M718" s="27">
        <v>2.8882994400235781E-2</v>
      </c>
      <c r="N718" s="2">
        <v>78.787878787878796</v>
      </c>
      <c r="O718" s="2">
        <v>726</v>
      </c>
      <c r="P718" s="27">
        <v>4.6984209163862284E-2</v>
      </c>
      <c r="Q718" s="14">
        <v>119.39393939393899</v>
      </c>
      <c r="R718" s="2">
        <v>446</v>
      </c>
      <c r="S718" s="27">
        <v>2.5500285877644368E-2</v>
      </c>
      <c r="T718" s="14">
        <v>89.090909999999994</v>
      </c>
      <c r="U718" s="27">
        <v>0.13775510204081631</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63</v>
      </c>
      <c r="C719" s="302">
        <v>3.7815126050420166E-2</v>
      </c>
      <c r="D719" s="2">
        <v>27.878787878787801</v>
      </c>
      <c r="E719" s="2">
        <v>155</v>
      </c>
      <c r="F719" s="302">
        <v>6.5566835871404397E-2</v>
      </c>
      <c r="G719" s="14">
        <v>61.212121212121197</v>
      </c>
      <c r="H719" s="2">
        <v>12</v>
      </c>
      <c r="I719" s="302">
        <v>4.2841842199214568E-3</v>
      </c>
      <c r="J719" s="14">
        <v>10.30303</v>
      </c>
      <c r="K719" s="302">
        <v>-0.80952380952380953</v>
      </c>
      <c r="L719" s="2">
        <v>477</v>
      </c>
      <c r="M719" s="27">
        <v>3.5145888594164454E-2</v>
      </c>
      <c r="N719" s="2">
        <v>102.424242424242</v>
      </c>
      <c r="O719" s="2">
        <v>792</v>
      </c>
      <c r="P719" s="27">
        <v>5.1255500906031579E-2</v>
      </c>
      <c r="Q719" s="14">
        <v>115.151515151515</v>
      </c>
      <c r="R719" s="2">
        <v>547</v>
      </c>
      <c r="S719" s="27">
        <v>3.1275014293882221E-2</v>
      </c>
      <c r="T719" s="14">
        <v>92.727270000000004</v>
      </c>
      <c r="U719" s="27">
        <v>0.14675052410901468</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12</v>
      </c>
      <c r="C720" s="302">
        <v>7.2028811524609843E-3</v>
      </c>
      <c r="D720" s="2">
        <v>11.5151515151515</v>
      </c>
      <c r="E720" s="2">
        <v>13</v>
      </c>
      <c r="F720" s="302">
        <v>5.499153976311337E-3</v>
      </c>
      <c r="G720" s="14">
        <v>12.1212121212121</v>
      </c>
      <c r="H720" s="2">
        <v>32</v>
      </c>
      <c r="I720" s="302">
        <v>1.1424491253123885E-2</v>
      </c>
      <c r="J720" s="14">
        <v>30.909089999999999</v>
      </c>
      <c r="K720" s="302">
        <v>1.6666666666666667</v>
      </c>
      <c r="L720" s="2">
        <v>68</v>
      </c>
      <c r="M720" s="27">
        <v>5.0103153551429415E-3</v>
      </c>
      <c r="N720" s="2">
        <v>26.060606060605998</v>
      </c>
      <c r="O720" s="2">
        <v>167</v>
      </c>
      <c r="P720" s="27">
        <v>1.0807662438519286E-2</v>
      </c>
      <c r="Q720" s="14">
        <v>58.787878787878803</v>
      </c>
      <c r="R720" s="2">
        <v>179</v>
      </c>
      <c r="S720" s="27">
        <v>1.0234419668381933E-2</v>
      </c>
      <c r="T720" s="14">
        <v>67.272729999999996</v>
      </c>
      <c r="U720" s="27">
        <v>1.6323529411764706</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1359</v>
      </c>
      <c r="C721" s="302">
        <v>0.81572629051620649</v>
      </c>
      <c r="D721" s="2">
        <v>121.818181818181</v>
      </c>
      <c r="E721" s="2">
        <v>1938</v>
      </c>
      <c r="F721" s="302">
        <v>0.81979695431472077</v>
      </c>
      <c r="G721" s="14">
        <v>170.30303030303</v>
      </c>
      <c r="H721" s="2">
        <v>2395</v>
      </c>
      <c r="I721" s="302">
        <v>0.85505176722599074</v>
      </c>
      <c r="J721" s="14">
        <v>218.78787199999999</v>
      </c>
      <c r="K721" s="302">
        <v>0.76232523914643124</v>
      </c>
      <c r="L721" s="2">
        <v>10024</v>
      </c>
      <c r="M721" s="27">
        <v>0.73857942823460065</v>
      </c>
      <c r="N721" s="2">
        <v>306.666666666666</v>
      </c>
      <c r="O721" s="2">
        <v>11517</v>
      </c>
      <c r="P721" s="27">
        <v>0.74534040900854259</v>
      </c>
      <c r="Q721" s="14">
        <v>302.42424242424198</v>
      </c>
      <c r="R721" s="2">
        <v>14197</v>
      </c>
      <c r="S721" s="27">
        <v>0.8117209834190966</v>
      </c>
      <c r="T721" s="14">
        <v>361.81817599999999</v>
      </c>
      <c r="U721" s="27">
        <v>0.41630087789305664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1020</v>
      </c>
      <c r="C722" s="302">
        <v>0.61224489795918369</v>
      </c>
      <c r="D722" s="2">
        <v>104.84848484848401</v>
      </c>
      <c r="E722" s="2">
        <v>1005</v>
      </c>
      <c r="F722" s="302">
        <v>0.42512690355329952</v>
      </c>
      <c r="G722" s="14">
        <v>127.272727272727</v>
      </c>
      <c r="H722" s="2">
        <v>1506</v>
      </c>
      <c r="I722" s="302">
        <v>0.53766511960014285</v>
      </c>
      <c r="J722" s="14">
        <v>152.121216</v>
      </c>
      <c r="K722" s="302">
        <v>0.47647058823529409</v>
      </c>
      <c r="L722" s="2">
        <v>7487</v>
      </c>
      <c r="M722" s="27">
        <v>0.55165045682287062</v>
      </c>
      <c r="N722" s="2">
        <v>308.48484848484799</v>
      </c>
      <c r="O722" s="2">
        <v>7706</v>
      </c>
      <c r="P722" s="27">
        <v>0.49870566916903963</v>
      </c>
      <c r="Q722" s="14">
        <v>270.30303030303003</v>
      </c>
      <c r="R722" s="2">
        <v>9613</v>
      </c>
      <c r="S722" s="27">
        <v>0.54962835906232133</v>
      </c>
      <c r="T722" s="14">
        <v>352.72726399999999</v>
      </c>
      <c r="U722" s="27">
        <v>0.28395886202751436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752</v>
      </c>
      <c r="C723" s="302">
        <v>0.45138055222088835</v>
      </c>
      <c r="D723" s="2">
        <v>85.454545454545396</v>
      </c>
      <c r="E723" s="2">
        <v>566</v>
      </c>
      <c r="F723" s="302">
        <v>0.23942470389170897</v>
      </c>
      <c r="G723" s="14">
        <v>107.272727272727</v>
      </c>
      <c r="H723" s="2">
        <v>991</v>
      </c>
      <c r="I723" s="302">
        <v>0.35380221349518032</v>
      </c>
      <c r="J723" s="14">
        <v>144.84848</v>
      </c>
      <c r="K723" s="302">
        <v>0.31781914893617019</v>
      </c>
      <c r="L723" s="2">
        <v>5251</v>
      </c>
      <c r="M723" s="27">
        <v>0.38689949896846448</v>
      </c>
      <c r="N723" s="2">
        <v>269.69696969696901</v>
      </c>
      <c r="O723" s="2">
        <v>5071</v>
      </c>
      <c r="P723" s="27">
        <v>0.32817758219000775</v>
      </c>
      <c r="Q723" s="14">
        <v>216.969696969697</v>
      </c>
      <c r="R723" s="2">
        <v>6480</v>
      </c>
      <c r="S723" s="27">
        <v>0.3704974271012007</v>
      </c>
      <c r="T723" s="14">
        <v>330.30304000000001</v>
      </c>
      <c r="U723" s="27">
        <v>0.23405065701771091</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53</v>
      </c>
      <c r="C724" s="302">
        <v>3.1812725090036013E-2</v>
      </c>
      <c r="D724" s="2">
        <v>25.4545454545454</v>
      </c>
      <c r="E724" s="2">
        <v>115</v>
      </c>
      <c r="F724" s="302">
        <v>4.8646362098138746E-2</v>
      </c>
      <c r="G724" s="14">
        <v>58.181818181818201</v>
      </c>
      <c r="H724" s="2">
        <v>299</v>
      </c>
      <c r="I724" s="302">
        <v>0.10674759014637629</v>
      </c>
      <c r="J724" s="14">
        <v>105.454544</v>
      </c>
      <c r="K724" s="302">
        <v>4.6415094339622645</v>
      </c>
      <c r="L724" s="2">
        <v>713</v>
      </c>
      <c r="M724" s="27">
        <v>5.253463012083702E-2</v>
      </c>
      <c r="N724" s="2">
        <v>108.484848484848</v>
      </c>
      <c r="O724" s="2">
        <v>779</v>
      </c>
      <c r="P724" s="27">
        <v>5.0414185865907325E-2</v>
      </c>
      <c r="Q724" s="14">
        <v>116.969696969697</v>
      </c>
      <c r="R724" s="2">
        <v>1043</v>
      </c>
      <c r="S724" s="27">
        <v>5.9634076615208691E-2</v>
      </c>
      <c r="T724" s="14">
        <v>160</v>
      </c>
      <c r="U724" s="27">
        <v>0.46283309957924262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286</v>
      </c>
      <c r="C725" s="302">
        <v>0.17166866746698681</v>
      </c>
      <c r="D725" s="2">
        <v>75.151515151515099</v>
      </c>
      <c r="E725" s="2">
        <v>230</v>
      </c>
      <c r="F725" s="302">
        <v>9.7292724196277491E-2</v>
      </c>
      <c r="G725" s="14">
        <v>76.363636363636303</v>
      </c>
      <c r="H725" s="2">
        <v>218</v>
      </c>
      <c r="I725" s="302">
        <v>7.7829346661906468E-2</v>
      </c>
      <c r="J725" s="14">
        <v>67.878784199999998</v>
      </c>
      <c r="K725" s="302">
        <v>-0.23776223776223776</v>
      </c>
      <c r="L725" s="2">
        <v>1749</v>
      </c>
      <c r="M725" s="27">
        <v>0.12886825817860301</v>
      </c>
      <c r="N725" s="2">
        <v>180</v>
      </c>
      <c r="O725" s="2">
        <v>1348</v>
      </c>
      <c r="P725" s="27">
        <v>8.7237898006730527E-2</v>
      </c>
      <c r="Q725" s="14">
        <v>173.939393939393</v>
      </c>
      <c r="R725" s="2">
        <v>1722</v>
      </c>
      <c r="S725" s="27">
        <v>9.8456260720411665E-2</v>
      </c>
      <c r="T725" s="14">
        <v>200.606064</v>
      </c>
      <c r="U725" s="27">
        <v>-1.5437392795883362E-2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413</v>
      </c>
      <c r="C726" s="302">
        <v>0.24789915966386555</v>
      </c>
      <c r="D726" s="2">
        <v>64.242424242424207</v>
      </c>
      <c r="E726" s="2">
        <v>221</v>
      </c>
      <c r="F726" s="302">
        <v>9.3485617597292722E-2</v>
      </c>
      <c r="G726" s="14">
        <v>63.636363636363598</v>
      </c>
      <c r="H726" s="2">
        <v>474</v>
      </c>
      <c r="I726" s="302">
        <v>0.16922527668689755</v>
      </c>
      <c r="J726" s="14">
        <v>109.696968</v>
      </c>
      <c r="K726" s="302">
        <v>0.14769975786924938</v>
      </c>
      <c r="L726" s="2">
        <v>2789</v>
      </c>
      <c r="M726" s="27">
        <v>0.20549661066902447</v>
      </c>
      <c r="N726" s="2">
        <v>211.51515151515099</v>
      </c>
      <c r="O726" s="2">
        <v>2944</v>
      </c>
      <c r="P726" s="27">
        <v>0.19052549831736992</v>
      </c>
      <c r="Q726" s="14">
        <v>203.030303030303</v>
      </c>
      <c r="R726" s="2">
        <v>3715</v>
      </c>
      <c r="S726" s="27">
        <v>0.21240708976558034</v>
      </c>
      <c r="T726" s="14">
        <v>281.81817599999999</v>
      </c>
      <c r="U726" s="27">
        <v>0.33201864467551095</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268</v>
      </c>
      <c r="C727" s="302">
        <v>0.16086434573829531</v>
      </c>
      <c r="D727" s="2">
        <v>69.090909090909093</v>
      </c>
      <c r="E727" s="2">
        <v>439</v>
      </c>
      <c r="F727" s="302">
        <v>0.18570219966159052</v>
      </c>
      <c r="G727" s="14">
        <v>87.272727272727195</v>
      </c>
      <c r="H727" s="2">
        <v>515</v>
      </c>
      <c r="I727" s="302">
        <v>0.1838629061049625</v>
      </c>
      <c r="J727" s="14">
        <v>121.818184</v>
      </c>
      <c r="K727" s="302">
        <v>0.92164179104477617</v>
      </c>
      <c r="L727" s="2">
        <v>2236</v>
      </c>
      <c r="M727" s="27">
        <v>0.16475095785440613</v>
      </c>
      <c r="N727" s="2">
        <v>182.42424242424201</v>
      </c>
      <c r="O727" s="2">
        <v>2635</v>
      </c>
      <c r="P727" s="27">
        <v>0.17052808697903185</v>
      </c>
      <c r="Q727" s="14">
        <v>175.75757575757501</v>
      </c>
      <c r="R727" s="2">
        <v>3133</v>
      </c>
      <c r="S727" s="27">
        <v>0.17913093196112065</v>
      </c>
      <c r="T727" s="14">
        <v>219.393936</v>
      </c>
      <c r="U727" s="27">
        <v>0.40116279069767441</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339</v>
      </c>
      <c r="C728" s="302">
        <v>0.2034813925570228</v>
      </c>
      <c r="D728" s="2">
        <v>64.848484848484802</v>
      </c>
      <c r="E728" s="2">
        <v>933</v>
      </c>
      <c r="F728" s="302">
        <v>0.39467005076142131</v>
      </c>
      <c r="G728" s="14">
        <v>136.363636363636</v>
      </c>
      <c r="H728" s="2">
        <v>889</v>
      </c>
      <c r="I728" s="302">
        <v>0.3173866476258479</v>
      </c>
      <c r="J728" s="14">
        <v>175.75756799999999</v>
      </c>
      <c r="K728" s="302">
        <v>1.6224188790560472</v>
      </c>
      <c r="L728" s="2">
        <v>2537</v>
      </c>
      <c r="M728" s="27">
        <v>0.18692897141173004</v>
      </c>
      <c r="N728" s="2">
        <v>182.42424242424201</v>
      </c>
      <c r="O728" s="2">
        <v>3811</v>
      </c>
      <c r="P728" s="27">
        <v>0.24663473983950299</v>
      </c>
      <c r="Q728" s="14">
        <v>272.72727272727201</v>
      </c>
      <c r="R728" s="2">
        <v>4584</v>
      </c>
      <c r="S728" s="27">
        <v>0.26209262435677533</v>
      </c>
      <c r="T728" s="14">
        <v>289.09089999999998</v>
      </c>
      <c r="U728" s="27">
        <v>0.80685849428458811</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136</v>
      </c>
      <c r="C729" s="302">
        <v>8.1632653061224483E-2</v>
      </c>
      <c r="D729" s="2">
        <v>52.121212121212103</v>
      </c>
      <c r="E729" s="2">
        <v>300</v>
      </c>
      <c r="F729" s="302">
        <v>0.12690355329949238</v>
      </c>
      <c r="G729" s="14">
        <v>90.909090909090907</v>
      </c>
      <c r="H729" s="2">
        <v>440</v>
      </c>
      <c r="I729" s="302">
        <v>0.15708675473045342</v>
      </c>
      <c r="J729" s="14">
        <v>138.78787199999999</v>
      </c>
      <c r="K729" s="302">
        <v>2.2352941176470589</v>
      </c>
      <c r="L729" s="2">
        <v>1215</v>
      </c>
      <c r="M729" s="27">
        <v>8.952254641909814E-2</v>
      </c>
      <c r="N729" s="2">
        <v>155.15151515151501</v>
      </c>
      <c r="O729" s="2">
        <v>1401</v>
      </c>
      <c r="P729" s="27">
        <v>9.0667874708775562E-2</v>
      </c>
      <c r="Q729" s="14">
        <v>180.60606060606</v>
      </c>
      <c r="R729" s="2">
        <v>1957</v>
      </c>
      <c r="S729" s="27">
        <v>0.11189251000571755</v>
      </c>
      <c r="T729" s="14">
        <v>206.060608</v>
      </c>
      <c r="U729" s="27">
        <v>0.61069958847736627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101</v>
      </c>
      <c r="C730" s="302">
        <v>6.0624249699879951E-2</v>
      </c>
      <c r="D730" s="2">
        <v>49.090909090909101</v>
      </c>
      <c r="E730" s="2">
        <v>100</v>
      </c>
      <c r="F730" s="302">
        <v>4.2301184433164128E-2</v>
      </c>
      <c r="G730" s="14">
        <v>44.2424242424242</v>
      </c>
      <c r="H730" s="2">
        <v>281</v>
      </c>
      <c r="I730" s="302">
        <v>0.1003213138164941</v>
      </c>
      <c r="J730" s="14">
        <v>112.727272</v>
      </c>
      <c r="K730" s="302">
        <v>1.7821782178217822</v>
      </c>
      <c r="L730" s="2">
        <v>814</v>
      </c>
      <c r="M730" s="27">
        <v>5.9976422045387563E-2</v>
      </c>
      <c r="N730" s="2">
        <v>141.21212121212099</v>
      </c>
      <c r="O730" s="2">
        <v>806</v>
      </c>
      <c r="P730" s="27">
        <v>5.216153248770386E-2</v>
      </c>
      <c r="Q730" s="14">
        <v>135.75757575757501</v>
      </c>
      <c r="R730" s="2">
        <v>1024</v>
      </c>
      <c r="S730" s="27">
        <v>5.8547741566609489E-2</v>
      </c>
      <c r="T730" s="14">
        <v>175.15152</v>
      </c>
      <c r="U730" s="27">
        <v>0.25798525798525801</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15</v>
      </c>
      <c r="C731" s="302">
        <v>9.00360144057623E-3</v>
      </c>
      <c r="D731" s="2">
        <v>10.909090909090899</v>
      </c>
      <c r="E731" s="2">
        <v>0</v>
      </c>
      <c r="F731" s="302">
        <v>0</v>
      </c>
      <c r="G731" s="14">
        <v>13.3333333333333</v>
      </c>
      <c r="H731" s="2">
        <v>46</v>
      </c>
      <c r="I731" s="302">
        <v>1.6422706176365584E-2</v>
      </c>
      <c r="J731" s="14">
        <v>37.5757561</v>
      </c>
      <c r="K731" s="302">
        <v>2.0666666666666669</v>
      </c>
      <c r="L731" s="2">
        <v>239</v>
      </c>
      <c r="M731" s="27">
        <v>1.760978485116416E-2</v>
      </c>
      <c r="N731" s="2">
        <v>72.727272727272705</v>
      </c>
      <c r="O731" s="2">
        <v>169</v>
      </c>
      <c r="P731" s="27">
        <v>1.0937095521615325E-2</v>
      </c>
      <c r="Q731" s="14">
        <v>49.696969696969703</v>
      </c>
      <c r="R731" s="2">
        <v>249</v>
      </c>
      <c r="S731" s="27">
        <v>1.4236706689536879E-2</v>
      </c>
      <c r="T731" s="14">
        <v>72.727270000000004</v>
      </c>
      <c r="U731" s="27">
        <v>4.1841004184100417E-2</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0</v>
      </c>
      <c r="C732" s="302">
        <v>0</v>
      </c>
      <c r="D732" s="2">
        <v>80</v>
      </c>
      <c r="E732" s="2">
        <v>28</v>
      </c>
      <c r="F732" s="302">
        <v>1.1844331641285956E-2</v>
      </c>
      <c r="G732" s="14">
        <v>26.6666666666666</v>
      </c>
      <c r="H732" s="2">
        <v>39</v>
      </c>
      <c r="I732" s="302">
        <v>1.3923598714744734E-2</v>
      </c>
      <c r="J732" s="14">
        <v>32.121212</v>
      </c>
      <c r="L732" s="2">
        <v>142</v>
      </c>
      <c r="M732" s="27">
        <v>1.0462717359269083E-2</v>
      </c>
      <c r="N732" s="2">
        <v>69.696969696969703</v>
      </c>
      <c r="O732" s="2">
        <v>157</v>
      </c>
      <c r="P732" s="27">
        <v>1.0160497023039089E-2</v>
      </c>
      <c r="Q732" s="14">
        <v>58.787878787878803</v>
      </c>
      <c r="R732" s="2">
        <v>116</v>
      </c>
      <c r="S732" s="27">
        <v>6.6323613493424818E-3</v>
      </c>
      <c r="T732" s="14">
        <v>43.030304000000001</v>
      </c>
      <c r="U732" s="27">
        <v>-0.18309859154929578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86</v>
      </c>
      <c r="C733" s="302">
        <v>5.1620648259303722E-2</v>
      </c>
      <c r="D733" s="2">
        <v>46.6666666666666</v>
      </c>
      <c r="E733" s="2">
        <v>72</v>
      </c>
      <c r="F733" s="302">
        <v>3.0456852791878174E-2</v>
      </c>
      <c r="G733" s="14">
        <v>38.787878787878697</v>
      </c>
      <c r="H733" s="2">
        <v>196</v>
      </c>
      <c r="I733" s="302">
        <v>6.9975008925383789E-2</v>
      </c>
      <c r="J733" s="14">
        <v>102.42424</v>
      </c>
      <c r="K733" s="302">
        <v>1.2790697674418605</v>
      </c>
      <c r="L733" s="2">
        <v>433</v>
      </c>
      <c r="M733" s="27">
        <v>3.1903919834954317E-2</v>
      </c>
      <c r="N733" s="2">
        <v>89.696969696969703</v>
      </c>
      <c r="O733" s="2">
        <v>480</v>
      </c>
      <c r="P733" s="27">
        <v>3.1063939943049443E-2</v>
      </c>
      <c r="Q733" s="14">
        <v>123.030303030303</v>
      </c>
      <c r="R733" s="2">
        <v>659</v>
      </c>
      <c r="S733" s="27">
        <v>3.7678673527730133E-2</v>
      </c>
      <c r="T733" s="14">
        <v>154.545456</v>
      </c>
      <c r="U733" s="27">
        <v>0.52193995381062352</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35</v>
      </c>
      <c r="C734" s="302">
        <v>2.100840336134454E-2</v>
      </c>
      <c r="D734" s="2">
        <v>20.606060606060598</v>
      </c>
      <c r="E734" s="2">
        <v>200</v>
      </c>
      <c r="F734" s="302">
        <v>8.4602368866328256E-2</v>
      </c>
      <c r="G734" s="14">
        <v>80</v>
      </c>
      <c r="H734" s="2">
        <v>159</v>
      </c>
      <c r="I734" s="302">
        <v>5.6765440913959297E-2</v>
      </c>
      <c r="J734" s="14">
        <v>84.848489999999998</v>
      </c>
      <c r="K734" s="302">
        <v>3.5428571428571427</v>
      </c>
      <c r="L734" s="2">
        <v>401</v>
      </c>
      <c r="M734" s="27">
        <v>2.954612437371058E-2</v>
      </c>
      <c r="N734" s="2">
        <v>81.212121212121204</v>
      </c>
      <c r="O734" s="2">
        <v>595</v>
      </c>
      <c r="P734" s="27">
        <v>3.8506342221071709E-2</v>
      </c>
      <c r="Q734" s="14">
        <v>118.181818181818</v>
      </c>
      <c r="R734" s="2">
        <v>933</v>
      </c>
      <c r="S734" s="27">
        <v>5.3344768439108063E-2</v>
      </c>
      <c r="T734" s="14">
        <v>161.21212800000001</v>
      </c>
      <c r="U734" s="27">
        <v>1.3266832917705735</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203</v>
      </c>
      <c r="C735" s="302">
        <v>0.12184873949579832</v>
      </c>
      <c r="D735" s="2">
        <v>52.121212121212103</v>
      </c>
      <c r="E735" s="2">
        <v>633</v>
      </c>
      <c r="F735" s="302">
        <v>0.26776649746192893</v>
      </c>
      <c r="G735" s="14">
        <v>130.30303030303</v>
      </c>
      <c r="H735" s="2">
        <v>449</v>
      </c>
      <c r="I735" s="302">
        <v>0.16029989289539451</v>
      </c>
      <c r="J735" s="14">
        <v>110.909088</v>
      </c>
      <c r="K735" s="302">
        <v>1.2118226600985222</v>
      </c>
      <c r="L735" s="2">
        <v>1322</v>
      </c>
      <c r="M735" s="27">
        <v>9.7406424992631885E-2</v>
      </c>
      <c r="N735" s="2">
        <v>132.12121212121201</v>
      </c>
      <c r="O735" s="2">
        <v>2410</v>
      </c>
      <c r="P735" s="27">
        <v>0.15596686513072741</v>
      </c>
      <c r="Q735" s="14">
        <v>246.06060606060601</v>
      </c>
      <c r="R735" s="2">
        <v>2627</v>
      </c>
      <c r="S735" s="27">
        <v>0.15020011435105773</v>
      </c>
      <c r="T735" s="14">
        <v>206.66667200000001</v>
      </c>
      <c r="U735" s="27">
        <v>0.98714069591527986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163</v>
      </c>
      <c r="C736" s="302">
        <v>9.7839135654261708E-2</v>
      </c>
      <c r="D736" s="2">
        <v>47.272727272727202</v>
      </c>
      <c r="E736" s="2">
        <v>411</v>
      </c>
      <c r="F736" s="302">
        <v>0.17385786802030456</v>
      </c>
      <c r="G736" s="14">
        <v>107.87878787878699</v>
      </c>
      <c r="H736" s="2">
        <v>306</v>
      </c>
      <c r="I736" s="302">
        <v>0.10924669760799714</v>
      </c>
      <c r="J736" s="14">
        <v>101.818184</v>
      </c>
      <c r="K736" s="302">
        <v>0.87730061349693256</v>
      </c>
      <c r="L736" s="2">
        <v>823</v>
      </c>
      <c r="M736" s="27">
        <v>6.0639552018862362E-2</v>
      </c>
      <c r="N736" s="2">
        <v>100</v>
      </c>
      <c r="O736" s="2">
        <v>1710</v>
      </c>
      <c r="P736" s="27">
        <v>0.11066528604711365</v>
      </c>
      <c r="Q736" s="14">
        <v>191.51515151515099</v>
      </c>
      <c r="R736" s="2">
        <v>1738</v>
      </c>
      <c r="S736" s="27">
        <v>9.9371069182389943E-2</v>
      </c>
      <c r="T736" s="14">
        <v>187.878784</v>
      </c>
      <c r="U736" s="27">
        <v>1.111786148238153</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7</v>
      </c>
      <c r="C737" s="302">
        <v>4.2016806722689074E-3</v>
      </c>
      <c r="D737" s="2">
        <v>10.303030303030299</v>
      </c>
      <c r="E737" s="2">
        <v>101</v>
      </c>
      <c r="F737" s="302">
        <v>4.2724196277495768E-2</v>
      </c>
      <c r="G737" s="14">
        <v>61.818181818181799</v>
      </c>
      <c r="H737" s="2">
        <v>26</v>
      </c>
      <c r="I737" s="302">
        <v>9.2823991431631569E-3</v>
      </c>
      <c r="J737" s="14">
        <v>27.272728000000001</v>
      </c>
      <c r="K737" s="302">
        <v>2.7142857142857144</v>
      </c>
      <c r="L737" s="2">
        <v>146</v>
      </c>
      <c r="M737" s="27">
        <v>1.075744179192455E-2</v>
      </c>
      <c r="N737" s="2">
        <v>51.515151515151501</v>
      </c>
      <c r="O737" s="2">
        <v>352</v>
      </c>
      <c r="P737" s="27">
        <v>2.2780222624902924E-2</v>
      </c>
      <c r="Q737" s="14">
        <v>105.454545454545</v>
      </c>
      <c r="R737" s="2">
        <v>348</v>
      </c>
      <c r="S737" s="27">
        <v>1.9897084048027446E-2</v>
      </c>
      <c r="T737" s="14">
        <v>90.303030000000007</v>
      </c>
      <c r="U737" s="27">
        <v>1.3835616438356164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74</v>
      </c>
      <c r="C738" s="302">
        <v>4.441776710684274E-2</v>
      </c>
      <c r="D738" s="2">
        <v>30.303030303030301</v>
      </c>
      <c r="E738" s="2">
        <v>69</v>
      </c>
      <c r="F738" s="302">
        <v>2.9187817258883249E-2</v>
      </c>
      <c r="G738" s="14">
        <v>45.454545454545404</v>
      </c>
      <c r="H738" s="2">
        <v>35</v>
      </c>
      <c r="I738" s="302">
        <v>1.2495537308104248E-2</v>
      </c>
      <c r="J738" s="14">
        <v>23.636364</v>
      </c>
      <c r="K738" s="302">
        <v>-0.52702702702702697</v>
      </c>
      <c r="L738" s="2">
        <v>167</v>
      </c>
      <c r="M738" s="27">
        <v>1.2304745063365752E-2</v>
      </c>
      <c r="N738" s="2">
        <v>43.030303030303003</v>
      </c>
      <c r="O738" s="2">
        <v>399</v>
      </c>
      <c r="P738" s="27">
        <v>2.5821900077659849E-2</v>
      </c>
      <c r="Q738" s="14">
        <v>99.393939393939405</v>
      </c>
      <c r="R738" s="2">
        <v>529</v>
      </c>
      <c r="S738" s="27">
        <v>3.0245854774156661E-2</v>
      </c>
      <c r="T738" s="14">
        <v>98.181816100000006</v>
      </c>
      <c r="U738" s="27">
        <v>2.1676646706586826</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82</v>
      </c>
      <c r="C739" s="302">
        <v>4.9219687875150062E-2</v>
      </c>
      <c r="D739" s="2">
        <v>36.969696969696898</v>
      </c>
      <c r="E739" s="2">
        <v>241</v>
      </c>
      <c r="F739" s="302">
        <v>0.10194585448392555</v>
      </c>
      <c r="G739" s="14">
        <v>86.060606060606005</v>
      </c>
      <c r="H739" s="2">
        <v>245</v>
      </c>
      <c r="I739" s="302">
        <v>8.7468761156729746E-2</v>
      </c>
      <c r="J739" s="14">
        <v>95.757576</v>
      </c>
      <c r="K739" s="302">
        <v>1.9878048780487805</v>
      </c>
      <c r="L739" s="2">
        <v>510</v>
      </c>
      <c r="M739" s="27">
        <v>3.757736516357206E-2</v>
      </c>
      <c r="N739" s="2">
        <v>88.484848484848399</v>
      </c>
      <c r="O739" s="2">
        <v>959</v>
      </c>
      <c r="P739" s="27">
        <v>6.2063163344550865E-2</v>
      </c>
      <c r="Q739" s="14">
        <v>143.636363636363</v>
      </c>
      <c r="R739" s="2">
        <v>861</v>
      </c>
      <c r="S739" s="27">
        <v>4.9228130360205832E-2</v>
      </c>
      <c r="T739" s="14">
        <v>152.72728000000001</v>
      </c>
      <c r="U739" s="27">
        <v>0.68823529411764706</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40</v>
      </c>
      <c r="C740" s="302">
        <v>2.4009603841536616E-2</v>
      </c>
      <c r="D740" s="2">
        <v>24.2424242424242</v>
      </c>
      <c r="E740" s="2">
        <v>222</v>
      </c>
      <c r="F740" s="302">
        <v>9.3908629441624369E-2</v>
      </c>
      <c r="G740" s="14">
        <v>81.212121212121204</v>
      </c>
      <c r="H740" s="2">
        <v>143</v>
      </c>
      <c r="I740" s="302">
        <v>5.1053195287397359E-2</v>
      </c>
      <c r="J740" s="14">
        <v>52.727271999999999</v>
      </c>
      <c r="K740" s="302">
        <v>2.5750000000000002</v>
      </c>
      <c r="L740" s="2">
        <v>499</v>
      </c>
      <c r="M740" s="27">
        <v>3.6766872973769522E-2</v>
      </c>
      <c r="N740" s="2">
        <v>83.636363636363598</v>
      </c>
      <c r="O740" s="2">
        <v>700</v>
      </c>
      <c r="P740" s="27">
        <v>4.530157908361377E-2</v>
      </c>
      <c r="Q740" s="14">
        <v>118.787878787878</v>
      </c>
      <c r="R740" s="2">
        <v>889</v>
      </c>
      <c r="S740" s="27">
        <v>5.0829045168667812E-2</v>
      </c>
      <c r="T740" s="14">
        <v>145.454544</v>
      </c>
      <c r="U740" s="27">
        <v>0.78156312625250501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1835</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1700</v>
      </c>
      <c r="C743" s="305"/>
      <c r="D743" s="305" t="s">
        <v>1701</v>
      </c>
      <c r="E743" s="305" t="s">
        <v>1700</v>
      </c>
      <c r="F743" s="305"/>
      <c r="G743" s="305" t="s">
        <v>1701</v>
      </c>
      <c r="H743" s="305" t="s">
        <v>1700</v>
      </c>
      <c r="I743" s="305"/>
      <c r="J743" s="305" t="s">
        <v>1701</v>
      </c>
      <c r="K743" t="s">
        <v>170</v>
      </c>
      <c r="L743" s="208" t="s">
        <v>1700</v>
      </c>
      <c r="M743" s="208"/>
      <c r="N743" s="208" t="s">
        <v>1701</v>
      </c>
      <c r="O743" s="208" t="s">
        <v>1700</v>
      </c>
      <c r="P743" s="208"/>
      <c r="Q743" s="208" t="s">
        <v>1701</v>
      </c>
      <c r="R743" s="208" t="s">
        <v>1700</v>
      </c>
      <c r="S743" s="208"/>
      <c r="T743" s="208" t="s">
        <v>1701</v>
      </c>
      <c r="U743" t="s">
        <v>170</v>
      </c>
      <c r="V743" s="208" t="s">
        <v>1700</v>
      </c>
      <c r="W743" s="208"/>
      <c r="X743" s="208" t="s">
        <v>1701</v>
      </c>
      <c r="Y743" s="208" t="s">
        <v>1700</v>
      </c>
      <c r="Z743" s="208"/>
      <c r="AA743" s="208" t="s">
        <v>1701</v>
      </c>
      <c r="AB743" s="208" t="s">
        <v>1700</v>
      </c>
      <c r="AC743" s="208"/>
      <c r="AD743" s="208" t="s">
        <v>1701</v>
      </c>
      <c r="AE743" t="s">
        <v>170</v>
      </c>
    </row>
    <row r="744" spans="1:31" x14ac:dyDescent="0.3">
      <c r="A744" t="s">
        <v>172</v>
      </c>
      <c r="B744" s="2">
        <v>5713</v>
      </c>
      <c r="C744" t="s">
        <v>170</v>
      </c>
      <c r="D744" s="2">
        <v>175.15151515151501</v>
      </c>
      <c r="E744" s="2">
        <v>6077</v>
      </c>
      <c r="F744" t="s">
        <v>170</v>
      </c>
      <c r="G744" s="14">
        <v>187.272727272727</v>
      </c>
      <c r="H744" s="2">
        <v>6591</v>
      </c>
      <c r="I744" t="s">
        <v>170</v>
      </c>
      <c r="J744" s="14">
        <v>210.909088</v>
      </c>
      <c r="K744" s="302">
        <v>0.15368457903028182</v>
      </c>
      <c r="L744" s="2">
        <v>31777</v>
      </c>
      <c r="M744" s="27" t="s">
        <v>170</v>
      </c>
      <c r="N744" s="2">
        <v>461.21212121212102</v>
      </c>
      <c r="O744" s="2">
        <v>31863</v>
      </c>
      <c r="P744" s="27" t="s">
        <v>170</v>
      </c>
      <c r="Q744" s="14">
        <v>413.33333333333297</v>
      </c>
      <c r="R744" s="2">
        <v>34155</v>
      </c>
      <c r="S744" s="27" t="s">
        <v>170</v>
      </c>
      <c r="T744" s="14">
        <v>426.06060000000002</v>
      </c>
      <c r="U744" s="27">
        <v>7.4833999433552567E-2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614</v>
      </c>
      <c r="C745" s="302">
        <v>0.10747418169088045</v>
      </c>
      <c r="D745" s="2">
        <v>123.030303030303</v>
      </c>
      <c r="E745" s="2">
        <v>728</v>
      </c>
      <c r="F745" s="302">
        <v>0.11979595194997532</v>
      </c>
      <c r="G745" s="14">
        <v>125.454545454545</v>
      </c>
      <c r="H745" s="2">
        <v>681</v>
      </c>
      <c r="I745" s="302">
        <v>0.10332271279016841</v>
      </c>
      <c r="J745" s="14">
        <v>127.878784</v>
      </c>
      <c r="K745" s="302">
        <v>0.10912052117263844</v>
      </c>
      <c r="L745" s="2">
        <v>4842</v>
      </c>
      <c r="M745" s="27">
        <v>0.15237435881297795</v>
      </c>
      <c r="N745" s="2">
        <v>281.81818181818102</v>
      </c>
      <c r="O745" s="2">
        <v>5866</v>
      </c>
      <c r="P745" s="27">
        <v>0.18410068104070551</v>
      </c>
      <c r="Q745" s="14">
        <v>271.51515151515099</v>
      </c>
      <c r="R745" s="2">
        <v>4464</v>
      </c>
      <c r="S745" s="27">
        <v>0.13069828722002635</v>
      </c>
      <c r="T745" s="14">
        <v>293.33334400000001</v>
      </c>
      <c r="U745" s="27">
        <v>-7.8066914498141265E-2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180</v>
      </c>
      <c r="C746" s="302">
        <v>3.1507089095046382E-2</v>
      </c>
      <c r="D746" s="2">
        <v>58.181818181818201</v>
      </c>
      <c r="E746" s="2">
        <v>234</v>
      </c>
      <c r="F746" s="302">
        <v>3.8505841698206353E-2</v>
      </c>
      <c r="G746" s="14">
        <v>60.606060606060602</v>
      </c>
      <c r="H746" s="2">
        <v>264</v>
      </c>
      <c r="I746" s="302">
        <v>4.0054619936276743E-2</v>
      </c>
      <c r="J746" s="14">
        <v>87.272729999999996</v>
      </c>
      <c r="K746" s="302">
        <v>0.46666666666666667</v>
      </c>
      <c r="L746" s="2">
        <v>2408</v>
      </c>
      <c r="M746" s="27">
        <v>7.5778078484438433E-2</v>
      </c>
      <c r="N746" s="2">
        <v>218.18181818181799</v>
      </c>
      <c r="O746" s="2">
        <v>2139</v>
      </c>
      <c r="P746" s="27">
        <v>6.7131155258450245E-2</v>
      </c>
      <c r="Q746" s="14">
        <v>180.60606060606</v>
      </c>
      <c r="R746" s="2">
        <v>1755</v>
      </c>
      <c r="S746" s="27">
        <v>5.1383399209486168E-2</v>
      </c>
      <c r="T746" s="14">
        <v>159.393936</v>
      </c>
      <c r="U746" s="27">
        <v>-0.2711794019933555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82</v>
      </c>
      <c r="C747" s="302">
        <v>1.4353229476632243E-2</v>
      </c>
      <c r="D747" s="2">
        <v>39.393939393939398</v>
      </c>
      <c r="E747" s="2">
        <v>89</v>
      </c>
      <c r="F747" s="302">
        <v>1.4645384235642586E-2</v>
      </c>
      <c r="G747" s="14">
        <v>31.515151515151501</v>
      </c>
      <c r="H747" s="2">
        <v>92</v>
      </c>
      <c r="I747" s="302">
        <v>1.3958428159611591E-2</v>
      </c>
      <c r="J747" s="14">
        <v>41.212119999999999</v>
      </c>
      <c r="K747" s="302">
        <v>0.12195121951219512</v>
      </c>
      <c r="L747" s="2">
        <v>624</v>
      </c>
      <c r="M747" s="27">
        <v>1.9636844258425906E-2</v>
      </c>
      <c r="N747" s="2">
        <v>118.181818181818</v>
      </c>
      <c r="O747" s="2">
        <v>671</v>
      </c>
      <c r="P747" s="27">
        <v>2.105890845180931E-2</v>
      </c>
      <c r="Q747" s="14">
        <v>101.212121212121</v>
      </c>
      <c r="R747" s="2">
        <v>711</v>
      </c>
      <c r="S747" s="27">
        <v>2.0816864295125165E-2</v>
      </c>
      <c r="T747" s="14">
        <v>100.606064</v>
      </c>
      <c r="U747" s="27">
        <v>0.13942307692307693</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98</v>
      </c>
      <c r="C748" s="302">
        <v>1.7153859618414143E-2</v>
      </c>
      <c r="D748" s="2">
        <v>47.878787878787797</v>
      </c>
      <c r="E748" s="2">
        <v>145</v>
      </c>
      <c r="F748" s="302">
        <v>2.3860457462563767E-2</v>
      </c>
      <c r="G748" s="14">
        <v>53.939393939393902</v>
      </c>
      <c r="H748" s="2">
        <v>172</v>
      </c>
      <c r="I748" s="302">
        <v>2.609619177666515E-2</v>
      </c>
      <c r="J748" s="14">
        <v>75.151510000000002</v>
      </c>
      <c r="K748" s="302">
        <v>0.75510204081632648</v>
      </c>
      <c r="L748" s="2">
        <v>1784</v>
      </c>
      <c r="M748" s="27">
        <v>5.6141234226012526E-2</v>
      </c>
      <c r="N748" s="2">
        <v>196.363636363636</v>
      </c>
      <c r="O748" s="2">
        <v>1468</v>
      </c>
      <c r="P748" s="27">
        <v>4.6072246806640932E-2</v>
      </c>
      <c r="Q748" s="14">
        <v>168.48484848484799</v>
      </c>
      <c r="R748" s="2">
        <v>1044</v>
      </c>
      <c r="S748" s="27">
        <v>3.0566534914361003E-2</v>
      </c>
      <c r="T748" s="14">
        <v>146.66667200000001</v>
      </c>
      <c r="U748" s="27">
        <v>-0.41479820627802688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434</v>
      </c>
      <c r="C749" s="302">
        <v>7.5967092595834063E-2</v>
      </c>
      <c r="D749" s="2">
        <v>98.787878787878796</v>
      </c>
      <c r="E749" s="2">
        <v>494</v>
      </c>
      <c r="F749" s="302">
        <v>8.1290110251768966E-2</v>
      </c>
      <c r="G749" s="14">
        <v>106.06060606060601</v>
      </c>
      <c r="H749" s="2">
        <v>417</v>
      </c>
      <c r="I749" s="302">
        <v>6.3268092853891664E-2</v>
      </c>
      <c r="J749" s="14">
        <v>110.909088</v>
      </c>
      <c r="K749" s="302">
        <v>-3.9170506912442393E-2</v>
      </c>
      <c r="L749" s="2">
        <v>2434</v>
      </c>
      <c r="M749" s="27">
        <v>7.6596280328539504E-2</v>
      </c>
      <c r="N749" s="2">
        <v>222.42424242424201</v>
      </c>
      <c r="O749" s="2">
        <v>3727</v>
      </c>
      <c r="P749" s="27">
        <v>0.11696952578225528</v>
      </c>
      <c r="Q749" s="14">
        <v>230.30303030303</v>
      </c>
      <c r="R749" s="2">
        <v>2709</v>
      </c>
      <c r="S749" s="27">
        <v>7.931488801054018E-2</v>
      </c>
      <c r="T749" s="14">
        <v>247.878784</v>
      </c>
      <c r="U749" s="27">
        <v>0.11298274445357437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87</v>
      </c>
      <c r="C750" s="302">
        <v>1.5228426395939087E-2</v>
      </c>
      <c r="D750" s="2">
        <v>58.787878787878803</v>
      </c>
      <c r="E750" s="2">
        <v>33</v>
      </c>
      <c r="F750" s="302">
        <v>5.4303110087214083E-3</v>
      </c>
      <c r="G750" s="14">
        <v>16.363636363636299</v>
      </c>
      <c r="H750" s="2">
        <v>108</v>
      </c>
      <c r="I750" s="302">
        <v>1.6385980883022302E-2</v>
      </c>
      <c r="J750" s="14">
        <v>73.333335899999994</v>
      </c>
      <c r="K750" s="302">
        <v>0.2413793103448276</v>
      </c>
      <c r="L750" s="2">
        <v>578</v>
      </c>
      <c r="M750" s="27">
        <v>1.818925638040092E-2</v>
      </c>
      <c r="N750" s="2">
        <v>138.78787878787799</v>
      </c>
      <c r="O750" s="2">
        <v>575</v>
      </c>
      <c r="P750" s="27">
        <v>1.804600947807802E-2</v>
      </c>
      <c r="Q750" s="14">
        <v>135.15151515151501</v>
      </c>
      <c r="R750" s="2">
        <v>542</v>
      </c>
      <c r="S750" s="27">
        <v>1.5868833260137608E-2</v>
      </c>
      <c r="T750" s="14">
        <v>120</v>
      </c>
      <c r="U750" s="27">
        <v>-6.228373702422145E-2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0</v>
      </c>
      <c r="C751" s="302">
        <v>0</v>
      </c>
      <c r="D751" s="2">
        <v>80</v>
      </c>
      <c r="E751" s="2">
        <v>18</v>
      </c>
      <c r="F751" s="302">
        <v>2.9619878229389502E-3</v>
      </c>
      <c r="G751" s="14">
        <v>12.7272727272727</v>
      </c>
      <c r="H751" s="2">
        <v>0</v>
      </c>
      <c r="I751" s="302">
        <v>0</v>
      </c>
      <c r="J751" s="14">
        <v>15.151515</v>
      </c>
      <c r="L751" s="2">
        <v>80</v>
      </c>
      <c r="M751" s="27">
        <v>2.5175441356956288E-3</v>
      </c>
      <c r="N751" s="2">
        <v>41.818181818181799</v>
      </c>
      <c r="O751" s="2">
        <v>88</v>
      </c>
      <c r="P751" s="27">
        <v>2.7618240592536796E-3</v>
      </c>
      <c r="Q751" s="14">
        <v>36.363636363636303</v>
      </c>
      <c r="R751" s="2">
        <v>65</v>
      </c>
      <c r="S751" s="27">
        <v>1.9030888596105987E-3</v>
      </c>
      <c r="T751" s="14">
        <v>25.454546000000001</v>
      </c>
      <c r="U751" s="27">
        <v>-0.1875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87</v>
      </c>
      <c r="C752" s="302">
        <v>1.5228426395939087E-2</v>
      </c>
      <c r="D752" s="2">
        <v>58.787878787878803</v>
      </c>
      <c r="E752" s="2">
        <v>15</v>
      </c>
      <c r="F752" s="302">
        <v>2.4683231857824586E-3</v>
      </c>
      <c r="G752" s="14">
        <v>10.303030303030299</v>
      </c>
      <c r="H752" s="2">
        <v>108</v>
      </c>
      <c r="I752" s="302">
        <v>1.6385980883022302E-2</v>
      </c>
      <c r="J752" s="14">
        <v>73.333335899999994</v>
      </c>
      <c r="K752" s="302">
        <v>0.2413793103448276</v>
      </c>
      <c r="L752" s="2">
        <v>498</v>
      </c>
      <c r="M752" s="27">
        <v>1.5671712244705292E-2</v>
      </c>
      <c r="N752" s="2">
        <v>127.272727272727</v>
      </c>
      <c r="O752" s="2">
        <v>487</v>
      </c>
      <c r="P752" s="27">
        <v>1.5284185418824342E-2</v>
      </c>
      <c r="Q752" s="14">
        <v>132.12121212121201</v>
      </c>
      <c r="R752" s="2">
        <v>477</v>
      </c>
      <c r="S752" s="27">
        <v>1.396574440052701E-2</v>
      </c>
      <c r="T752" s="14">
        <v>118.181816</v>
      </c>
      <c r="U752" s="27">
        <v>-4.2168674698795178E-2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347</v>
      </c>
      <c r="C753" s="302">
        <v>6.0738666199894979E-2</v>
      </c>
      <c r="D753" s="2">
        <v>81.212121212121204</v>
      </c>
      <c r="E753" s="2">
        <v>461</v>
      </c>
      <c r="F753" s="302">
        <v>7.585979924304756E-2</v>
      </c>
      <c r="G753" s="14">
        <v>103.636363636363</v>
      </c>
      <c r="H753" s="2">
        <v>309</v>
      </c>
      <c r="I753" s="302">
        <v>4.6882111970869368E-2</v>
      </c>
      <c r="J753" s="14">
        <v>88.484849999999994</v>
      </c>
      <c r="K753" s="302">
        <v>-0.10951008645533142</v>
      </c>
      <c r="L753" s="2">
        <v>1856</v>
      </c>
      <c r="M753" s="27">
        <v>5.8407023948138591E-2</v>
      </c>
      <c r="N753" s="2">
        <v>183.030303030303</v>
      </c>
      <c r="O753" s="2">
        <v>3152</v>
      </c>
      <c r="P753" s="27">
        <v>9.8923516304177256E-2</v>
      </c>
      <c r="Q753" s="14">
        <v>211.51515151515099</v>
      </c>
      <c r="R753" s="2">
        <v>2167</v>
      </c>
      <c r="S753" s="27">
        <v>6.3446054750402575E-2</v>
      </c>
      <c r="T753" s="14">
        <v>215.15152</v>
      </c>
      <c r="U753" s="27">
        <v>0.16756465517241378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139</v>
      </c>
      <c r="C754" s="302">
        <v>2.4330474356730265E-2</v>
      </c>
      <c r="D754" s="2">
        <v>46.060606060605998</v>
      </c>
      <c r="E754" s="2">
        <v>128</v>
      </c>
      <c r="F754" s="302">
        <v>2.1063024518676979E-2</v>
      </c>
      <c r="G754" s="14">
        <v>44.848484848484802</v>
      </c>
      <c r="H754" s="2">
        <v>31</v>
      </c>
      <c r="I754" s="302">
        <v>4.7033834016082538E-3</v>
      </c>
      <c r="J754" s="14">
        <v>29.090910000000001</v>
      </c>
      <c r="K754" s="302">
        <v>-0.7769784172661871</v>
      </c>
      <c r="L754" s="2">
        <v>334</v>
      </c>
      <c r="M754" s="27">
        <v>1.0510746766529251E-2</v>
      </c>
      <c r="N754" s="2">
        <v>61.818181818181799</v>
      </c>
      <c r="O754" s="2">
        <v>532</v>
      </c>
      <c r="P754" s="27">
        <v>1.6696481812760882E-2</v>
      </c>
      <c r="Q754" s="14">
        <v>76.969696969696898</v>
      </c>
      <c r="R754" s="2">
        <v>351</v>
      </c>
      <c r="S754" s="27">
        <v>1.0276679841897233E-2</v>
      </c>
      <c r="T754" s="14">
        <v>90.303030000000007</v>
      </c>
      <c r="U754" s="27">
        <v>5.089820359281437E-2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208</v>
      </c>
      <c r="C755" s="302">
        <v>3.6408191843164711E-2</v>
      </c>
      <c r="D755" s="2">
        <v>62.424242424242401</v>
      </c>
      <c r="E755" s="2">
        <v>333</v>
      </c>
      <c r="F755" s="302">
        <v>5.4796774724370577E-2</v>
      </c>
      <c r="G755" s="14">
        <v>95.151515151515099</v>
      </c>
      <c r="H755" s="2">
        <v>278</v>
      </c>
      <c r="I755" s="302">
        <v>4.2178728569261116E-2</v>
      </c>
      <c r="J755" s="14">
        <v>85.454544100000007</v>
      </c>
      <c r="K755" s="302">
        <v>0.33653846153846156</v>
      </c>
      <c r="L755" s="2">
        <v>1522</v>
      </c>
      <c r="M755" s="27">
        <v>4.789627718160934E-2</v>
      </c>
      <c r="N755" s="2">
        <v>169.09090909090901</v>
      </c>
      <c r="O755" s="2">
        <v>2620</v>
      </c>
      <c r="P755" s="27">
        <v>8.222703449141637E-2</v>
      </c>
      <c r="Q755" s="14">
        <v>187.272727272727</v>
      </c>
      <c r="R755" s="2">
        <v>1816</v>
      </c>
      <c r="S755" s="27">
        <v>5.3169374908505346E-2</v>
      </c>
      <c r="T755" s="14">
        <v>207.27271999999999</v>
      </c>
      <c r="U755" s="27">
        <v>0.19316688567674112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5099</v>
      </c>
      <c r="C756" s="302">
        <v>0.89252581830911959</v>
      </c>
      <c r="D756" s="2">
        <v>205.45454545454501</v>
      </c>
      <c r="E756" s="2">
        <v>5349</v>
      </c>
      <c r="F756" s="302">
        <v>0.88020404805002472</v>
      </c>
      <c r="G756" s="14">
        <v>205.45454545454501</v>
      </c>
      <c r="H756" s="2">
        <v>5910</v>
      </c>
      <c r="I756" s="302">
        <v>0.89667728720983164</v>
      </c>
      <c r="J756" s="14">
        <v>236.363632</v>
      </c>
      <c r="K756" s="302">
        <v>0.15905079427338695</v>
      </c>
      <c r="L756" s="2">
        <v>26935</v>
      </c>
      <c r="M756" s="27">
        <v>0.84762564118702211</v>
      </c>
      <c r="N756" s="2">
        <v>458.18181818181802</v>
      </c>
      <c r="O756" s="2">
        <v>25997</v>
      </c>
      <c r="P756" s="27">
        <v>0.81589931895929446</v>
      </c>
      <c r="Q756" s="14">
        <v>401.81818181818102</v>
      </c>
      <c r="R756" s="2">
        <v>29691</v>
      </c>
      <c r="S756" s="27">
        <v>0.8693017127799737</v>
      </c>
      <c r="T756" s="14">
        <v>455.75756799999999</v>
      </c>
      <c r="U756" s="27">
        <v>0.1023204009652868</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4132</v>
      </c>
      <c r="C757" s="302">
        <v>0.72326273411517594</v>
      </c>
      <c r="D757" s="2">
        <v>189.09090909090901</v>
      </c>
      <c r="E757" s="2">
        <v>3346</v>
      </c>
      <c r="F757" s="302">
        <v>0.55060062530854037</v>
      </c>
      <c r="G757" s="14">
        <v>174.54545454545399</v>
      </c>
      <c r="H757" s="2">
        <v>4133</v>
      </c>
      <c r="I757" s="302">
        <v>0.6270672128660294</v>
      </c>
      <c r="J757" s="14">
        <v>227.27271999999999</v>
      </c>
      <c r="K757" s="302">
        <v>2.4201355275895451E-4</v>
      </c>
      <c r="L757" s="2">
        <v>21396</v>
      </c>
      <c r="M757" s="27">
        <v>0.673317179091796</v>
      </c>
      <c r="N757" s="2">
        <v>457.575757575757</v>
      </c>
      <c r="O757" s="2">
        <v>19026</v>
      </c>
      <c r="P757" s="27">
        <v>0.59711891535636941</v>
      </c>
      <c r="Q757" s="14">
        <v>427.87878787878702</v>
      </c>
      <c r="R757" s="2">
        <v>21481</v>
      </c>
      <c r="S757" s="27">
        <v>0.62892695066608106</v>
      </c>
      <c r="T757" s="14">
        <v>440</v>
      </c>
      <c r="U757" s="27">
        <v>3.9727051785380446E-3</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2901</v>
      </c>
      <c r="C758" s="302">
        <v>0.50778925258183094</v>
      </c>
      <c r="D758" s="2">
        <v>167.272727272727</v>
      </c>
      <c r="E758" s="2">
        <v>2494</v>
      </c>
      <c r="F758" s="302">
        <v>0.41039986835609676</v>
      </c>
      <c r="G758" s="14">
        <v>146.666666666666</v>
      </c>
      <c r="H758" s="2">
        <v>3026</v>
      </c>
      <c r="I758" s="302">
        <v>0.45911090881505084</v>
      </c>
      <c r="J758" s="14">
        <v>196.96969999999999</v>
      </c>
      <c r="K758" s="302">
        <v>4.3088590141330575E-2</v>
      </c>
      <c r="L758" s="2">
        <v>14792</v>
      </c>
      <c r="M758" s="27">
        <v>0.4654939106901218</v>
      </c>
      <c r="N758" s="2">
        <v>382.42424242424198</v>
      </c>
      <c r="O758" s="2">
        <v>12928</v>
      </c>
      <c r="P758" s="27">
        <v>0.40573706179581331</v>
      </c>
      <c r="Q758" s="14">
        <v>413.33333333333297</v>
      </c>
      <c r="R758" s="2">
        <v>13993</v>
      </c>
      <c r="S758" s="27">
        <v>0.40969111403894015</v>
      </c>
      <c r="T758" s="14">
        <v>444.84848</v>
      </c>
      <c r="U758" s="27">
        <v>-5.401568415359654E-2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1231</v>
      </c>
      <c r="C759" s="302">
        <v>0.215473481533345</v>
      </c>
      <c r="D759" s="2">
        <v>141.81818181818099</v>
      </c>
      <c r="E759" s="2">
        <v>852</v>
      </c>
      <c r="F759" s="302">
        <v>0.14020075695244363</v>
      </c>
      <c r="G759" s="14">
        <v>123.030303030303</v>
      </c>
      <c r="H759" s="2">
        <v>1107</v>
      </c>
      <c r="I759" s="302">
        <v>0.16795630405097861</v>
      </c>
      <c r="J759" s="14">
        <v>167.27271999999999</v>
      </c>
      <c r="K759" s="302">
        <v>-0.10073111291632819</v>
      </c>
      <c r="L759" s="2">
        <v>6604</v>
      </c>
      <c r="M759" s="27">
        <v>0.20782326840167417</v>
      </c>
      <c r="N759" s="2">
        <v>352.12121212121201</v>
      </c>
      <c r="O759" s="2">
        <v>6098</v>
      </c>
      <c r="P759" s="27">
        <v>0.19138185356055612</v>
      </c>
      <c r="Q759" s="14">
        <v>271.51515151515099</v>
      </c>
      <c r="R759" s="2">
        <v>7488</v>
      </c>
      <c r="S759" s="27">
        <v>0.21923583662714097</v>
      </c>
      <c r="T759" s="14">
        <v>350.30304000000001</v>
      </c>
      <c r="U759" s="27">
        <v>0.13385826771653545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967</v>
      </c>
      <c r="C760" s="302">
        <v>0.16926308419394365</v>
      </c>
      <c r="D760" s="2">
        <v>104.24242424242399</v>
      </c>
      <c r="E760" s="2">
        <v>2003</v>
      </c>
      <c r="F760" s="302">
        <v>0.3296034227414843</v>
      </c>
      <c r="G760" s="14">
        <v>198.78787878787799</v>
      </c>
      <c r="H760" s="2">
        <v>1777</v>
      </c>
      <c r="I760" s="302">
        <v>0.26961007434380213</v>
      </c>
      <c r="J760" s="14">
        <v>213.939392</v>
      </c>
      <c r="K760" s="302">
        <v>0.8376421923474664</v>
      </c>
      <c r="L760" s="2">
        <v>5539</v>
      </c>
      <c r="M760" s="27">
        <v>0.1743084620952261</v>
      </c>
      <c r="N760" s="2">
        <v>282.42424242424198</v>
      </c>
      <c r="O760" s="2">
        <v>6971</v>
      </c>
      <c r="P760" s="27">
        <v>0.21878040360292503</v>
      </c>
      <c r="Q760" s="14">
        <v>381.21212121212102</v>
      </c>
      <c r="R760" s="2">
        <v>8210</v>
      </c>
      <c r="S760" s="27">
        <v>0.24037476211389255</v>
      </c>
      <c r="T760" s="14">
        <v>378.18182400000001</v>
      </c>
      <c r="U760" s="27">
        <v>0.48221700667990613</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257</v>
      </c>
      <c r="C761" s="302">
        <v>4.4985121652371785E-2</v>
      </c>
      <c r="D761" s="2">
        <v>65.454545454545396</v>
      </c>
      <c r="E761" s="2">
        <v>640</v>
      </c>
      <c r="F761" s="302">
        <v>0.10531512259338489</v>
      </c>
      <c r="G761" s="14">
        <v>137.575757575757</v>
      </c>
      <c r="H761" s="2">
        <v>804</v>
      </c>
      <c r="I761" s="302">
        <v>0.12198452435138826</v>
      </c>
      <c r="J761" s="14">
        <v>161.81817599999999</v>
      </c>
      <c r="K761" s="302">
        <v>2.1284046692607004</v>
      </c>
      <c r="L761" s="2">
        <v>2268</v>
      </c>
      <c r="M761" s="27">
        <v>7.1372376246971084E-2</v>
      </c>
      <c r="N761" s="2">
        <v>222.42424242424201</v>
      </c>
      <c r="O761" s="2">
        <v>2462</v>
      </c>
      <c r="P761" s="27">
        <v>7.7268304930483631E-2</v>
      </c>
      <c r="Q761" s="14">
        <v>245.45454545454501</v>
      </c>
      <c r="R761" s="2">
        <v>3111</v>
      </c>
      <c r="S761" s="27">
        <v>9.1084760649978044E-2</v>
      </c>
      <c r="T761" s="14">
        <v>267.27273600000001</v>
      </c>
      <c r="U761" s="27">
        <v>0.37169312169312169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154</v>
      </c>
      <c r="C762" s="302">
        <v>2.6956065114650797E-2</v>
      </c>
      <c r="D762" s="2">
        <v>55.151515151515099</v>
      </c>
      <c r="E762" s="2">
        <v>284</v>
      </c>
      <c r="F762" s="302">
        <v>4.6733585650814549E-2</v>
      </c>
      <c r="G762" s="14">
        <v>87.878787878787904</v>
      </c>
      <c r="H762" s="2">
        <v>279</v>
      </c>
      <c r="I762" s="302">
        <v>4.2330450614474283E-2</v>
      </c>
      <c r="J762" s="14">
        <v>100.606064</v>
      </c>
      <c r="K762" s="302">
        <v>0.81168831168831168</v>
      </c>
      <c r="L762" s="2">
        <v>1214</v>
      </c>
      <c r="M762" s="27">
        <v>3.8203732259181167E-2</v>
      </c>
      <c r="N762" s="2">
        <v>156.969696969696</v>
      </c>
      <c r="O762" s="2">
        <v>1124</v>
      </c>
      <c r="P762" s="27">
        <v>3.5276025484103822E-2</v>
      </c>
      <c r="Q762" s="14">
        <v>159.39393939393901</v>
      </c>
      <c r="R762" s="2">
        <v>1434</v>
      </c>
      <c r="S762" s="27">
        <v>4.1985068072024595E-2</v>
      </c>
      <c r="T762" s="14">
        <v>184.84848</v>
      </c>
      <c r="U762" s="27">
        <v>0.1812191103789127</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103</v>
      </c>
      <c r="C763" s="302">
        <v>1.8029056537720987E-2</v>
      </c>
      <c r="D763" s="2">
        <v>46.6666666666666</v>
      </c>
      <c r="E763" s="2">
        <v>356</v>
      </c>
      <c r="F763" s="302">
        <v>5.8581536942570345E-2</v>
      </c>
      <c r="G763" s="14">
        <v>95.757575757575694</v>
      </c>
      <c r="H763" s="2">
        <v>525</v>
      </c>
      <c r="I763" s="302">
        <v>7.965407373691398E-2</v>
      </c>
      <c r="J763" s="14">
        <v>138.78787199999999</v>
      </c>
      <c r="K763" s="302">
        <v>4.0970873786407767</v>
      </c>
      <c r="L763" s="2">
        <v>1054</v>
      </c>
      <c r="M763" s="27">
        <v>3.316864398778991E-2</v>
      </c>
      <c r="N763" s="2">
        <v>156.363636363636</v>
      </c>
      <c r="O763" s="2">
        <v>1338</v>
      </c>
      <c r="P763" s="27">
        <v>4.1992279446379815E-2</v>
      </c>
      <c r="Q763" s="14">
        <v>179.39393939393901</v>
      </c>
      <c r="R763" s="2">
        <v>1677</v>
      </c>
      <c r="S763" s="27">
        <v>4.9099692577953449E-2</v>
      </c>
      <c r="T763" s="14">
        <v>227.27271999999999</v>
      </c>
      <c r="U763" s="27">
        <v>0.59108159392789372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710</v>
      </c>
      <c r="C764" s="302">
        <v>0.12427796254157185</v>
      </c>
      <c r="D764" s="2">
        <v>90.303030303030297</v>
      </c>
      <c r="E764" s="2">
        <v>1363</v>
      </c>
      <c r="F764" s="302">
        <v>0.22428830014809939</v>
      </c>
      <c r="G764" s="14">
        <v>167.87878787878699</v>
      </c>
      <c r="H764" s="2">
        <v>973</v>
      </c>
      <c r="I764" s="302">
        <v>0.1476255499924139</v>
      </c>
      <c r="J764" s="14">
        <v>155.15152</v>
      </c>
      <c r="K764" s="302">
        <v>0.37042253521126761</v>
      </c>
      <c r="L764" s="2">
        <v>3271</v>
      </c>
      <c r="M764" s="27">
        <v>0.10293608584825503</v>
      </c>
      <c r="N764" s="2">
        <v>220</v>
      </c>
      <c r="O764" s="2">
        <v>4509</v>
      </c>
      <c r="P764" s="27">
        <v>0.14151209867244138</v>
      </c>
      <c r="Q764" s="14">
        <v>287.87878787878702</v>
      </c>
      <c r="R764" s="2">
        <v>5099</v>
      </c>
      <c r="S764" s="27">
        <v>0.1492900014639145</v>
      </c>
      <c r="T764" s="14">
        <v>296.36364700000001</v>
      </c>
      <c r="U764" s="27">
        <v>0.55885050443289519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322</v>
      </c>
      <c r="C765" s="302">
        <v>5.6362681603360755E-2</v>
      </c>
      <c r="D765" s="2">
        <v>59.393939393939398</v>
      </c>
      <c r="E765" s="2">
        <v>486</v>
      </c>
      <c r="F765" s="302">
        <v>7.9973671219351658E-2</v>
      </c>
      <c r="G765" s="14">
        <v>98.787878787878796</v>
      </c>
      <c r="H765" s="2">
        <v>381</v>
      </c>
      <c r="I765" s="302">
        <v>5.7806099226217572E-2</v>
      </c>
      <c r="J765" s="14">
        <v>84.242424</v>
      </c>
      <c r="K765" s="302">
        <v>0.18322981366459629</v>
      </c>
      <c r="L765" s="2">
        <v>1541</v>
      </c>
      <c r="M765" s="27">
        <v>4.8494193913837053E-2</v>
      </c>
      <c r="N765" s="2">
        <v>166.06060606060601</v>
      </c>
      <c r="O765" s="2">
        <v>1892</v>
      </c>
      <c r="P765" s="27">
        <v>5.9379217273954114E-2</v>
      </c>
      <c r="Q765" s="14">
        <v>153.333333333333</v>
      </c>
      <c r="R765" s="2">
        <v>2443</v>
      </c>
      <c r="S765" s="27">
        <v>7.1526862831210652E-2</v>
      </c>
      <c r="T765" s="14">
        <v>258.78787199999999</v>
      </c>
      <c r="U765" s="27">
        <v>0.58533419857235558</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388</v>
      </c>
      <c r="C766" s="302">
        <v>6.7915280938211101E-2</v>
      </c>
      <c r="D766" s="2">
        <v>77.575757575757507</v>
      </c>
      <c r="E766" s="2">
        <v>877</v>
      </c>
      <c r="F766" s="302">
        <v>0.14431462892874775</v>
      </c>
      <c r="G766" s="14">
        <v>152.12121212121201</v>
      </c>
      <c r="H766" s="2">
        <v>592</v>
      </c>
      <c r="I766" s="302">
        <v>8.9819450766196324E-2</v>
      </c>
      <c r="J766" s="14">
        <v>135.15152</v>
      </c>
      <c r="K766" s="302">
        <v>0.52577319587628868</v>
      </c>
      <c r="L766" s="2">
        <v>1730</v>
      </c>
      <c r="M766" s="27">
        <v>5.4441891934417973E-2</v>
      </c>
      <c r="N766" s="2">
        <v>164.24242424242399</v>
      </c>
      <c r="O766" s="2">
        <v>2617</v>
      </c>
      <c r="P766" s="27">
        <v>8.2132881398487276E-2</v>
      </c>
      <c r="Q766" s="14">
        <v>260.60606060606</v>
      </c>
      <c r="R766" s="2">
        <v>2656</v>
      </c>
      <c r="S766" s="27">
        <v>7.7763138632703843E-2</v>
      </c>
      <c r="T766" s="14">
        <v>230.909088</v>
      </c>
      <c r="U766" s="27">
        <v>0.53526011560693643</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1839</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1700</v>
      </c>
      <c r="C769" s="305"/>
      <c r="D769" s="305" t="s">
        <v>1701</v>
      </c>
      <c r="E769" s="305" t="s">
        <v>1700</v>
      </c>
      <c r="F769" s="305"/>
      <c r="G769" s="305" t="s">
        <v>1701</v>
      </c>
      <c r="H769" s="305" t="s">
        <v>1700</v>
      </c>
      <c r="I769" s="305"/>
      <c r="J769" s="305" t="s">
        <v>1701</v>
      </c>
      <c r="K769" t="s">
        <v>170</v>
      </c>
      <c r="L769" s="208" t="s">
        <v>1700</v>
      </c>
      <c r="M769" s="208"/>
      <c r="N769" s="208" t="s">
        <v>1701</v>
      </c>
      <c r="O769" s="208" t="s">
        <v>1700</v>
      </c>
      <c r="P769" s="208"/>
      <c r="Q769" s="208" t="s">
        <v>1701</v>
      </c>
      <c r="R769" s="208" t="s">
        <v>1700</v>
      </c>
      <c r="S769" s="208"/>
      <c r="T769" s="208" t="s">
        <v>1701</v>
      </c>
      <c r="U769" t="s">
        <v>170</v>
      </c>
      <c r="V769" s="208" t="s">
        <v>1700</v>
      </c>
      <c r="W769" s="208"/>
      <c r="X769" s="208" t="s">
        <v>1701</v>
      </c>
      <c r="Y769" s="208" t="s">
        <v>1700</v>
      </c>
      <c r="Z769" s="208"/>
      <c r="AA769" s="208" t="s">
        <v>1701</v>
      </c>
      <c r="AB769" s="208" t="s">
        <v>1700</v>
      </c>
      <c r="AC769" s="208"/>
      <c r="AD769" s="208" t="s">
        <v>1701</v>
      </c>
      <c r="AE769" t="s">
        <v>170</v>
      </c>
    </row>
    <row r="770" spans="1:31" x14ac:dyDescent="0.3">
      <c r="A770" t="s">
        <v>172</v>
      </c>
      <c r="B770" s="2">
        <v>5713</v>
      </c>
      <c r="C770" t="s">
        <v>170</v>
      </c>
      <c r="D770" s="2">
        <v>175.15151515151501</v>
      </c>
      <c r="E770" s="2">
        <v>6077</v>
      </c>
      <c r="F770" t="s">
        <v>170</v>
      </c>
      <c r="G770" s="14">
        <v>187.272727272727</v>
      </c>
      <c r="H770" s="2">
        <v>6591</v>
      </c>
      <c r="I770" t="s">
        <v>170</v>
      </c>
      <c r="J770" s="14">
        <v>210.909088</v>
      </c>
      <c r="K770" s="302">
        <v>0.15368457903028182</v>
      </c>
      <c r="L770" s="2">
        <v>31777</v>
      </c>
      <c r="M770" s="27" t="s">
        <v>170</v>
      </c>
      <c r="N770" s="2">
        <v>461.21212121212102</v>
      </c>
      <c r="O770" s="2">
        <v>31863</v>
      </c>
      <c r="P770" s="27" t="s">
        <v>170</v>
      </c>
      <c r="Q770" s="14">
        <v>413.33333333333297</v>
      </c>
      <c r="R770" s="2">
        <v>34155</v>
      </c>
      <c r="S770" s="27" t="s">
        <v>170</v>
      </c>
      <c r="T770" s="14">
        <v>426.06060000000002</v>
      </c>
      <c r="U770" s="27">
        <v>7.4833999433552567E-2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614</v>
      </c>
      <c r="C771" s="302">
        <v>0.10747418169088045</v>
      </c>
      <c r="D771" s="2">
        <v>123.030303030303</v>
      </c>
      <c r="E771" s="2">
        <v>728</v>
      </c>
      <c r="F771" s="302">
        <v>0.11979595194997532</v>
      </c>
      <c r="G771" s="14">
        <v>125.454545454545</v>
      </c>
      <c r="H771" s="2">
        <v>681</v>
      </c>
      <c r="I771" s="302">
        <v>0.10332271279016841</v>
      </c>
      <c r="J771" s="14">
        <v>127.878784</v>
      </c>
      <c r="K771" s="302">
        <v>0.10912052117263844</v>
      </c>
      <c r="L771" s="2">
        <v>4842</v>
      </c>
      <c r="M771" s="27">
        <v>0.15237435881297795</v>
      </c>
      <c r="N771" s="2">
        <v>281.81818181818102</v>
      </c>
      <c r="O771" s="2">
        <v>5866</v>
      </c>
      <c r="P771" s="27">
        <v>0.18410068104070551</v>
      </c>
      <c r="Q771" s="14">
        <v>271.51515151515099</v>
      </c>
      <c r="R771" s="2">
        <v>4464</v>
      </c>
      <c r="S771" s="27">
        <v>0.13069828722002635</v>
      </c>
      <c r="T771" s="14">
        <v>293.33334400000001</v>
      </c>
      <c r="U771" s="27">
        <v>-7.8066914498141265E-2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180</v>
      </c>
      <c r="C772" s="302">
        <v>3.1507089095046382E-2</v>
      </c>
      <c r="D772" s="2">
        <v>58.181818181818201</v>
      </c>
      <c r="E772" s="2">
        <v>234</v>
      </c>
      <c r="F772" s="302">
        <v>3.8505841698206353E-2</v>
      </c>
      <c r="G772" s="14">
        <v>60.606060606060602</v>
      </c>
      <c r="H772" s="2">
        <v>264</v>
      </c>
      <c r="I772" s="302">
        <v>4.0054619936276743E-2</v>
      </c>
      <c r="J772" s="14">
        <v>87.272729999999996</v>
      </c>
      <c r="K772" s="302">
        <v>0.46666666666666667</v>
      </c>
      <c r="L772" s="2">
        <v>2408</v>
      </c>
      <c r="M772" s="27">
        <v>7.5778078484438433E-2</v>
      </c>
      <c r="N772" s="2">
        <v>218.18181818181799</v>
      </c>
      <c r="O772" s="2">
        <v>2139</v>
      </c>
      <c r="P772" s="27">
        <v>6.7131155258450245E-2</v>
      </c>
      <c r="Q772" s="14">
        <v>180.60606060606</v>
      </c>
      <c r="R772" s="2">
        <v>1755</v>
      </c>
      <c r="S772" s="27">
        <v>5.1383399209486168E-2</v>
      </c>
      <c r="T772" s="14">
        <v>159.393936</v>
      </c>
      <c r="U772" s="27">
        <v>-0.2711794019933555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71</v>
      </c>
      <c r="C773" s="302">
        <v>1.2427796254157185E-2</v>
      </c>
      <c r="D773" s="2">
        <v>40.606060606060602</v>
      </c>
      <c r="E773" s="2">
        <v>6</v>
      </c>
      <c r="F773" s="302">
        <v>9.8732927431298347E-4</v>
      </c>
      <c r="G773" s="14">
        <v>7.2727272727272698</v>
      </c>
      <c r="H773" s="2">
        <v>68</v>
      </c>
      <c r="I773" s="302">
        <v>1.0317099074495524E-2</v>
      </c>
      <c r="J773" s="14">
        <v>32.727271999999999</v>
      </c>
      <c r="K773" s="302">
        <v>-4.2253521126760563E-2</v>
      </c>
      <c r="L773" s="2">
        <v>427</v>
      </c>
      <c r="M773" s="27">
        <v>1.3437391824275419E-2</v>
      </c>
      <c r="N773" s="2">
        <v>96.969696969696898</v>
      </c>
      <c r="O773" s="2">
        <v>538</v>
      </c>
      <c r="P773" s="27">
        <v>1.6884787998619089E-2</v>
      </c>
      <c r="Q773" s="14">
        <v>95.151515151515099</v>
      </c>
      <c r="R773" s="2">
        <v>456</v>
      </c>
      <c r="S773" s="27">
        <v>1.3350900307422047E-2</v>
      </c>
      <c r="T773" s="14">
        <v>77.575760000000002</v>
      </c>
      <c r="U773" s="27">
        <v>6.7915690866510545E-2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81</v>
      </c>
      <c r="C774" s="302">
        <v>1.4178190092770873E-2</v>
      </c>
      <c r="D774" s="2">
        <v>38.787878787878697</v>
      </c>
      <c r="E774" s="2">
        <v>66</v>
      </c>
      <c r="F774" s="302">
        <v>1.0860622017442817E-2</v>
      </c>
      <c r="G774" s="14">
        <v>30.909090909090899</v>
      </c>
      <c r="H774" s="2">
        <v>89</v>
      </c>
      <c r="I774" s="302">
        <v>1.3503262023972083E-2</v>
      </c>
      <c r="J774" s="14">
        <v>47.272728000000001</v>
      </c>
      <c r="K774" s="302">
        <v>9.8765432098765427E-2</v>
      </c>
      <c r="L774" s="2">
        <v>1126</v>
      </c>
      <c r="M774" s="27">
        <v>3.5434433709915975E-2</v>
      </c>
      <c r="N774" s="2">
        <v>161.21212121212099</v>
      </c>
      <c r="O774" s="2">
        <v>676</v>
      </c>
      <c r="P774" s="27">
        <v>2.1215830273357814E-2</v>
      </c>
      <c r="Q774" s="14">
        <v>107.272727272727</v>
      </c>
      <c r="R774" s="2">
        <v>507</v>
      </c>
      <c r="S774" s="27">
        <v>1.484409310496267E-2</v>
      </c>
      <c r="T774" s="14">
        <v>103.63636</v>
      </c>
      <c r="U774" s="27">
        <v>-0.54973357015985791</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28</v>
      </c>
      <c r="C775" s="302">
        <v>4.9011027481183269E-3</v>
      </c>
      <c r="D775" s="2">
        <v>20</v>
      </c>
      <c r="E775" s="2">
        <v>117</v>
      </c>
      <c r="F775" s="302">
        <v>1.9252920849103176E-2</v>
      </c>
      <c r="G775" s="14">
        <v>41.818181818181799</v>
      </c>
      <c r="H775" s="2">
        <v>107</v>
      </c>
      <c r="I775" s="302">
        <v>1.6234258837809133E-2</v>
      </c>
      <c r="J775" s="14">
        <v>65.454544100000007</v>
      </c>
      <c r="K775" s="302">
        <v>2.8214285714285716</v>
      </c>
      <c r="L775" s="2">
        <v>766</v>
      </c>
      <c r="M775" s="27">
        <v>2.4105485099285649E-2</v>
      </c>
      <c r="N775" s="2">
        <v>147.87878787878699</v>
      </c>
      <c r="O775" s="2">
        <v>788</v>
      </c>
      <c r="P775" s="27">
        <v>2.4730879076044314E-2</v>
      </c>
      <c r="Q775" s="14">
        <v>114.54545454545401</v>
      </c>
      <c r="R775" s="2">
        <v>725</v>
      </c>
      <c r="S775" s="27">
        <v>2.1226760357195139E-2</v>
      </c>
      <c r="T775" s="14">
        <v>117.57576</v>
      </c>
      <c r="U775" s="27">
        <v>-5.3524804177545689E-2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302">
        <v>0</v>
      </c>
      <c r="D776" s="2">
        <v>80</v>
      </c>
      <c r="E776" s="2">
        <v>45</v>
      </c>
      <c r="F776" s="302">
        <v>7.4049695573473757E-3</v>
      </c>
      <c r="G776" s="14">
        <v>26.060606060605998</v>
      </c>
      <c r="H776" s="2">
        <v>0</v>
      </c>
      <c r="I776" s="302">
        <v>0</v>
      </c>
      <c r="J776" s="14">
        <v>15.151515</v>
      </c>
      <c r="L776" s="2">
        <v>89</v>
      </c>
      <c r="M776" s="27">
        <v>2.8007678509613873E-3</v>
      </c>
      <c r="N776" s="2">
        <v>41.818181818181799</v>
      </c>
      <c r="O776" s="2">
        <v>137</v>
      </c>
      <c r="P776" s="27">
        <v>4.299657910429024E-3</v>
      </c>
      <c r="Q776" s="14">
        <v>52.121212121212103</v>
      </c>
      <c r="R776" s="2">
        <v>67</v>
      </c>
      <c r="S776" s="27">
        <v>1.9616454399063094E-3</v>
      </c>
      <c r="T776" s="14">
        <v>30.909089999999999</v>
      </c>
      <c r="U776" s="27">
        <v>-0.24719101123595505</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434</v>
      </c>
      <c r="C777" s="302">
        <v>7.5967092595834063E-2</v>
      </c>
      <c r="D777" s="2">
        <v>98.787878787878796</v>
      </c>
      <c r="E777" s="2">
        <v>494</v>
      </c>
      <c r="F777" s="302">
        <v>8.1290110251768966E-2</v>
      </c>
      <c r="G777" s="14">
        <v>106.06060606060601</v>
      </c>
      <c r="H777" s="2">
        <v>417</v>
      </c>
      <c r="I777" s="302">
        <v>6.3268092853891664E-2</v>
      </c>
      <c r="J777" s="14">
        <v>110.909088</v>
      </c>
      <c r="K777" s="302">
        <v>-3.9170506912442393E-2</v>
      </c>
      <c r="L777" s="2">
        <v>2434</v>
      </c>
      <c r="M777" s="27">
        <v>7.6596280328539504E-2</v>
      </c>
      <c r="N777" s="2">
        <v>222.42424242424201</v>
      </c>
      <c r="O777" s="2">
        <v>3727</v>
      </c>
      <c r="P777" s="27">
        <v>0.11696952578225528</v>
      </c>
      <c r="Q777" s="14">
        <v>230.30303030303</v>
      </c>
      <c r="R777" s="2">
        <v>2709</v>
      </c>
      <c r="S777" s="27">
        <v>7.931488801054018E-2</v>
      </c>
      <c r="T777" s="14">
        <v>247.878784</v>
      </c>
      <c r="U777" s="27">
        <v>0.11298274445357437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87</v>
      </c>
      <c r="C778" s="302">
        <v>1.5228426395939087E-2</v>
      </c>
      <c r="D778" s="2">
        <v>58.787878787878803</v>
      </c>
      <c r="E778" s="2">
        <v>33</v>
      </c>
      <c r="F778" s="302">
        <v>5.4303110087214083E-3</v>
      </c>
      <c r="G778" s="14">
        <v>16.363636363636299</v>
      </c>
      <c r="H778" s="2">
        <v>108</v>
      </c>
      <c r="I778" s="302">
        <v>1.6385980883022302E-2</v>
      </c>
      <c r="J778" s="14">
        <v>73.333335899999994</v>
      </c>
      <c r="K778" s="302">
        <v>0.2413793103448276</v>
      </c>
      <c r="L778" s="2">
        <v>578</v>
      </c>
      <c r="M778" s="27">
        <v>1.818925638040092E-2</v>
      </c>
      <c r="N778" s="2">
        <v>138.78787878787799</v>
      </c>
      <c r="O778" s="2">
        <v>575</v>
      </c>
      <c r="P778" s="27">
        <v>1.804600947807802E-2</v>
      </c>
      <c r="Q778" s="14">
        <v>135.15151515151501</v>
      </c>
      <c r="R778" s="2">
        <v>542</v>
      </c>
      <c r="S778" s="27">
        <v>1.5868833260137608E-2</v>
      </c>
      <c r="T778" s="14">
        <v>120</v>
      </c>
      <c r="U778" s="27">
        <v>-6.228373702422145E-2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302">
        <v>0</v>
      </c>
      <c r="D779" s="2">
        <v>80</v>
      </c>
      <c r="E779" s="2">
        <v>9</v>
      </c>
      <c r="F779" s="302">
        <v>1.4809939114694751E-3</v>
      </c>
      <c r="G779" s="14">
        <v>8.4848484848484809</v>
      </c>
      <c r="H779" s="2">
        <v>0</v>
      </c>
      <c r="I779" s="302">
        <v>0</v>
      </c>
      <c r="J779" s="14">
        <v>15.151515</v>
      </c>
      <c r="L779" s="2">
        <v>102</v>
      </c>
      <c r="M779" s="27">
        <v>3.2098687730119269E-3</v>
      </c>
      <c r="N779" s="2">
        <v>36.969696969696898</v>
      </c>
      <c r="O779" s="2">
        <v>162</v>
      </c>
      <c r="P779" s="27">
        <v>5.0842670181715467E-3</v>
      </c>
      <c r="Q779" s="14">
        <v>70.303030303030297</v>
      </c>
      <c r="R779" s="2">
        <v>43</v>
      </c>
      <c r="S779" s="27">
        <v>1.2589664763577807E-3</v>
      </c>
      <c r="T779" s="14">
        <v>21.212122000000001</v>
      </c>
      <c r="U779" s="27">
        <v>-0.57843137254901966</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51</v>
      </c>
      <c r="C780" s="302">
        <v>8.9270085769298096E-3</v>
      </c>
      <c r="D780" s="2">
        <v>46.6666666666666</v>
      </c>
      <c r="E780" s="2">
        <v>14</v>
      </c>
      <c r="F780" s="302">
        <v>2.3037683067302947E-3</v>
      </c>
      <c r="G780" s="14">
        <v>9.6969696969696901</v>
      </c>
      <c r="H780" s="2">
        <v>63</v>
      </c>
      <c r="I780" s="302">
        <v>9.5584888484296776E-3</v>
      </c>
      <c r="J780" s="14">
        <v>61.818179999999998</v>
      </c>
      <c r="K780" s="302">
        <v>0.23529411764705882</v>
      </c>
      <c r="L780" s="2">
        <v>379</v>
      </c>
      <c r="M780" s="27">
        <v>1.1926865342858042E-2</v>
      </c>
      <c r="N780" s="2">
        <v>119.39393939393899</v>
      </c>
      <c r="O780" s="2">
        <v>275</v>
      </c>
      <c r="P780" s="27">
        <v>8.630700185167749E-3</v>
      </c>
      <c r="Q780" s="14">
        <v>81.212121212121204</v>
      </c>
      <c r="R780" s="2">
        <v>357</v>
      </c>
      <c r="S780" s="27">
        <v>1.0452349582784366E-2</v>
      </c>
      <c r="T780" s="14">
        <v>106.666664</v>
      </c>
      <c r="U780" s="27">
        <v>-5.8047493403693931E-2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36</v>
      </c>
      <c r="C781" s="302">
        <v>6.3014178190092772E-3</v>
      </c>
      <c r="D781" s="2">
        <v>34.545454545454497</v>
      </c>
      <c r="E781" s="2">
        <v>0</v>
      </c>
      <c r="F781" s="302">
        <v>0</v>
      </c>
      <c r="G781" s="14">
        <v>13.3333333333333</v>
      </c>
      <c r="H781" s="2">
        <v>45</v>
      </c>
      <c r="I781" s="302">
        <v>6.8274920345926266E-3</v>
      </c>
      <c r="J781" s="14">
        <v>43.030304000000001</v>
      </c>
      <c r="K781" s="302">
        <v>0.25</v>
      </c>
      <c r="L781" s="2">
        <v>69</v>
      </c>
      <c r="M781" s="27">
        <v>2.1713818170374798E-3</v>
      </c>
      <c r="N781" s="2">
        <v>44.2424242424242</v>
      </c>
      <c r="O781" s="2">
        <v>128</v>
      </c>
      <c r="P781" s="27">
        <v>4.017198631641716E-3</v>
      </c>
      <c r="Q781" s="14">
        <v>56.363636363636303</v>
      </c>
      <c r="R781" s="2">
        <v>131</v>
      </c>
      <c r="S781" s="27">
        <v>3.835456009369053E-3</v>
      </c>
      <c r="T781" s="14">
        <v>62.4242439</v>
      </c>
      <c r="U781" s="27">
        <v>0.89855072463768115</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2">
        <v>0</v>
      </c>
      <c r="D782" s="2">
        <v>80</v>
      </c>
      <c r="E782" s="2">
        <v>10</v>
      </c>
      <c r="F782" s="302">
        <v>1.645548790521639E-3</v>
      </c>
      <c r="G782" s="14">
        <v>9.0909090909090899</v>
      </c>
      <c r="H782" s="2">
        <v>0</v>
      </c>
      <c r="I782" s="302">
        <v>0</v>
      </c>
      <c r="J782" s="14">
        <v>15.151515</v>
      </c>
      <c r="L782" s="2">
        <v>28</v>
      </c>
      <c r="M782" s="27">
        <v>8.8114044749347011E-4</v>
      </c>
      <c r="N782" s="2">
        <v>30.303030303030301</v>
      </c>
      <c r="O782" s="2">
        <v>10</v>
      </c>
      <c r="P782" s="27">
        <v>3.1384364309700909E-4</v>
      </c>
      <c r="Q782" s="14">
        <v>9.0909090909090899</v>
      </c>
      <c r="R782" s="2">
        <v>11</v>
      </c>
      <c r="S782" s="27">
        <v>3.2206119162640903E-4</v>
      </c>
      <c r="T782" s="14">
        <v>10.909091</v>
      </c>
      <c r="U782" s="27">
        <v>-0.6071428571428571</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347</v>
      </c>
      <c r="C783" s="302">
        <v>6.0738666199894979E-2</v>
      </c>
      <c r="D783" s="2">
        <v>81.212121212121204</v>
      </c>
      <c r="E783" s="2">
        <v>461</v>
      </c>
      <c r="F783" s="302">
        <v>7.585979924304756E-2</v>
      </c>
      <c r="G783" s="14">
        <v>103.636363636363</v>
      </c>
      <c r="H783" s="2">
        <v>309</v>
      </c>
      <c r="I783" s="302">
        <v>4.6882111970869368E-2</v>
      </c>
      <c r="J783" s="14">
        <v>88.484849999999994</v>
      </c>
      <c r="K783" s="302">
        <v>-0.10951008645533142</v>
      </c>
      <c r="L783" s="2">
        <v>1856</v>
      </c>
      <c r="M783" s="27">
        <v>5.8407023948138591E-2</v>
      </c>
      <c r="N783" s="2">
        <v>183.030303030303</v>
      </c>
      <c r="O783" s="2">
        <v>3152</v>
      </c>
      <c r="P783" s="27">
        <v>9.8923516304177256E-2</v>
      </c>
      <c r="Q783" s="14">
        <v>211.51515151515099</v>
      </c>
      <c r="R783" s="2">
        <v>2167</v>
      </c>
      <c r="S783" s="27">
        <v>6.3446054750402575E-2</v>
      </c>
      <c r="T783" s="14">
        <v>215.15152</v>
      </c>
      <c r="U783" s="27">
        <v>0.16756465517241378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66</v>
      </c>
      <c r="C784" s="302">
        <v>1.1552599334850342E-2</v>
      </c>
      <c r="D784" s="2">
        <v>38.787878787878697</v>
      </c>
      <c r="E784" s="2">
        <v>42</v>
      </c>
      <c r="F784" s="302">
        <v>6.9113049201908836E-3</v>
      </c>
      <c r="G784" s="14">
        <v>24.848484848484802</v>
      </c>
      <c r="H784" s="2">
        <v>120</v>
      </c>
      <c r="I784" s="302">
        <v>1.8206645425580335E-2</v>
      </c>
      <c r="J784" s="14">
        <v>57.5757561</v>
      </c>
      <c r="K784" s="302">
        <v>0.81818181818181823</v>
      </c>
      <c r="L784" s="2">
        <v>394</v>
      </c>
      <c r="M784" s="27">
        <v>1.2398904868300972E-2</v>
      </c>
      <c r="N784" s="2">
        <v>89.090909090909093</v>
      </c>
      <c r="O784" s="2">
        <v>574</v>
      </c>
      <c r="P784" s="27">
        <v>1.8014625113768321E-2</v>
      </c>
      <c r="Q784" s="14">
        <v>90.909090909090907</v>
      </c>
      <c r="R784" s="2">
        <v>638</v>
      </c>
      <c r="S784" s="27">
        <v>1.8679549114331721E-2</v>
      </c>
      <c r="T784" s="14">
        <v>105.454544</v>
      </c>
      <c r="U784" s="27">
        <v>0.61928934010152281</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228</v>
      </c>
      <c r="C785" s="302">
        <v>3.9908979520392088E-2</v>
      </c>
      <c r="D785" s="2">
        <v>67.272727272727195</v>
      </c>
      <c r="E785" s="2">
        <v>289</v>
      </c>
      <c r="F785" s="302">
        <v>4.7556360046075365E-2</v>
      </c>
      <c r="G785" s="2">
        <v>88.484848484848399</v>
      </c>
      <c r="H785" s="2">
        <v>180</v>
      </c>
      <c r="I785" s="302">
        <v>2.7309968138370506E-2</v>
      </c>
      <c r="J785" s="14">
        <v>71.515150000000006</v>
      </c>
      <c r="K785" s="302">
        <v>-0.21052631578947367</v>
      </c>
      <c r="L785" s="2">
        <v>846</v>
      </c>
      <c r="M785" s="27">
        <v>2.6623029234981277E-2</v>
      </c>
      <c r="N785" s="2">
        <v>125.454545454545</v>
      </c>
      <c r="O785" s="2">
        <v>1365</v>
      </c>
      <c r="P785" s="27">
        <v>4.2839657282741736E-2</v>
      </c>
      <c r="Q785" s="14">
        <v>170.90909090909</v>
      </c>
      <c r="R785" s="2">
        <v>863</v>
      </c>
      <c r="S785" s="27">
        <v>2.5267164397599181E-2</v>
      </c>
      <c r="T785" s="14">
        <v>144.24243200000001</v>
      </c>
      <c r="U785" s="27">
        <v>2.0094562647754138E-2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53</v>
      </c>
      <c r="C786" s="302">
        <v>9.2770873446525477E-3</v>
      </c>
      <c r="D786" s="2">
        <v>25.4545454545454</v>
      </c>
      <c r="E786" s="2">
        <v>123</v>
      </c>
      <c r="F786" s="302">
        <v>2.0240250123416161E-2</v>
      </c>
      <c r="G786" s="14">
        <v>56.363636363636303</v>
      </c>
      <c r="H786" s="2">
        <v>9</v>
      </c>
      <c r="I786" s="302">
        <v>1.3654984069185253E-3</v>
      </c>
      <c r="J786" s="14">
        <v>8.4848479999999995</v>
      </c>
      <c r="K786" s="302">
        <v>-0.83018867924528306</v>
      </c>
      <c r="L786" s="2">
        <v>546</v>
      </c>
      <c r="M786" s="27">
        <v>1.7182238726122668E-2</v>
      </c>
      <c r="N786" s="2">
        <v>98.181818181818201</v>
      </c>
      <c r="O786" s="2">
        <v>1129</v>
      </c>
      <c r="P786" s="27">
        <v>3.5432947305652322E-2</v>
      </c>
      <c r="Q786" s="14">
        <v>143.636363636363</v>
      </c>
      <c r="R786" s="2">
        <v>618</v>
      </c>
      <c r="S786" s="27">
        <v>1.8093983311374615E-2</v>
      </c>
      <c r="T786" s="14">
        <v>115.757576</v>
      </c>
      <c r="U786" s="27">
        <v>0.13186813186813187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2">
        <v>0</v>
      </c>
      <c r="D787" s="2">
        <v>80</v>
      </c>
      <c r="E787" s="2">
        <v>7</v>
      </c>
      <c r="F787" s="302">
        <v>1.1518841533651473E-3</v>
      </c>
      <c r="G787" s="14">
        <v>7.2727272727272698</v>
      </c>
      <c r="H787" s="2">
        <v>0</v>
      </c>
      <c r="I787" s="302">
        <v>0</v>
      </c>
      <c r="J787" s="14">
        <v>15.151515</v>
      </c>
      <c r="L787" s="2">
        <v>70</v>
      </c>
      <c r="M787" s="27">
        <v>2.2028511187336753E-3</v>
      </c>
      <c r="N787" s="2">
        <v>27.272727272727199</v>
      </c>
      <c r="O787" s="2">
        <v>84</v>
      </c>
      <c r="P787" s="27">
        <v>2.6362866020148762E-3</v>
      </c>
      <c r="Q787" s="14">
        <v>36.363636363636303</v>
      </c>
      <c r="R787" s="2">
        <v>48</v>
      </c>
      <c r="S787" s="27">
        <v>1.4053579270970576E-3</v>
      </c>
      <c r="T787" s="14">
        <v>33.3333321</v>
      </c>
      <c r="U787" s="27">
        <v>-0.31428571428571428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5099</v>
      </c>
      <c r="C788" s="302">
        <v>0.89252581830911959</v>
      </c>
      <c r="D788" s="2">
        <v>205.45454545454501</v>
      </c>
      <c r="E788" s="2">
        <v>5349</v>
      </c>
      <c r="F788" s="302">
        <v>0.88020404805002472</v>
      </c>
      <c r="G788" s="14">
        <v>205.45454545454501</v>
      </c>
      <c r="H788" s="2">
        <v>5910</v>
      </c>
      <c r="I788" s="302">
        <v>0.89667728720983164</v>
      </c>
      <c r="J788" s="14">
        <v>236.363632</v>
      </c>
      <c r="K788" s="302">
        <v>0.15905079427338695</v>
      </c>
      <c r="L788" s="2">
        <v>26935</v>
      </c>
      <c r="M788" s="27">
        <v>0.84762564118702211</v>
      </c>
      <c r="N788" s="2">
        <v>458.18181818181802</v>
      </c>
      <c r="O788" s="2">
        <v>25997</v>
      </c>
      <c r="P788" s="27">
        <v>0.81589931895929446</v>
      </c>
      <c r="Q788" s="14">
        <v>401.81818181818102</v>
      </c>
      <c r="R788" s="2">
        <v>29691</v>
      </c>
      <c r="S788" s="27">
        <v>0.8693017127799737</v>
      </c>
      <c r="T788" s="14">
        <v>455.75756799999999</v>
      </c>
      <c r="U788" s="27">
        <v>0.1023204009652868</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4132</v>
      </c>
      <c r="C789" s="302">
        <v>0.72326273411517594</v>
      </c>
      <c r="D789" s="2">
        <v>189.09090909090901</v>
      </c>
      <c r="E789" s="2">
        <v>3346</v>
      </c>
      <c r="F789" s="302">
        <v>0.55060062530854037</v>
      </c>
      <c r="G789" s="14">
        <v>174.54545454545399</v>
      </c>
      <c r="H789" s="2">
        <v>4133</v>
      </c>
      <c r="I789" s="302">
        <v>0.6270672128660294</v>
      </c>
      <c r="J789" s="14">
        <v>227.27271999999999</v>
      </c>
      <c r="K789" s="302">
        <v>2.4201355275895451E-4</v>
      </c>
      <c r="L789" s="2">
        <v>21396</v>
      </c>
      <c r="M789" s="27">
        <v>0.673317179091796</v>
      </c>
      <c r="N789" s="2">
        <v>457.575757575757</v>
      </c>
      <c r="O789" s="2">
        <v>19026</v>
      </c>
      <c r="P789" s="27">
        <v>0.59711891535636941</v>
      </c>
      <c r="Q789" s="14">
        <v>427.87878787878702</v>
      </c>
      <c r="R789" s="2">
        <v>21481</v>
      </c>
      <c r="S789" s="27">
        <v>0.62892695066608106</v>
      </c>
      <c r="T789" s="14">
        <v>440</v>
      </c>
      <c r="U789" s="27">
        <v>3.9727051785380446E-3</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1889</v>
      </c>
      <c r="C790" s="302">
        <v>0.33064939611412569</v>
      </c>
      <c r="D790" s="2">
        <v>149.09090909090901</v>
      </c>
      <c r="E790" s="2">
        <v>1709</v>
      </c>
      <c r="F790" s="302">
        <v>0.28122428830014812</v>
      </c>
      <c r="G790" s="14">
        <v>143.030303030303</v>
      </c>
      <c r="H790" s="2">
        <v>2330</v>
      </c>
      <c r="I790" s="302">
        <v>0.3535123653466849</v>
      </c>
      <c r="J790" s="14">
        <v>199.393936</v>
      </c>
      <c r="K790" s="302">
        <v>0.23345685547908945</v>
      </c>
      <c r="L790" s="2">
        <v>10061</v>
      </c>
      <c r="M790" s="27">
        <v>0.31661264436542153</v>
      </c>
      <c r="N790" s="2">
        <v>311.51515151515099</v>
      </c>
      <c r="O790" s="2">
        <v>9601</v>
      </c>
      <c r="P790" s="27">
        <v>0.30132128173743838</v>
      </c>
      <c r="Q790" s="14">
        <v>287.27272727272702</v>
      </c>
      <c r="R790" s="2">
        <v>10774</v>
      </c>
      <c r="S790" s="27">
        <v>0.31544429805299373</v>
      </c>
      <c r="T790" s="14">
        <v>361.21212800000001</v>
      </c>
      <c r="U790" s="27">
        <v>7.0867706987377002E-2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1650</v>
      </c>
      <c r="C791" s="302">
        <v>0.28881498337125855</v>
      </c>
      <c r="D791" s="2">
        <v>125.454545454545</v>
      </c>
      <c r="E791" s="2">
        <v>1171</v>
      </c>
      <c r="F791" s="302">
        <v>0.19269376337008393</v>
      </c>
      <c r="G791" s="14">
        <v>116.363636363636</v>
      </c>
      <c r="H791" s="2">
        <v>1361</v>
      </c>
      <c r="I791" s="302">
        <v>0.20649370353512364</v>
      </c>
      <c r="J791" s="14">
        <v>167.878784</v>
      </c>
      <c r="K791" s="302">
        <v>-0.17515151515151514</v>
      </c>
      <c r="L791" s="2">
        <v>8547</v>
      </c>
      <c r="M791" s="27">
        <v>0.26896812159738176</v>
      </c>
      <c r="N791" s="2">
        <v>346.666666666666</v>
      </c>
      <c r="O791" s="2">
        <v>6959</v>
      </c>
      <c r="P791" s="27">
        <v>0.21840379123120862</v>
      </c>
      <c r="Q791" s="14">
        <v>328.48484848484799</v>
      </c>
      <c r="R791" s="2">
        <v>7787</v>
      </c>
      <c r="S791" s="27">
        <v>0.22799004538134973</v>
      </c>
      <c r="T791" s="14">
        <v>399.39395100000002</v>
      </c>
      <c r="U791" s="27">
        <v>-8.8920088920088916E-2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499</v>
      </c>
      <c r="C792" s="302">
        <v>8.734465254682304E-2</v>
      </c>
      <c r="D792" s="2">
        <v>91.515151515151501</v>
      </c>
      <c r="E792" s="2">
        <v>455</v>
      </c>
      <c r="F792" s="302">
        <v>7.4872469968734576E-2</v>
      </c>
      <c r="G792" s="14">
        <v>98.787878787878796</v>
      </c>
      <c r="H792" s="2">
        <v>442</v>
      </c>
      <c r="I792" s="302">
        <v>6.7061143984220903E-2</v>
      </c>
      <c r="J792" s="14">
        <v>100.606064</v>
      </c>
      <c r="K792" s="302">
        <v>-0.11422845691382766</v>
      </c>
      <c r="L792" s="2">
        <v>2430</v>
      </c>
      <c r="M792" s="27">
        <v>7.6470403121754724E-2</v>
      </c>
      <c r="N792" s="2">
        <v>198.78787878787799</v>
      </c>
      <c r="O792" s="2">
        <v>2215</v>
      </c>
      <c r="P792" s="27">
        <v>6.9516366945987507E-2</v>
      </c>
      <c r="Q792" s="14">
        <v>195.75757575757501</v>
      </c>
      <c r="R792" s="2">
        <v>2788</v>
      </c>
      <c r="S792" s="27">
        <v>8.1627872932220763E-2</v>
      </c>
      <c r="T792" s="14">
        <v>246.060608</v>
      </c>
      <c r="U792" s="27">
        <v>0.14732510288065845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94</v>
      </c>
      <c r="C793" s="302">
        <v>1.6453702082968667E-2</v>
      </c>
      <c r="D793" s="2">
        <v>44.848484848484802</v>
      </c>
      <c r="E793" s="2">
        <v>11</v>
      </c>
      <c r="F793" s="302">
        <v>1.8101036695738028E-3</v>
      </c>
      <c r="G793" s="14">
        <v>10.909090909090899</v>
      </c>
      <c r="H793" s="2">
        <v>0</v>
      </c>
      <c r="I793" s="302">
        <v>0</v>
      </c>
      <c r="J793" s="14">
        <v>15.151515</v>
      </c>
      <c r="K793" s="302">
        <v>-1</v>
      </c>
      <c r="L793" s="2">
        <v>358</v>
      </c>
      <c r="M793" s="27">
        <v>1.1266010007237939E-2</v>
      </c>
      <c r="N793" s="2">
        <v>87.272727272727195</v>
      </c>
      <c r="O793" s="2">
        <v>251</v>
      </c>
      <c r="P793" s="27">
        <v>7.8774754417349283E-3</v>
      </c>
      <c r="Q793" s="14">
        <v>76.969696969696898</v>
      </c>
      <c r="R793" s="2">
        <v>132</v>
      </c>
      <c r="S793" s="27">
        <v>3.8647342995169081E-3</v>
      </c>
      <c r="T793" s="14">
        <v>47.878788</v>
      </c>
      <c r="U793" s="27">
        <v>-0.63128491620111726</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967</v>
      </c>
      <c r="C794" s="302">
        <v>0.16926308419394365</v>
      </c>
      <c r="D794" s="2">
        <v>104.24242424242399</v>
      </c>
      <c r="E794" s="2">
        <v>2003</v>
      </c>
      <c r="F794" s="302">
        <v>0.3296034227414843</v>
      </c>
      <c r="G794" s="14">
        <v>198.78787878787799</v>
      </c>
      <c r="H794" s="2">
        <v>1777</v>
      </c>
      <c r="I794" s="302">
        <v>0.26961007434380213</v>
      </c>
      <c r="J794" s="14">
        <v>213.939392</v>
      </c>
      <c r="K794" s="302">
        <v>0.8376421923474664</v>
      </c>
      <c r="L794" s="2">
        <v>5539</v>
      </c>
      <c r="M794" s="27">
        <v>0.1743084620952261</v>
      </c>
      <c r="N794" s="2">
        <v>282.42424242424198</v>
      </c>
      <c r="O794" s="2">
        <v>6971</v>
      </c>
      <c r="P794" s="27">
        <v>0.21878040360292503</v>
      </c>
      <c r="Q794" s="14">
        <v>381.21212121212102</v>
      </c>
      <c r="R794" s="2">
        <v>8210</v>
      </c>
      <c r="S794" s="27">
        <v>0.24037476211389255</v>
      </c>
      <c r="T794" s="14">
        <v>378.18182400000001</v>
      </c>
      <c r="U794" s="27">
        <v>0.48221700667990613</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257</v>
      </c>
      <c r="C795" s="302">
        <v>4.4985121652371785E-2</v>
      </c>
      <c r="D795" s="2">
        <v>65.454545454545396</v>
      </c>
      <c r="E795" s="2">
        <v>640</v>
      </c>
      <c r="F795" s="302">
        <v>0.10531512259338489</v>
      </c>
      <c r="G795" s="14">
        <v>137.575757575757</v>
      </c>
      <c r="H795" s="2">
        <v>804</v>
      </c>
      <c r="I795" s="302">
        <v>0.12198452435138826</v>
      </c>
      <c r="J795" s="14">
        <v>161.81817599999999</v>
      </c>
      <c r="K795" s="302">
        <v>2.1284046692607004</v>
      </c>
      <c r="L795" s="2">
        <v>2268</v>
      </c>
      <c r="M795" s="27">
        <v>7.1372376246971084E-2</v>
      </c>
      <c r="N795" s="2">
        <v>222.42424242424201</v>
      </c>
      <c r="O795" s="2">
        <v>2462</v>
      </c>
      <c r="P795" s="27">
        <v>7.7268304930483631E-2</v>
      </c>
      <c r="Q795" s="14">
        <v>245.45454545454501</v>
      </c>
      <c r="R795" s="2">
        <v>3111</v>
      </c>
      <c r="S795" s="27">
        <v>9.1084760649978044E-2</v>
      </c>
      <c r="T795" s="14">
        <v>267.27273600000001</v>
      </c>
      <c r="U795" s="27">
        <v>0.37169312169312169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124</v>
      </c>
      <c r="C796" s="302">
        <v>2.1704883598809732E-2</v>
      </c>
      <c r="D796" s="2">
        <v>50.303030303030297</v>
      </c>
      <c r="E796" s="2">
        <v>294</v>
      </c>
      <c r="F796" s="302">
        <v>4.8379134441336187E-2</v>
      </c>
      <c r="G796" s="14">
        <v>86.6666666666666</v>
      </c>
      <c r="H796" s="2">
        <v>453</v>
      </c>
      <c r="I796" s="302">
        <v>6.8730086481565769E-2</v>
      </c>
      <c r="J796" s="14">
        <v>141.21212800000001</v>
      </c>
      <c r="K796" s="302">
        <v>2.653225806451613</v>
      </c>
      <c r="L796" s="2">
        <v>1153</v>
      </c>
      <c r="M796" s="27">
        <v>3.6284104855713255E-2</v>
      </c>
      <c r="N796" s="2">
        <v>148.48484848484799</v>
      </c>
      <c r="O796" s="2">
        <v>1143</v>
      </c>
      <c r="P796" s="27">
        <v>3.5872328405988134E-2</v>
      </c>
      <c r="Q796" s="14">
        <v>147.87878787878699</v>
      </c>
      <c r="R796" s="2">
        <v>1803</v>
      </c>
      <c r="S796" s="27">
        <v>5.2788757136583223E-2</v>
      </c>
      <c r="T796" s="14">
        <v>225.454544</v>
      </c>
      <c r="U796" s="27">
        <v>0.56374674761491761</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116</v>
      </c>
      <c r="C797" s="302">
        <v>2.030456852791878E-2</v>
      </c>
      <c r="D797" s="2">
        <v>44.2424242424242</v>
      </c>
      <c r="E797" s="2">
        <v>244</v>
      </c>
      <c r="F797" s="302">
        <v>4.0151390488727991E-2</v>
      </c>
      <c r="G797" s="14">
        <v>83.030303030303003</v>
      </c>
      <c r="H797" s="2">
        <v>277</v>
      </c>
      <c r="I797" s="302">
        <v>4.2027006524047943E-2</v>
      </c>
      <c r="J797" s="14">
        <v>103.63636</v>
      </c>
      <c r="K797" s="302">
        <v>1.3879310344827587</v>
      </c>
      <c r="L797" s="2">
        <v>1017</v>
      </c>
      <c r="M797" s="27">
        <v>3.2004279825030679E-2</v>
      </c>
      <c r="N797" s="2">
        <v>158.78787878787799</v>
      </c>
      <c r="O797" s="2">
        <v>1072</v>
      </c>
      <c r="P797" s="27">
        <v>3.3644038539999373E-2</v>
      </c>
      <c r="Q797" s="14">
        <v>165.45454545454501</v>
      </c>
      <c r="R797" s="2">
        <v>1132</v>
      </c>
      <c r="S797" s="27">
        <v>3.3143024447372271E-2</v>
      </c>
      <c r="T797" s="14">
        <v>199.393936</v>
      </c>
      <c r="U797" s="27">
        <v>0.11307767944936087</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17</v>
      </c>
      <c r="C798" s="302">
        <v>2.9756695256432696E-3</v>
      </c>
      <c r="D798" s="2">
        <v>12.1212121212121</v>
      </c>
      <c r="E798" s="2">
        <v>102</v>
      </c>
      <c r="F798" s="302">
        <v>1.6784597663320716E-2</v>
      </c>
      <c r="G798" s="14">
        <v>52.121212121212103</v>
      </c>
      <c r="H798" s="2">
        <v>74</v>
      </c>
      <c r="I798" s="302">
        <v>1.122743134577454E-2</v>
      </c>
      <c r="J798" s="14">
        <v>46.6666679</v>
      </c>
      <c r="K798" s="302">
        <v>3.3529411764705883</v>
      </c>
      <c r="L798" s="2">
        <v>98</v>
      </c>
      <c r="M798" s="27">
        <v>3.0839915662271454E-3</v>
      </c>
      <c r="N798" s="2">
        <v>32.121212121212103</v>
      </c>
      <c r="O798" s="2">
        <v>246</v>
      </c>
      <c r="P798" s="27">
        <v>7.7205536201864228E-3</v>
      </c>
      <c r="Q798" s="14">
        <v>82.424242424242394</v>
      </c>
      <c r="R798" s="2">
        <v>173</v>
      </c>
      <c r="S798" s="27">
        <v>5.0651441955789781E-3</v>
      </c>
      <c r="T798" s="14">
        <v>66.060609999999997</v>
      </c>
      <c r="U798" s="27">
        <v>0.76530612244897955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2">
        <v>0</v>
      </c>
      <c r="D799" s="2">
        <v>80</v>
      </c>
      <c r="E799" s="2">
        <v>0</v>
      </c>
      <c r="F799" s="302">
        <v>0</v>
      </c>
      <c r="G799" s="14">
        <v>13.3333333333333</v>
      </c>
      <c r="H799" s="2">
        <v>0</v>
      </c>
      <c r="I799" s="302">
        <v>0</v>
      </c>
      <c r="J799" s="14">
        <v>15.151515</v>
      </c>
      <c r="L799" s="2">
        <v>0</v>
      </c>
      <c r="M799" s="27">
        <v>0</v>
      </c>
      <c r="N799" s="2">
        <v>80</v>
      </c>
      <c r="O799" s="2">
        <v>1</v>
      </c>
      <c r="P799" s="27">
        <v>3.1384364309700906E-5</v>
      </c>
      <c r="Q799" s="14">
        <v>1.8181818181818099</v>
      </c>
      <c r="R799" s="2">
        <v>3</v>
      </c>
      <c r="S799" s="27">
        <v>8.7834870443566102E-5</v>
      </c>
      <c r="T799" s="14">
        <v>3.030303</v>
      </c>
      <c r="U799" s="27"/>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710</v>
      </c>
      <c r="C800" s="302">
        <v>0.12427796254157185</v>
      </c>
      <c r="D800" s="2">
        <v>90.303030303030297</v>
      </c>
      <c r="E800" s="2">
        <v>1363</v>
      </c>
      <c r="F800" s="302">
        <v>0.22428830014809939</v>
      </c>
      <c r="G800" s="14">
        <v>167.87878787878699</v>
      </c>
      <c r="H800" s="2">
        <v>973</v>
      </c>
      <c r="I800" s="302">
        <v>0.1476255499924139</v>
      </c>
      <c r="J800" s="14">
        <v>155.15152</v>
      </c>
      <c r="K800" s="302">
        <v>0.37042253521126761</v>
      </c>
      <c r="L800" s="2">
        <v>3271</v>
      </c>
      <c r="M800" s="27">
        <v>0.10293608584825503</v>
      </c>
      <c r="N800" s="2">
        <v>220</v>
      </c>
      <c r="O800" s="2">
        <v>4509</v>
      </c>
      <c r="P800" s="27">
        <v>0.14151209867244138</v>
      </c>
      <c r="Q800" s="14">
        <v>287.87878787878702</v>
      </c>
      <c r="R800" s="2">
        <v>5099</v>
      </c>
      <c r="S800" s="27">
        <v>0.1492900014639145</v>
      </c>
      <c r="T800" s="14">
        <v>296.36364700000001</v>
      </c>
      <c r="U800" s="27">
        <v>0.55885050443289519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422</v>
      </c>
      <c r="C801" s="302">
        <v>7.3866619989497631E-2</v>
      </c>
      <c r="D801" s="2">
        <v>80.606060606060595</v>
      </c>
      <c r="E801" s="2">
        <v>675</v>
      </c>
      <c r="F801" s="302">
        <v>0.11107454336021064</v>
      </c>
      <c r="G801" s="14">
        <v>135.15151515151501</v>
      </c>
      <c r="H801" s="2">
        <v>309</v>
      </c>
      <c r="I801" s="302">
        <v>4.6882111970869368E-2</v>
      </c>
      <c r="J801" s="14">
        <v>81.212119999999999</v>
      </c>
      <c r="K801" s="302">
        <v>-0.26777251184834122</v>
      </c>
      <c r="L801" s="2">
        <v>1864</v>
      </c>
      <c r="M801" s="27">
        <v>5.8658778361708151E-2</v>
      </c>
      <c r="N801" s="2">
        <v>150.30303030303</v>
      </c>
      <c r="O801" s="2">
        <v>2280</v>
      </c>
      <c r="P801" s="27">
        <v>7.1556350626118065E-2</v>
      </c>
      <c r="Q801" s="14">
        <v>209.09090909090901</v>
      </c>
      <c r="R801" s="2">
        <v>2415</v>
      </c>
      <c r="S801" s="27">
        <v>7.0707070707070704E-2</v>
      </c>
      <c r="T801" s="14">
        <v>213.939392</v>
      </c>
      <c r="U801" s="27">
        <v>0.29560085836909872</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255</v>
      </c>
      <c r="C802" s="302">
        <v>4.4635042884649048E-2</v>
      </c>
      <c r="D802" s="2">
        <v>51.515151515151501</v>
      </c>
      <c r="E802" s="2">
        <v>596</v>
      </c>
      <c r="F802" s="302">
        <v>9.8074707915089682E-2</v>
      </c>
      <c r="G802" s="14">
        <v>117.575757575757</v>
      </c>
      <c r="H802" s="2">
        <v>630</v>
      </c>
      <c r="I802" s="302">
        <v>9.5584888484296762E-2</v>
      </c>
      <c r="J802" s="14">
        <v>122.42424</v>
      </c>
      <c r="K802" s="302">
        <v>1.4705882352941178</v>
      </c>
      <c r="L802" s="2">
        <v>1253</v>
      </c>
      <c r="M802" s="27">
        <v>3.9431035025332788E-2</v>
      </c>
      <c r="N802" s="2">
        <v>138.78787878787799</v>
      </c>
      <c r="O802" s="2">
        <v>1854</v>
      </c>
      <c r="P802" s="27">
        <v>5.8186611430185484E-2</v>
      </c>
      <c r="Q802" s="14">
        <v>185.45454545454501</v>
      </c>
      <c r="R802" s="2">
        <v>2198</v>
      </c>
      <c r="S802" s="27">
        <v>6.4353681744986097E-2</v>
      </c>
      <c r="T802" s="14">
        <v>227.878784</v>
      </c>
      <c r="U802" s="27">
        <v>0.75418994413407825</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33</v>
      </c>
      <c r="C803" s="302">
        <v>5.776299667425171E-3</v>
      </c>
      <c r="D803" s="2">
        <v>22.424242424242401</v>
      </c>
      <c r="E803" s="2">
        <v>92</v>
      </c>
      <c r="F803" s="302">
        <v>1.5139048872799078E-2</v>
      </c>
      <c r="G803" s="14">
        <v>35.151515151515099</v>
      </c>
      <c r="H803" s="2">
        <v>34</v>
      </c>
      <c r="I803" s="302">
        <v>5.158549537247762E-3</v>
      </c>
      <c r="J803" s="14">
        <v>21.212122000000001</v>
      </c>
      <c r="K803" s="302">
        <v>3.0303030303030304E-2</v>
      </c>
      <c r="L803" s="2">
        <v>154</v>
      </c>
      <c r="M803" s="27">
        <v>4.8462724612140856E-3</v>
      </c>
      <c r="N803" s="2">
        <v>44.2424242424242</v>
      </c>
      <c r="O803" s="2">
        <v>346</v>
      </c>
      <c r="P803" s="27">
        <v>1.0858990051156514E-2</v>
      </c>
      <c r="Q803" s="14">
        <v>75.151515151515099</v>
      </c>
      <c r="R803" s="2">
        <v>469</v>
      </c>
      <c r="S803" s="27">
        <v>1.3731518079344167E-2</v>
      </c>
      <c r="T803" s="14">
        <v>115.757576</v>
      </c>
      <c r="U803" s="27">
        <v>2.0454545454545454</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2">
        <v>0</v>
      </c>
      <c r="D804" s="2">
        <v>80</v>
      </c>
      <c r="E804" s="2">
        <v>0</v>
      </c>
      <c r="F804" s="302">
        <v>0</v>
      </c>
      <c r="G804" s="14">
        <v>13.3333333333333</v>
      </c>
      <c r="H804" s="2">
        <v>0</v>
      </c>
      <c r="I804" s="302">
        <v>0</v>
      </c>
      <c r="J804" s="14">
        <v>15.151515</v>
      </c>
      <c r="L804" s="2">
        <v>0</v>
      </c>
      <c r="M804" s="27">
        <v>0</v>
      </c>
      <c r="N804" s="2">
        <v>80</v>
      </c>
      <c r="O804" s="2">
        <v>29</v>
      </c>
      <c r="P804" s="27">
        <v>9.1014656498132629E-4</v>
      </c>
      <c r="Q804" s="14">
        <v>24.2424242424242</v>
      </c>
      <c r="R804" s="2">
        <v>17</v>
      </c>
      <c r="S804" s="27">
        <v>4.9773093251354126E-4</v>
      </c>
      <c r="T804" s="14">
        <v>15.151515</v>
      </c>
      <c r="U804" s="27"/>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1845</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1700</v>
      </c>
      <c r="C807" s="305"/>
      <c r="D807" s="305" t="s">
        <v>1701</v>
      </c>
      <c r="E807" s="305" t="s">
        <v>1700</v>
      </c>
      <c r="F807" s="305"/>
      <c r="G807" s="305" t="s">
        <v>1701</v>
      </c>
      <c r="H807" s="305" t="s">
        <v>1700</v>
      </c>
      <c r="I807" s="305"/>
      <c r="J807" s="305" t="s">
        <v>1701</v>
      </c>
      <c r="K807" t="s">
        <v>170</v>
      </c>
      <c r="L807" s="208" t="s">
        <v>1700</v>
      </c>
      <c r="M807" s="208"/>
      <c r="N807" s="208" t="s">
        <v>1701</v>
      </c>
      <c r="O807" s="208" t="s">
        <v>1700</v>
      </c>
      <c r="P807" s="208"/>
      <c r="Q807" s="208" t="s">
        <v>1701</v>
      </c>
      <c r="R807" s="208" t="s">
        <v>1700</v>
      </c>
      <c r="S807" s="208"/>
      <c r="T807" s="208" t="s">
        <v>1701</v>
      </c>
      <c r="U807" t="s">
        <v>170</v>
      </c>
      <c r="V807" s="208" t="s">
        <v>1700</v>
      </c>
      <c r="W807" s="208"/>
      <c r="X807" s="208" t="s">
        <v>1701</v>
      </c>
      <c r="Y807" s="208" t="s">
        <v>1700</v>
      </c>
      <c r="Z807" s="208"/>
      <c r="AA807" s="208" t="s">
        <v>1701</v>
      </c>
      <c r="AB807" s="208" t="s">
        <v>1700</v>
      </c>
      <c r="AC807" s="208"/>
      <c r="AD807" s="208" t="s">
        <v>1701</v>
      </c>
      <c r="AE807" t="s">
        <v>170</v>
      </c>
    </row>
    <row r="808" spans="1:31" x14ac:dyDescent="0.3">
      <c r="A808" t="s">
        <v>1846</v>
      </c>
      <c r="B808" s="15">
        <v>59760</v>
      </c>
      <c r="C808" t="s">
        <v>170</v>
      </c>
      <c r="D808" s="15">
        <v>2326.0606060606001</v>
      </c>
      <c r="E808" s="15">
        <v>49623</v>
      </c>
      <c r="F808" t="s">
        <v>170</v>
      </c>
      <c r="G808" s="14">
        <v>2496.9696969696902</v>
      </c>
      <c r="H808" s="15">
        <v>68658</v>
      </c>
      <c r="I808" t="s">
        <v>170</v>
      </c>
      <c r="J808" s="14">
        <v>4375.757575757576</v>
      </c>
      <c r="K808" s="302">
        <v>0.14889558232931727</v>
      </c>
      <c r="L808" s="15">
        <v>48684</v>
      </c>
      <c r="M808" s="27" t="s">
        <v>170</v>
      </c>
      <c r="N808" s="15">
        <v>1146.6666666666599</v>
      </c>
      <c r="O808" s="15">
        <v>46481</v>
      </c>
      <c r="P808" s="27" t="s">
        <v>170</v>
      </c>
      <c r="Q808" s="14">
        <v>727.27272727272702</v>
      </c>
      <c r="R808" s="2">
        <v>61556</v>
      </c>
      <c r="S808" s="27" t="s">
        <v>170</v>
      </c>
      <c r="T808" s="14">
        <v>960.60606060606062</v>
      </c>
      <c r="U808" s="27">
        <v>0.2643989811847835</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1847</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1700</v>
      </c>
      <c r="C811" s="305"/>
      <c r="D811" s="305" t="s">
        <v>1701</v>
      </c>
      <c r="E811" s="305" t="s">
        <v>1700</v>
      </c>
      <c r="F811" s="305"/>
      <c r="G811" s="305" t="s">
        <v>1701</v>
      </c>
      <c r="H811" s="305" t="s">
        <v>1700</v>
      </c>
      <c r="I811" s="305"/>
      <c r="J811" s="305" t="s">
        <v>1701</v>
      </c>
      <c r="K811" t="s">
        <v>170</v>
      </c>
      <c r="L811" s="208" t="s">
        <v>1700</v>
      </c>
      <c r="M811" s="208"/>
      <c r="N811" s="208" t="s">
        <v>1701</v>
      </c>
      <c r="O811" s="208" t="s">
        <v>1700</v>
      </c>
      <c r="P811" s="208"/>
      <c r="Q811" s="208" t="s">
        <v>1701</v>
      </c>
      <c r="R811" s="208" t="s">
        <v>1700</v>
      </c>
      <c r="S811" s="208"/>
      <c r="T811" s="208" t="s">
        <v>1701</v>
      </c>
      <c r="U811" t="s">
        <v>170</v>
      </c>
      <c r="V811" s="208" t="s">
        <v>1700</v>
      </c>
      <c r="W811" s="208"/>
      <c r="X811" s="208" t="s">
        <v>1701</v>
      </c>
      <c r="Y811" s="208" t="s">
        <v>1700</v>
      </c>
      <c r="Z811" s="208"/>
      <c r="AA811" s="208" t="s">
        <v>1701</v>
      </c>
      <c r="AB811" s="208" t="s">
        <v>1700</v>
      </c>
      <c r="AC811" s="208"/>
      <c r="AD811" s="208" t="s">
        <v>1701</v>
      </c>
      <c r="AE811" t="s">
        <v>170</v>
      </c>
    </row>
    <row r="812" spans="1:31" x14ac:dyDescent="0.3">
      <c r="A812" t="s">
        <v>1846</v>
      </c>
      <c r="B812" s="15">
        <v>58414</v>
      </c>
      <c r="C812" t="s">
        <v>170</v>
      </c>
      <c r="D812" s="15">
        <v>2104.2424242424199</v>
      </c>
      <c r="E812" s="15">
        <v>53057</v>
      </c>
      <c r="F812" t="s">
        <v>170</v>
      </c>
      <c r="G812" s="14">
        <v>1706.6666666666599</v>
      </c>
      <c r="H812" s="15">
        <v>73242</v>
      </c>
      <c r="I812" t="s">
        <v>170</v>
      </c>
      <c r="J812" s="14">
        <v>5181.2121212121219</v>
      </c>
      <c r="K812" s="302">
        <v>0.25384325675351799</v>
      </c>
      <c r="L812" s="15">
        <v>47890</v>
      </c>
      <c r="M812" s="27" t="s">
        <v>170</v>
      </c>
      <c r="N812" s="15">
        <v>1147.27272727272</v>
      </c>
      <c r="O812" s="15">
        <v>48190</v>
      </c>
      <c r="P812" s="27" t="s">
        <v>170</v>
      </c>
      <c r="Q812" s="14">
        <v>1249.69696969696</v>
      </c>
      <c r="R812" s="2">
        <v>64528</v>
      </c>
      <c r="S812" s="27" t="s">
        <v>170</v>
      </c>
      <c r="T812" s="14">
        <v>1600</v>
      </c>
      <c r="U812" s="27">
        <v>0.34742117352265611</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1848</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1700</v>
      </c>
      <c r="C815" s="305"/>
      <c r="D815" s="305" t="s">
        <v>1701</v>
      </c>
      <c r="E815" s="305" t="s">
        <v>1700</v>
      </c>
      <c r="F815" s="305"/>
      <c r="G815" s="305" t="s">
        <v>1701</v>
      </c>
      <c r="H815" s="305" t="s">
        <v>1700</v>
      </c>
      <c r="I815" s="305"/>
      <c r="J815" s="305" t="s">
        <v>1701</v>
      </c>
      <c r="K815" t="s">
        <v>170</v>
      </c>
      <c r="L815" s="208" t="s">
        <v>1700</v>
      </c>
      <c r="M815" s="208"/>
      <c r="N815" s="208" t="s">
        <v>1701</v>
      </c>
      <c r="O815" s="208" t="s">
        <v>1700</v>
      </c>
      <c r="P815" s="208"/>
      <c r="Q815" s="208" t="s">
        <v>1701</v>
      </c>
      <c r="R815" s="208" t="s">
        <v>1700</v>
      </c>
      <c r="S815" s="208"/>
      <c r="T815" s="208" t="s">
        <v>1701</v>
      </c>
      <c r="U815" t="s">
        <v>170</v>
      </c>
      <c r="V815" s="208" t="s">
        <v>1700</v>
      </c>
      <c r="W815" s="208"/>
      <c r="X815" s="208" t="s">
        <v>1701</v>
      </c>
      <c r="Y815" s="208" t="s">
        <v>1700</v>
      </c>
      <c r="Z815" s="208"/>
      <c r="AA815" s="208" t="s">
        <v>1701</v>
      </c>
      <c r="AB815" s="208" t="s">
        <v>1700</v>
      </c>
      <c r="AC815" s="208"/>
      <c r="AD815" s="208" t="s">
        <v>1701</v>
      </c>
      <c r="AE815" t="s">
        <v>170</v>
      </c>
    </row>
    <row r="816" spans="1:31" x14ac:dyDescent="0.3">
      <c r="A816" t="s">
        <v>1846</v>
      </c>
      <c r="B816" s="15">
        <v>67750</v>
      </c>
      <c r="C816" t="s">
        <v>170</v>
      </c>
      <c r="D816" s="15">
        <v>17406.060606060601</v>
      </c>
      <c r="E816" s="15">
        <v>62841</v>
      </c>
      <c r="F816" t="s">
        <v>170</v>
      </c>
      <c r="G816" s="14">
        <v>17617.575757575702</v>
      </c>
      <c r="H816" s="15">
        <v>61510</v>
      </c>
      <c r="I816" t="s">
        <v>170</v>
      </c>
      <c r="J816" s="14">
        <v>6460.606060606061</v>
      </c>
      <c r="K816" s="302">
        <v>-9.2103321033210325E-2</v>
      </c>
      <c r="L816" s="15">
        <v>59567</v>
      </c>
      <c r="M816" s="27" t="s">
        <v>170</v>
      </c>
      <c r="N816" s="15">
        <v>3407.2727272727202</v>
      </c>
      <c r="O816" s="15">
        <v>40991</v>
      </c>
      <c r="P816" s="27" t="s">
        <v>170</v>
      </c>
      <c r="Q816" s="14">
        <v>5144.8484848484804</v>
      </c>
      <c r="R816" s="2">
        <v>56076</v>
      </c>
      <c r="S816" s="27" t="s">
        <v>170</v>
      </c>
      <c r="T816" s="14">
        <v>6281.818181818182</v>
      </c>
      <c r="U816" s="27">
        <v>-5.8606275286652007E-2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1849</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1700</v>
      </c>
      <c r="C819" s="305"/>
      <c r="D819" s="305" t="s">
        <v>1701</v>
      </c>
      <c r="E819" s="305" t="s">
        <v>1700</v>
      </c>
      <c r="F819" s="305"/>
      <c r="G819" s="305" t="s">
        <v>1701</v>
      </c>
      <c r="H819" s="305" t="s">
        <v>1700</v>
      </c>
      <c r="I819" s="305"/>
      <c r="J819" s="305" t="s">
        <v>1701</v>
      </c>
      <c r="K819" t="s">
        <v>170</v>
      </c>
      <c r="L819" s="208" t="s">
        <v>1700</v>
      </c>
      <c r="M819" s="208"/>
      <c r="N819" s="208" t="s">
        <v>1701</v>
      </c>
      <c r="O819" s="208" t="s">
        <v>1700</v>
      </c>
      <c r="P819" s="208"/>
      <c r="Q819" s="208" t="s">
        <v>1701</v>
      </c>
      <c r="R819" s="208" t="s">
        <v>1700</v>
      </c>
      <c r="S819" s="208"/>
      <c r="T819" s="208" t="s">
        <v>1701</v>
      </c>
      <c r="U819" t="s">
        <v>170</v>
      </c>
      <c r="V819" s="208" t="s">
        <v>1700</v>
      </c>
      <c r="W819" s="208"/>
      <c r="X819" s="208" t="s">
        <v>1701</v>
      </c>
      <c r="Y819" s="208" t="s">
        <v>1700</v>
      </c>
      <c r="Z819" s="208"/>
      <c r="AA819" s="208" t="s">
        <v>1701</v>
      </c>
      <c r="AB819" s="208" t="s">
        <v>1700</v>
      </c>
      <c r="AC819" s="208"/>
      <c r="AD819" s="208" t="s">
        <v>1701</v>
      </c>
      <c r="AE819" t="s">
        <v>170</v>
      </c>
    </row>
    <row r="820" spans="1:31" x14ac:dyDescent="0.3">
      <c r="A820" t="s">
        <v>1846</v>
      </c>
      <c r="B820" s="15">
        <v>62656</v>
      </c>
      <c r="C820" t="s">
        <v>170</v>
      </c>
      <c r="D820" s="15">
        <v>57379.3939393939</v>
      </c>
      <c r="E820" s="15">
        <v>39459</v>
      </c>
      <c r="F820" t="s">
        <v>170</v>
      </c>
      <c r="G820" s="14">
        <v>17136.969696969602</v>
      </c>
      <c r="H820" s="15">
        <v>44507</v>
      </c>
      <c r="I820" t="s">
        <v>170</v>
      </c>
      <c r="J820" s="14">
        <v>14029.09090909091</v>
      </c>
      <c r="K820" s="302">
        <v>-0.28966100612870277</v>
      </c>
      <c r="L820" s="15">
        <v>44750</v>
      </c>
      <c r="M820" s="27" t="s">
        <v>170</v>
      </c>
      <c r="N820" s="15">
        <v>14678.7878787878</v>
      </c>
      <c r="O820" s="15">
        <v>38816</v>
      </c>
      <c r="P820" s="27" t="s">
        <v>170</v>
      </c>
      <c r="Q820" s="14">
        <v>5427.2727272727197</v>
      </c>
      <c r="R820" s="2">
        <v>44842</v>
      </c>
      <c r="S820" s="27" t="s">
        <v>170</v>
      </c>
      <c r="T820" s="14">
        <v>6769.69696969697</v>
      </c>
      <c r="U820" s="27">
        <v>2.0558659217877096E-3</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1850</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1700</v>
      </c>
      <c r="C823" s="305"/>
      <c r="D823" s="305" t="s">
        <v>1701</v>
      </c>
      <c r="E823" s="305" t="s">
        <v>1700</v>
      </c>
      <c r="F823" s="305"/>
      <c r="G823" s="305" t="s">
        <v>1701</v>
      </c>
      <c r="H823" s="305" t="s">
        <v>1700</v>
      </c>
      <c r="I823" s="305"/>
      <c r="J823" s="305" t="s">
        <v>1701</v>
      </c>
      <c r="K823" t="s">
        <v>170</v>
      </c>
      <c r="L823" s="208" t="s">
        <v>1700</v>
      </c>
      <c r="M823" s="208"/>
      <c r="N823" s="208" t="s">
        <v>1701</v>
      </c>
      <c r="O823" s="208" t="s">
        <v>1700</v>
      </c>
      <c r="P823" s="208"/>
      <c r="Q823" s="208" t="s">
        <v>1701</v>
      </c>
      <c r="R823" s="208" t="s">
        <v>1700</v>
      </c>
      <c r="S823" s="208"/>
      <c r="T823" s="208" t="s">
        <v>1701</v>
      </c>
      <c r="U823" t="s">
        <v>170</v>
      </c>
      <c r="V823" s="208" t="s">
        <v>1700</v>
      </c>
      <c r="W823" s="208"/>
      <c r="X823" s="208" t="s">
        <v>1701</v>
      </c>
      <c r="Y823" s="208" t="s">
        <v>1700</v>
      </c>
      <c r="Z823" s="208"/>
      <c r="AA823" s="208" t="s">
        <v>1701</v>
      </c>
      <c r="AB823" s="208" t="s">
        <v>1700</v>
      </c>
      <c r="AC823" s="208"/>
      <c r="AD823" s="208" t="s">
        <v>1701</v>
      </c>
      <c r="AE823" t="s">
        <v>170</v>
      </c>
    </row>
    <row r="824" spans="1:31" x14ac:dyDescent="0.3">
      <c r="A824" t="s">
        <v>1846</v>
      </c>
      <c r="B824" s="15">
        <v>55844</v>
      </c>
      <c r="C824" t="s">
        <v>170</v>
      </c>
      <c r="D824" s="15">
        <v>15926.666666666601</v>
      </c>
      <c r="E824" s="15">
        <v>49620</v>
      </c>
      <c r="F824" t="s">
        <v>170</v>
      </c>
      <c r="G824" s="14">
        <v>14916.9696969697</v>
      </c>
      <c r="H824" s="15">
        <v>74167</v>
      </c>
      <c r="I824" t="s">
        <v>170</v>
      </c>
      <c r="J824" s="14">
        <v>11897.575757575758</v>
      </c>
      <c r="K824" s="302">
        <v>0.32811045054079219</v>
      </c>
      <c r="L824" s="15">
        <v>61171</v>
      </c>
      <c r="M824" s="27" t="s">
        <v>170</v>
      </c>
      <c r="N824" s="15">
        <v>4144.2424242424204</v>
      </c>
      <c r="O824" s="15">
        <v>63568</v>
      </c>
      <c r="P824" s="27" t="s">
        <v>170</v>
      </c>
      <c r="Q824" s="14">
        <v>6076.9696969696897</v>
      </c>
      <c r="R824" s="2">
        <v>80530</v>
      </c>
      <c r="S824" s="27" t="s">
        <v>170</v>
      </c>
      <c r="T824" s="14">
        <v>4756.969696969697</v>
      </c>
      <c r="U824" s="27">
        <v>0.31647349234114203</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1851</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1700</v>
      </c>
      <c r="C827" s="305"/>
      <c r="D827" s="305" t="s">
        <v>1701</v>
      </c>
      <c r="E827" s="305" t="s">
        <v>1700</v>
      </c>
      <c r="F827" s="305"/>
      <c r="G827" s="305" t="s">
        <v>1701</v>
      </c>
      <c r="H827" s="305" t="s">
        <v>1700</v>
      </c>
      <c r="I827" s="305"/>
      <c r="J827" s="305" t="s">
        <v>1701</v>
      </c>
      <c r="K827" t="s">
        <v>170</v>
      </c>
      <c r="L827" s="208" t="s">
        <v>1700</v>
      </c>
      <c r="M827" s="208"/>
      <c r="N827" s="208" t="s">
        <v>1701</v>
      </c>
      <c r="O827" s="208" t="s">
        <v>1700</v>
      </c>
      <c r="P827" s="208"/>
      <c r="Q827" s="208" t="s">
        <v>1701</v>
      </c>
      <c r="R827" s="208" t="s">
        <v>1700</v>
      </c>
      <c r="S827" s="208"/>
      <c r="T827" s="208" t="s">
        <v>1701</v>
      </c>
      <c r="U827" t="s">
        <v>170</v>
      </c>
      <c r="V827" s="208" t="s">
        <v>1700</v>
      </c>
      <c r="W827" s="208"/>
      <c r="X827" s="208" t="s">
        <v>1701</v>
      </c>
      <c r="Y827" s="208" t="s">
        <v>1700</v>
      </c>
      <c r="Z827" s="208"/>
      <c r="AA827" s="208" t="s">
        <v>1701</v>
      </c>
      <c r="AB827" s="208" t="s">
        <v>1700</v>
      </c>
      <c r="AC827" s="208"/>
      <c r="AD827" s="208" t="s">
        <v>1701</v>
      </c>
      <c r="AE827" t="s">
        <v>170</v>
      </c>
    </row>
    <row r="828" spans="1:31" x14ac:dyDescent="0.3">
      <c r="A828" t="s">
        <v>1846</v>
      </c>
      <c r="B828" t="s">
        <v>170</v>
      </c>
      <c r="C828" t="s">
        <v>170</v>
      </c>
      <c r="D828" t="s">
        <v>170</v>
      </c>
      <c r="E828" t="s">
        <v>170</v>
      </c>
      <c r="F828" t="s">
        <v>170</v>
      </c>
      <c r="G828" t="s">
        <v>170</v>
      </c>
      <c r="H828" t="s">
        <v>170</v>
      </c>
      <c r="I828" t="s">
        <v>170</v>
      </c>
      <c r="J828" t="s">
        <v>170</v>
      </c>
      <c r="L828" s="15">
        <v>51354</v>
      </c>
      <c r="M828" s="27" t="s">
        <v>170</v>
      </c>
      <c r="N828" s="15">
        <v>409.09090909090901</v>
      </c>
      <c r="O828" s="15">
        <v>39196</v>
      </c>
      <c r="P828" s="27" t="s">
        <v>170</v>
      </c>
      <c r="Q828" s="14">
        <v>9636.9696969696906</v>
      </c>
      <c r="R828" s="2">
        <v>98864</v>
      </c>
      <c r="S828" s="27" t="s">
        <v>170</v>
      </c>
      <c r="T828" s="14">
        <v>20027.272727272728</v>
      </c>
      <c r="U828" s="27">
        <v>0.92514701873271799</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1852</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1700</v>
      </c>
      <c r="C831" s="305"/>
      <c r="D831" s="305" t="s">
        <v>1701</v>
      </c>
      <c r="E831" s="305" t="s">
        <v>1700</v>
      </c>
      <c r="F831" s="305"/>
      <c r="G831" s="305" t="s">
        <v>1701</v>
      </c>
      <c r="H831" s="305" t="s">
        <v>1700</v>
      </c>
      <c r="I831" s="305"/>
      <c r="J831" s="305" t="s">
        <v>1701</v>
      </c>
      <c r="K831" t="s">
        <v>170</v>
      </c>
      <c r="L831" s="208" t="s">
        <v>1700</v>
      </c>
      <c r="M831" s="208"/>
      <c r="N831" s="208" t="s">
        <v>1701</v>
      </c>
      <c r="O831" s="208" t="s">
        <v>1700</v>
      </c>
      <c r="P831" s="208"/>
      <c r="Q831" s="208" t="s">
        <v>1701</v>
      </c>
      <c r="R831" s="208" t="s">
        <v>1700</v>
      </c>
      <c r="S831" s="208"/>
      <c r="T831" s="208" t="s">
        <v>1701</v>
      </c>
      <c r="U831" t="s">
        <v>170</v>
      </c>
      <c r="V831" s="208" t="s">
        <v>1700</v>
      </c>
      <c r="W831" s="208"/>
      <c r="X831" s="208" t="s">
        <v>1701</v>
      </c>
      <c r="Y831" s="208" t="s">
        <v>1700</v>
      </c>
      <c r="Z831" s="208"/>
      <c r="AA831" s="208" t="s">
        <v>1701</v>
      </c>
      <c r="AB831" s="208" t="s">
        <v>1700</v>
      </c>
      <c r="AC831" s="208"/>
      <c r="AD831" s="208" t="s">
        <v>1701</v>
      </c>
      <c r="AE831" t="s">
        <v>170</v>
      </c>
    </row>
    <row r="832" spans="1:31" x14ac:dyDescent="0.3">
      <c r="A832" t="s">
        <v>1846</v>
      </c>
      <c r="B832" s="15">
        <v>54432</v>
      </c>
      <c r="C832" t="s">
        <v>170</v>
      </c>
      <c r="D832" s="15">
        <v>11724.8484848484</v>
      </c>
      <c r="E832" s="15">
        <v>38497</v>
      </c>
      <c r="F832" t="s">
        <v>170</v>
      </c>
      <c r="G832" s="14">
        <v>3073.9393939393899</v>
      </c>
      <c r="H832" s="15">
        <v>53281</v>
      </c>
      <c r="I832" t="s">
        <v>170</v>
      </c>
      <c r="J832" s="14">
        <v>9933.939393939394</v>
      </c>
      <c r="K832" s="302">
        <v>-2.1145649617871839E-2</v>
      </c>
      <c r="L832" s="15">
        <v>41672</v>
      </c>
      <c r="M832" s="27" t="s">
        <v>170</v>
      </c>
      <c r="N832" s="15">
        <v>2763.0303030302998</v>
      </c>
      <c r="O832" s="15">
        <v>38486</v>
      </c>
      <c r="P832" s="27" t="s">
        <v>170</v>
      </c>
      <c r="Q832" s="14">
        <v>2432.7272727272698</v>
      </c>
      <c r="R832" s="2">
        <v>47592</v>
      </c>
      <c r="S832" s="27" t="s">
        <v>170</v>
      </c>
      <c r="T832" s="14">
        <v>2555.1515151515155</v>
      </c>
      <c r="U832" s="27">
        <v>0.14206181608754079</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1853</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1700</v>
      </c>
      <c r="C835" s="305"/>
      <c r="D835" s="305" t="s">
        <v>1701</v>
      </c>
      <c r="E835" s="305" t="s">
        <v>1700</v>
      </c>
      <c r="F835" s="305"/>
      <c r="G835" s="305" t="s">
        <v>1701</v>
      </c>
      <c r="H835" s="305" t="s">
        <v>1700</v>
      </c>
      <c r="I835" s="305"/>
      <c r="J835" s="305" t="s">
        <v>1701</v>
      </c>
      <c r="K835" t="s">
        <v>170</v>
      </c>
      <c r="L835" s="208" t="s">
        <v>1700</v>
      </c>
      <c r="M835" s="208"/>
      <c r="N835" s="208" t="s">
        <v>1701</v>
      </c>
      <c r="O835" s="208" t="s">
        <v>1700</v>
      </c>
      <c r="P835" s="208"/>
      <c r="Q835" s="208" t="s">
        <v>1701</v>
      </c>
      <c r="R835" s="208" t="s">
        <v>1700</v>
      </c>
      <c r="S835" s="208"/>
      <c r="T835" s="208" t="s">
        <v>1701</v>
      </c>
      <c r="U835" t="s">
        <v>170</v>
      </c>
      <c r="V835" s="208" t="s">
        <v>1700</v>
      </c>
      <c r="W835" s="208"/>
      <c r="X835" s="208" t="s">
        <v>1701</v>
      </c>
      <c r="Y835" s="208" t="s">
        <v>1700</v>
      </c>
      <c r="Z835" s="208"/>
      <c r="AA835" s="208" t="s">
        <v>1701</v>
      </c>
      <c r="AB835" s="208" t="s">
        <v>1700</v>
      </c>
      <c r="AC835" s="208"/>
      <c r="AD835" s="208" t="s">
        <v>1701</v>
      </c>
      <c r="AE835" t="s">
        <v>170</v>
      </c>
    </row>
    <row r="836" spans="1:31" x14ac:dyDescent="0.3">
      <c r="A836" t="s">
        <v>1846</v>
      </c>
      <c r="B836" s="15">
        <v>83136</v>
      </c>
      <c r="C836" t="s">
        <v>170</v>
      </c>
      <c r="D836" s="15">
        <v>11323.6363636363</v>
      </c>
      <c r="E836" s="15">
        <v>47375</v>
      </c>
      <c r="F836" t="s">
        <v>170</v>
      </c>
      <c r="G836" s="14">
        <v>27584.242424242399</v>
      </c>
      <c r="H836" t="s">
        <v>170</v>
      </c>
      <c r="I836" t="s">
        <v>170</v>
      </c>
      <c r="J836" t="s">
        <v>170</v>
      </c>
      <c r="L836" s="15">
        <v>61283</v>
      </c>
      <c r="M836" s="27" t="s">
        <v>170</v>
      </c>
      <c r="N836" s="15">
        <v>6665.4545454545396</v>
      </c>
      <c r="O836" s="15">
        <v>43355</v>
      </c>
      <c r="P836" s="27" t="s">
        <v>170</v>
      </c>
      <c r="Q836" s="14">
        <v>6108.4848484848399</v>
      </c>
      <c r="R836" s="2">
        <v>72188</v>
      </c>
      <c r="S836" s="27" t="s">
        <v>170</v>
      </c>
      <c r="T836" s="14">
        <v>10139.39393939394</v>
      </c>
      <c r="U836" s="27">
        <v>0.1779449439485665</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1854</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1700</v>
      </c>
      <c r="C839" s="305"/>
      <c r="D839" s="305" t="s">
        <v>1701</v>
      </c>
      <c r="E839" s="305" t="s">
        <v>1700</v>
      </c>
      <c r="F839" s="305"/>
      <c r="G839" s="305" t="s">
        <v>1701</v>
      </c>
      <c r="H839" s="305" t="s">
        <v>1700</v>
      </c>
      <c r="I839" s="305"/>
      <c r="J839" s="305" t="s">
        <v>1701</v>
      </c>
      <c r="K839" t="s">
        <v>170</v>
      </c>
      <c r="L839" s="208" t="s">
        <v>1700</v>
      </c>
      <c r="M839" s="208"/>
      <c r="N839" s="208" t="s">
        <v>1701</v>
      </c>
      <c r="O839" s="208" t="s">
        <v>1700</v>
      </c>
      <c r="P839" s="208"/>
      <c r="Q839" s="208" t="s">
        <v>1701</v>
      </c>
      <c r="R839" s="208" t="s">
        <v>1700</v>
      </c>
      <c r="S839" s="208"/>
      <c r="T839" s="208" t="s">
        <v>1701</v>
      </c>
      <c r="U839" t="s">
        <v>170</v>
      </c>
      <c r="V839" s="208" t="s">
        <v>1700</v>
      </c>
      <c r="W839" s="208"/>
      <c r="X839" s="208" t="s">
        <v>1701</v>
      </c>
      <c r="Y839" s="208" t="s">
        <v>1700</v>
      </c>
      <c r="Z839" s="208"/>
      <c r="AA839" s="208" t="s">
        <v>1701</v>
      </c>
      <c r="AB839" s="208" t="s">
        <v>1700</v>
      </c>
      <c r="AC839" s="208"/>
      <c r="AD839" s="208" t="s">
        <v>1701</v>
      </c>
      <c r="AE839" t="s">
        <v>170</v>
      </c>
    </row>
    <row r="840" spans="1:31" x14ac:dyDescent="0.3">
      <c r="A840" t="s">
        <v>1846</v>
      </c>
      <c r="B840" s="15">
        <v>62254</v>
      </c>
      <c r="C840" t="s">
        <v>170</v>
      </c>
      <c r="D840" s="15">
        <v>3903.0303030302998</v>
      </c>
      <c r="E840" s="15">
        <v>59985</v>
      </c>
      <c r="F840" t="s">
        <v>170</v>
      </c>
      <c r="G840" s="14">
        <v>4301.8181818181802</v>
      </c>
      <c r="H840" s="15">
        <v>77953</v>
      </c>
      <c r="I840" t="s">
        <v>170</v>
      </c>
      <c r="J840" s="14">
        <v>2792.727272727273</v>
      </c>
      <c r="K840" s="302">
        <v>0.25217656696758439</v>
      </c>
      <c r="L840" s="15">
        <v>58084</v>
      </c>
      <c r="M840" s="27" t="s">
        <v>170</v>
      </c>
      <c r="N840" s="15">
        <v>1321.8181818181799</v>
      </c>
      <c r="O840" s="15">
        <v>60434</v>
      </c>
      <c r="P840" s="27" t="s">
        <v>170</v>
      </c>
      <c r="Q840" s="14">
        <v>1500</v>
      </c>
      <c r="R840" s="2">
        <v>74918</v>
      </c>
      <c r="S840" s="27" t="s">
        <v>170</v>
      </c>
      <c r="T840" s="14">
        <v>1497.5757575757577</v>
      </c>
      <c r="U840" s="27">
        <v>0.28982163762826252</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1855</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1700</v>
      </c>
      <c r="C843" s="305"/>
      <c r="D843" s="305" t="s">
        <v>1701</v>
      </c>
      <c r="E843" s="305" t="s">
        <v>1700</v>
      </c>
      <c r="F843" s="305"/>
      <c r="G843" s="305" t="s">
        <v>1701</v>
      </c>
      <c r="H843" s="305" t="s">
        <v>1700</v>
      </c>
      <c r="I843" s="305"/>
      <c r="J843" s="305" t="s">
        <v>1701</v>
      </c>
      <c r="K843" t="s">
        <v>170</v>
      </c>
      <c r="L843" s="208" t="s">
        <v>1700</v>
      </c>
      <c r="M843" s="208"/>
      <c r="N843" s="208" t="s">
        <v>1701</v>
      </c>
      <c r="O843" s="208" t="s">
        <v>1700</v>
      </c>
      <c r="P843" s="208"/>
      <c r="Q843" s="208" t="s">
        <v>1701</v>
      </c>
      <c r="R843" s="208" t="s">
        <v>1700</v>
      </c>
      <c r="S843" s="208"/>
      <c r="T843" s="208" t="s">
        <v>1701</v>
      </c>
      <c r="U843" t="s">
        <v>170</v>
      </c>
      <c r="V843" s="208" t="s">
        <v>1700</v>
      </c>
      <c r="W843" s="208"/>
      <c r="X843" s="208" t="s">
        <v>1701</v>
      </c>
      <c r="Y843" s="208" t="s">
        <v>1700</v>
      </c>
      <c r="Z843" s="208"/>
      <c r="AA843" s="208" t="s">
        <v>1701</v>
      </c>
      <c r="AB843" s="208" t="s">
        <v>1700</v>
      </c>
      <c r="AC843" s="208"/>
      <c r="AD843" s="208" t="s">
        <v>1701</v>
      </c>
      <c r="AE843" t="s">
        <v>170</v>
      </c>
    </row>
    <row r="844" spans="1:31" x14ac:dyDescent="0.3">
      <c r="A844" t="s">
        <v>1846</v>
      </c>
      <c r="B844" s="15">
        <v>44851</v>
      </c>
      <c r="C844" t="s">
        <v>170</v>
      </c>
      <c r="D844" s="15">
        <v>3841.8181818181802</v>
      </c>
      <c r="E844" s="15">
        <v>39364</v>
      </c>
      <c r="F844" t="s">
        <v>170</v>
      </c>
      <c r="G844" s="14">
        <v>1768.4848484848401</v>
      </c>
      <c r="H844" s="15">
        <v>56311</v>
      </c>
      <c r="I844" t="s">
        <v>170</v>
      </c>
      <c r="J844" s="14">
        <v>6050.3030303030309</v>
      </c>
      <c r="K844" s="302">
        <v>0.25551269759871575</v>
      </c>
      <c r="L844" s="15">
        <v>36522</v>
      </c>
      <c r="M844" s="27" t="s">
        <v>170</v>
      </c>
      <c r="N844" s="15">
        <v>935.75757575757598</v>
      </c>
      <c r="O844" s="15">
        <v>37384</v>
      </c>
      <c r="P844" s="27" t="s">
        <v>170</v>
      </c>
      <c r="Q844" s="14">
        <v>877.57575757575705</v>
      </c>
      <c r="R844" s="2">
        <v>49373</v>
      </c>
      <c r="S844" s="27" t="s">
        <v>170</v>
      </c>
      <c r="T844" s="14">
        <v>1801.2121212121212</v>
      </c>
      <c r="U844" s="27">
        <v>0.35187010568972127</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1856</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1700</v>
      </c>
      <c r="C847" s="305"/>
      <c r="D847" s="305" t="s">
        <v>1701</v>
      </c>
      <c r="E847" s="305" t="s">
        <v>1700</v>
      </c>
      <c r="F847" s="305"/>
      <c r="G847" s="305" t="s">
        <v>1701</v>
      </c>
      <c r="H847" s="305" t="s">
        <v>1700</v>
      </c>
      <c r="I847" s="305"/>
      <c r="J847" s="305" t="s">
        <v>1701</v>
      </c>
      <c r="K847" t="s">
        <v>170</v>
      </c>
      <c r="L847" s="208" t="s">
        <v>1700</v>
      </c>
      <c r="M847" s="208"/>
      <c r="N847" s="208" t="s">
        <v>1701</v>
      </c>
      <c r="O847" s="208" t="s">
        <v>1700</v>
      </c>
      <c r="P847" s="208"/>
      <c r="Q847" s="208" t="s">
        <v>1701</v>
      </c>
      <c r="R847" s="208" t="s">
        <v>1700</v>
      </c>
      <c r="S847" s="208"/>
      <c r="T847" s="208" t="s">
        <v>1701</v>
      </c>
      <c r="U847" t="s">
        <v>170</v>
      </c>
      <c r="V847" s="208" t="s">
        <v>1700</v>
      </c>
      <c r="W847" s="208"/>
      <c r="X847" s="208" t="s">
        <v>1701</v>
      </c>
      <c r="Y847" s="208" t="s">
        <v>1700</v>
      </c>
      <c r="Z847" s="208"/>
      <c r="AA847" s="208" t="s">
        <v>1701</v>
      </c>
      <c r="AB847" s="208" t="s">
        <v>1700</v>
      </c>
      <c r="AC847" s="208"/>
      <c r="AD847" s="208" t="s">
        <v>1701</v>
      </c>
      <c r="AE847" t="s">
        <v>170</v>
      </c>
    </row>
    <row r="848" spans="1:31" x14ac:dyDescent="0.3">
      <c r="A848" t="s">
        <v>172</v>
      </c>
      <c r="B848" s="2">
        <v>7499</v>
      </c>
      <c r="C848" t="s">
        <v>170</v>
      </c>
      <c r="D848" s="2">
        <v>201.21212121212099</v>
      </c>
      <c r="E848" s="2">
        <v>8523</v>
      </c>
      <c r="F848" t="s">
        <v>170</v>
      </c>
      <c r="G848" s="14">
        <v>167.87878787878699</v>
      </c>
      <c r="H848" s="2">
        <v>8803</v>
      </c>
      <c r="I848" t="s">
        <v>170</v>
      </c>
      <c r="J848" s="14">
        <v>256.36363636363637</v>
      </c>
      <c r="K848" s="302">
        <v>0.17388985198026405</v>
      </c>
      <c r="L848" s="2">
        <v>40606</v>
      </c>
      <c r="M848" s="27" t="s">
        <v>170</v>
      </c>
      <c r="N848" s="2">
        <v>450.30303030303003</v>
      </c>
      <c r="O848" s="2">
        <v>41554</v>
      </c>
      <c r="P848" s="27" t="s">
        <v>170</v>
      </c>
      <c r="Q848" s="14">
        <v>340</v>
      </c>
      <c r="R848" s="2">
        <v>43604</v>
      </c>
      <c r="S848" s="27" t="s">
        <v>170</v>
      </c>
      <c r="T848" s="14">
        <v>256.36363636363637</v>
      </c>
      <c r="U848" s="27">
        <v>7.3831453479781317E-2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568</v>
      </c>
      <c r="C849" s="302">
        <v>7.574343245766102E-2</v>
      </c>
      <c r="D849" s="2">
        <v>98.787878787878796</v>
      </c>
      <c r="E849" s="2">
        <v>743</v>
      </c>
      <c r="F849" s="302">
        <v>8.7175877038601426E-2</v>
      </c>
      <c r="G849" s="14">
        <v>132.12121212121201</v>
      </c>
      <c r="H849" s="2">
        <v>757</v>
      </c>
      <c r="I849" s="302">
        <v>8.599341133704419E-2</v>
      </c>
      <c r="J849" s="14">
        <v>143.63636363636365</v>
      </c>
      <c r="K849" s="302">
        <v>0.33274647887323944</v>
      </c>
      <c r="L849" s="2">
        <v>2087</v>
      </c>
      <c r="M849" s="27">
        <v>5.1396345367679654E-2</v>
      </c>
      <c r="N849" s="2">
        <v>233.93939393939399</v>
      </c>
      <c r="O849" s="2">
        <v>2095</v>
      </c>
      <c r="P849" s="27">
        <v>5.0416325744813979E-2</v>
      </c>
      <c r="Q849" s="14">
        <v>154.54545454545399</v>
      </c>
      <c r="R849" s="2">
        <v>2336</v>
      </c>
      <c r="S849" s="27">
        <v>5.3573066691129254E-2</v>
      </c>
      <c r="T849" s="14">
        <v>199.39393939393941</v>
      </c>
      <c r="U849" s="27">
        <v>0.11931001437470053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31</v>
      </c>
      <c r="C850" s="302">
        <v>4.1338845179357247E-3</v>
      </c>
      <c r="D850" s="2">
        <v>23.030303030302999</v>
      </c>
      <c r="E850" s="2">
        <v>0</v>
      </c>
      <c r="F850" s="302">
        <v>0</v>
      </c>
      <c r="G850" s="14">
        <v>13.3333333333333</v>
      </c>
      <c r="H850" s="2">
        <v>63</v>
      </c>
      <c r="I850" s="302">
        <v>7.1566511416562536E-3</v>
      </c>
      <c r="J850" s="14">
        <v>61.81818181818182</v>
      </c>
      <c r="K850" s="302">
        <v>1.032258064516129</v>
      </c>
      <c r="L850" s="2">
        <v>271</v>
      </c>
      <c r="M850" s="27">
        <v>6.6738905580456089E-3</v>
      </c>
      <c r="N850" s="2">
        <v>78.181818181818201</v>
      </c>
      <c r="O850" s="2">
        <v>158</v>
      </c>
      <c r="P850" s="27">
        <v>3.8022813688212928E-3</v>
      </c>
      <c r="Q850" s="14">
        <v>52.727272727272698</v>
      </c>
      <c r="R850" s="2">
        <v>284</v>
      </c>
      <c r="S850" s="27">
        <v>6.5131639299146867E-3</v>
      </c>
      <c r="T850" s="14">
        <v>147.27272727272728</v>
      </c>
      <c r="U850" s="27">
        <v>4.797047970479705E-2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0</v>
      </c>
      <c r="C851" s="302">
        <v>0</v>
      </c>
      <c r="D851" s="2">
        <v>80</v>
      </c>
      <c r="E851" s="2">
        <v>6</v>
      </c>
      <c r="F851" s="302">
        <v>7.0397747272087292E-4</v>
      </c>
      <c r="G851" s="14">
        <v>7.2727272727272698</v>
      </c>
      <c r="H851" s="2">
        <v>0</v>
      </c>
      <c r="I851" s="302">
        <v>0</v>
      </c>
      <c r="J851" s="14">
        <v>15.151515151515152</v>
      </c>
      <c r="L851" s="2">
        <v>122</v>
      </c>
      <c r="M851" s="27">
        <v>3.0044820962419347E-3</v>
      </c>
      <c r="N851" s="2">
        <v>47.878787878787797</v>
      </c>
      <c r="O851" s="2">
        <v>91</v>
      </c>
      <c r="P851" s="27">
        <v>2.189921547865428E-3</v>
      </c>
      <c r="Q851" s="14">
        <v>30.303030303030301</v>
      </c>
      <c r="R851" s="2">
        <v>82</v>
      </c>
      <c r="S851" s="27">
        <v>1.880561416383818E-3</v>
      </c>
      <c r="T851" s="14">
        <v>50.303030303030305</v>
      </c>
      <c r="U851" s="27">
        <v>-0.32786885245901637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68</v>
      </c>
      <c r="C852" s="302">
        <v>9.0678757167622342E-3</v>
      </c>
      <c r="D852" s="2">
        <v>37.5757575757575</v>
      </c>
      <c r="E852" s="2">
        <v>14</v>
      </c>
      <c r="F852" s="302">
        <v>1.6426141030153702E-3</v>
      </c>
      <c r="G852" s="14">
        <v>13.3333333333333</v>
      </c>
      <c r="H852" s="2">
        <v>54</v>
      </c>
      <c r="I852" s="302">
        <v>6.1342724071339312E-3</v>
      </c>
      <c r="J852" s="14">
        <v>50.909090909090914</v>
      </c>
      <c r="K852" s="302">
        <v>-0.20588235294117646</v>
      </c>
      <c r="L852" s="2">
        <v>262</v>
      </c>
      <c r="M852" s="27">
        <v>6.4522484361916954E-3</v>
      </c>
      <c r="N852" s="2">
        <v>73.939393939393895</v>
      </c>
      <c r="O852" s="2">
        <v>118</v>
      </c>
      <c r="P852" s="27">
        <v>2.8396784906386872E-3</v>
      </c>
      <c r="Q852" s="14">
        <v>43.030303030303003</v>
      </c>
      <c r="R852" s="2">
        <v>237</v>
      </c>
      <c r="S852" s="27">
        <v>5.4352811668654253E-3</v>
      </c>
      <c r="T852" s="14">
        <v>95.757575757575765</v>
      </c>
      <c r="U852" s="27">
        <v>-9.5419847328244281E-2</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60</v>
      </c>
      <c r="C853" s="302">
        <v>8.001066808907855E-3</v>
      </c>
      <c r="D853" s="2">
        <v>34.545454545454497</v>
      </c>
      <c r="E853" s="2">
        <v>47</v>
      </c>
      <c r="F853" s="302">
        <v>5.5144902029801712E-3</v>
      </c>
      <c r="G853" s="14">
        <v>35.757575757575701</v>
      </c>
      <c r="H853" s="2">
        <v>53</v>
      </c>
      <c r="I853" s="302">
        <v>6.0206747699647848E-3</v>
      </c>
      <c r="J853" s="14">
        <v>38.787878787878789</v>
      </c>
      <c r="K853" s="302">
        <v>-0.11666666666666667</v>
      </c>
      <c r="L853" s="2">
        <v>196</v>
      </c>
      <c r="M853" s="27">
        <v>4.8268728759296659E-3</v>
      </c>
      <c r="N853" s="2">
        <v>60.606060606060602</v>
      </c>
      <c r="O853" s="2">
        <v>260</v>
      </c>
      <c r="P853" s="27">
        <v>6.2569187081869372E-3</v>
      </c>
      <c r="Q853" s="14">
        <v>66.6666666666666</v>
      </c>
      <c r="R853" s="2">
        <v>61</v>
      </c>
      <c r="S853" s="27">
        <v>1.3989542243830842E-3</v>
      </c>
      <c r="T853" s="14">
        <v>40</v>
      </c>
      <c r="U853" s="27">
        <v>-0.68877551020408168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19</v>
      </c>
      <c r="C854" s="302">
        <v>2.5336711561541538E-3</v>
      </c>
      <c r="D854" s="2">
        <v>12.7272727272727</v>
      </c>
      <c r="E854" s="2">
        <v>111</v>
      </c>
      <c r="F854" s="302">
        <v>1.3023583245336149E-2</v>
      </c>
      <c r="G854" s="14">
        <v>69.696969696969703</v>
      </c>
      <c r="H854" s="2">
        <v>92</v>
      </c>
      <c r="I854" s="302">
        <v>1.0450982619561512E-2</v>
      </c>
      <c r="J854" s="14">
        <v>67.27272727272728</v>
      </c>
      <c r="K854" s="302">
        <v>3.8421052631578947</v>
      </c>
      <c r="L854" s="2">
        <v>58</v>
      </c>
      <c r="M854" s="27">
        <v>1.4283603408363297E-3</v>
      </c>
      <c r="N854" s="2">
        <v>21.818181818181799</v>
      </c>
      <c r="O854" s="2">
        <v>277</v>
      </c>
      <c r="P854" s="27">
        <v>6.6660249314145449E-3</v>
      </c>
      <c r="Q854" s="14">
        <v>80</v>
      </c>
      <c r="R854" s="2">
        <v>247</v>
      </c>
      <c r="S854" s="27">
        <v>5.6646179249610126E-3</v>
      </c>
      <c r="T854" s="14">
        <v>93.333333333333343</v>
      </c>
      <c r="U854" s="27">
        <v>3.2586206896551726</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118</v>
      </c>
      <c r="C855" s="302">
        <v>1.5735431390852112E-2</v>
      </c>
      <c r="D855" s="2">
        <v>62.424242424242401</v>
      </c>
      <c r="E855" s="2">
        <v>135</v>
      </c>
      <c r="F855" s="302">
        <v>1.5839493136219639E-2</v>
      </c>
      <c r="G855" s="14">
        <v>64.242424242424207</v>
      </c>
      <c r="H855" s="2">
        <v>115</v>
      </c>
      <c r="I855" s="302">
        <v>1.3063728274451892E-2</v>
      </c>
      <c r="J855" s="14">
        <v>66.060606060606062</v>
      </c>
      <c r="K855" s="302">
        <v>-2.5423728813559324E-2</v>
      </c>
      <c r="L855" s="2">
        <v>217</v>
      </c>
      <c r="M855" s="27">
        <v>5.34403782692213E-3</v>
      </c>
      <c r="N855" s="2">
        <v>73.3333333333333</v>
      </c>
      <c r="O855" s="2">
        <v>220</v>
      </c>
      <c r="P855" s="27">
        <v>5.2943158300043317E-3</v>
      </c>
      <c r="Q855" s="14">
        <v>71.515151515151501</v>
      </c>
      <c r="R855" s="2">
        <v>180</v>
      </c>
      <c r="S855" s="27">
        <v>4.1280616457205757E-3</v>
      </c>
      <c r="T855" s="14">
        <v>78.787878787878796</v>
      </c>
      <c r="U855" s="27">
        <v>-0.17050691244239632</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75</v>
      </c>
      <c r="C856" s="302">
        <v>1.0001333511134818E-2</v>
      </c>
      <c r="D856" s="2">
        <v>41.818181818181799</v>
      </c>
      <c r="E856" s="2">
        <v>142</v>
      </c>
      <c r="F856" s="302">
        <v>1.6660800187727327E-2</v>
      </c>
      <c r="G856" s="14">
        <v>62.424242424242401</v>
      </c>
      <c r="H856" s="2">
        <v>40</v>
      </c>
      <c r="I856" s="302">
        <v>4.543905486765875E-3</v>
      </c>
      <c r="J856" s="14">
        <v>26.060606060606062</v>
      </c>
      <c r="K856" s="302">
        <v>-0.46666666666666667</v>
      </c>
      <c r="L856" s="2">
        <v>201</v>
      </c>
      <c r="M856" s="27">
        <v>4.9500073880707285E-3</v>
      </c>
      <c r="N856" s="2">
        <v>63.030303030303003</v>
      </c>
      <c r="O856" s="2">
        <v>259</v>
      </c>
      <c r="P856" s="27">
        <v>6.2328536362323723E-3</v>
      </c>
      <c r="Q856" s="14">
        <v>72.727272727272705</v>
      </c>
      <c r="R856" s="2">
        <v>91</v>
      </c>
      <c r="S856" s="27">
        <v>2.0869644986698469E-3</v>
      </c>
      <c r="T856" s="14">
        <v>43.63636363636364</v>
      </c>
      <c r="U856" s="27">
        <v>-0.54726368159203975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12</v>
      </c>
      <c r="C857" s="302">
        <v>1.6002133617815709E-3</v>
      </c>
      <c r="D857" s="2">
        <v>11.5151515151515</v>
      </c>
      <c r="E857" s="2">
        <v>80</v>
      </c>
      <c r="F857" s="302">
        <v>9.3863663029449731E-3</v>
      </c>
      <c r="G857" s="14">
        <v>35.151515151515099</v>
      </c>
      <c r="H857" s="2">
        <v>88</v>
      </c>
      <c r="I857" s="302">
        <v>9.996592070884925E-3</v>
      </c>
      <c r="J857" s="14">
        <v>52.121212121212125</v>
      </c>
      <c r="K857" s="302">
        <v>6.333333333333333</v>
      </c>
      <c r="L857" s="2">
        <v>145</v>
      </c>
      <c r="M857" s="27">
        <v>3.5709008520908242E-3</v>
      </c>
      <c r="N857" s="2">
        <v>46.6666666666666</v>
      </c>
      <c r="O857" s="2">
        <v>157</v>
      </c>
      <c r="P857" s="27">
        <v>3.7782162968667274E-3</v>
      </c>
      <c r="Q857" s="14">
        <v>50.909090909090899</v>
      </c>
      <c r="R857" s="2">
        <v>267</v>
      </c>
      <c r="S857" s="27">
        <v>6.123291441152188E-3</v>
      </c>
      <c r="T857" s="14">
        <v>80</v>
      </c>
      <c r="U857" s="27">
        <v>0.8413793103448276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20</v>
      </c>
      <c r="C858" s="302">
        <v>2.6670222696359514E-3</v>
      </c>
      <c r="D858" s="2">
        <v>15.757575757575699</v>
      </c>
      <c r="E858" s="2">
        <v>50</v>
      </c>
      <c r="F858" s="302">
        <v>5.8664789393406075E-3</v>
      </c>
      <c r="G858" s="14">
        <v>30.303030303030301</v>
      </c>
      <c r="H858" s="2">
        <v>0</v>
      </c>
      <c r="I858" s="302">
        <v>0</v>
      </c>
      <c r="J858" s="14">
        <v>15.151515151515152</v>
      </c>
      <c r="K858" s="302">
        <v>-1</v>
      </c>
      <c r="L858" s="2">
        <v>105</v>
      </c>
      <c r="M858" s="27">
        <v>2.585824754962321E-3</v>
      </c>
      <c r="N858" s="2">
        <v>42.424242424242401</v>
      </c>
      <c r="O858" s="2">
        <v>100</v>
      </c>
      <c r="P858" s="27">
        <v>2.4065071954565143E-3</v>
      </c>
      <c r="Q858" s="14">
        <v>37.5757575757575</v>
      </c>
      <c r="R858" s="2">
        <v>245</v>
      </c>
      <c r="S858" s="27">
        <v>5.6187505733418953E-3</v>
      </c>
      <c r="T858" s="14">
        <v>92.727272727272734</v>
      </c>
      <c r="U858" s="27">
        <v>1.3333333333333333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19</v>
      </c>
      <c r="C859" s="302">
        <v>2.5336711561541538E-3</v>
      </c>
      <c r="D859" s="2">
        <v>19.393939393939299</v>
      </c>
      <c r="E859" s="2">
        <v>98</v>
      </c>
      <c r="F859" s="302">
        <v>1.1498298721107591E-2</v>
      </c>
      <c r="G859" s="14">
        <v>56.363636363636303</v>
      </c>
      <c r="H859" s="2">
        <v>19</v>
      </c>
      <c r="I859" s="302">
        <v>2.1583551062137906E-3</v>
      </c>
      <c r="J859" s="14">
        <v>18.787878787878789</v>
      </c>
      <c r="K859" s="302">
        <v>0</v>
      </c>
      <c r="L859" s="2">
        <v>161</v>
      </c>
      <c r="M859" s="27">
        <v>3.9649312909422257E-3</v>
      </c>
      <c r="N859" s="2">
        <v>47.272727272727202</v>
      </c>
      <c r="O859" s="2">
        <v>236</v>
      </c>
      <c r="P859" s="27">
        <v>5.6793569812773744E-3</v>
      </c>
      <c r="Q859" s="14">
        <v>84.242424242424207</v>
      </c>
      <c r="R859" s="2">
        <v>108</v>
      </c>
      <c r="S859" s="27">
        <v>2.4768369874323456E-3</v>
      </c>
      <c r="T859" s="14">
        <v>43.63636363636364</v>
      </c>
      <c r="U859" s="27">
        <v>-0.32919254658385094</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2">
        <v>0</v>
      </c>
      <c r="D860" s="2">
        <v>80</v>
      </c>
      <c r="E860" s="2">
        <v>48</v>
      </c>
      <c r="F860" s="302">
        <v>5.6318197817669833E-3</v>
      </c>
      <c r="G860" s="14">
        <v>35.757575757575701</v>
      </c>
      <c r="H860" s="2">
        <v>131</v>
      </c>
      <c r="I860" s="302">
        <v>1.4881290469158242E-2</v>
      </c>
      <c r="J860" s="14">
        <v>66.666666666666671</v>
      </c>
      <c r="L860" s="2">
        <v>88</v>
      </c>
      <c r="M860" s="27">
        <v>2.1671674136827068E-3</v>
      </c>
      <c r="N860" s="2">
        <v>31.515151515151501</v>
      </c>
      <c r="O860" s="2">
        <v>87</v>
      </c>
      <c r="P860" s="27">
        <v>2.0936612600471675E-3</v>
      </c>
      <c r="Q860" s="14">
        <v>40.606060606060602</v>
      </c>
      <c r="R860" s="2">
        <v>224</v>
      </c>
      <c r="S860" s="27">
        <v>5.1371433813411612E-3</v>
      </c>
      <c r="T860" s="14">
        <v>86.666666666666671</v>
      </c>
      <c r="U860" s="27">
        <v>1.5454545454545454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136</v>
      </c>
      <c r="C861" s="302">
        <v>1.8135751433524468E-2</v>
      </c>
      <c r="D861" s="2">
        <v>60</v>
      </c>
      <c r="E861" s="2">
        <v>12</v>
      </c>
      <c r="F861" s="302">
        <v>1.4079549454417458E-3</v>
      </c>
      <c r="G861" s="14">
        <v>9.6969696969696901</v>
      </c>
      <c r="H861" s="2">
        <v>44</v>
      </c>
      <c r="I861" s="302">
        <v>4.9982960354424625E-3</v>
      </c>
      <c r="J861" s="14">
        <v>33.333333333333336</v>
      </c>
      <c r="K861" s="302">
        <v>-0.67647058823529416</v>
      </c>
      <c r="L861" s="2">
        <v>209</v>
      </c>
      <c r="M861" s="27">
        <v>5.1470226074964293E-3</v>
      </c>
      <c r="N861" s="2">
        <v>65.454545454545396</v>
      </c>
      <c r="O861" s="2">
        <v>125</v>
      </c>
      <c r="P861" s="27">
        <v>3.0081339943206428E-3</v>
      </c>
      <c r="Q861" s="14">
        <v>57.5757575757575</v>
      </c>
      <c r="R861" s="2">
        <v>207</v>
      </c>
      <c r="S861" s="27">
        <v>4.7472708925786625E-3</v>
      </c>
      <c r="T861" s="14">
        <v>70.909090909090907</v>
      </c>
      <c r="U861" s="27">
        <v>-9.5693779904306216E-3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10</v>
      </c>
      <c r="C862" s="302">
        <v>1.3335111348179757E-3</v>
      </c>
      <c r="D862" s="2">
        <v>9.6969696969696901</v>
      </c>
      <c r="E862" s="2">
        <v>0</v>
      </c>
      <c r="F862" s="302">
        <v>0</v>
      </c>
      <c r="G862" s="14">
        <v>13.3333333333333</v>
      </c>
      <c r="H862" s="2">
        <v>14</v>
      </c>
      <c r="I862" s="302">
        <v>1.5903669203680562E-3</v>
      </c>
      <c r="J862" s="14">
        <v>13.333333333333334</v>
      </c>
      <c r="K862" s="302">
        <v>0.4</v>
      </c>
      <c r="L862" s="2">
        <v>29</v>
      </c>
      <c r="M862" s="27">
        <v>7.1418017041816485E-4</v>
      </c>
      <c r="N862" s="2">
        <v>19.393939393939299</v>
      </c>
      <c r="O862" s="2">
        <v>7</v>
      </c>
      <c r="P862" s="27">
        <v>1.6845550368195601E-4</v>
      </c>
      <c r="Q862" s="14">
        <v>7.8787878787878798</v>
      </c>
      <c r="R862" s="2">
        <v>46</v>
      </c>
      <c r="S862" s="27">
        <v>1.0549490872397028E-3</v>
      </c>
      <c r="T862" s="14">
        <v>30.303030303030305</v>
      </c>
      <c r="U862" s="27">
        <v>0.58620689655172409</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2">
        <v>0</v>
      </c>
      <c r="D863" s="2">
        <v>80</v>
      </c>
      <c r="E863" s="2">
        <v>0</v>
      </c>
      <c r="F863" s="302">
        <v>0</v>
      </c>
      <c r="G863" s="14">
        <v>13.3333333333333</v>
      </c>
      <c r="H863" s="2">
        <v>0</v>
      </c>
      <c r="I863" s="302">
        <v>0</v>
      </c>
      <c r="J863" s="14">
        <v>15.151515151515152</v>
      </c>
      <c r="L863" s="2">
        <v>20</v>
      </c>
      <c r="M863" s="27">
        <v>4.9253804856425163E-4</v>
      </c>
      <c r="N863" s="2">
        <v>18.7878787878787</v>
      </c>
      <c r="O863" s="2">
        <v>0</v>
      </c>
      <c r="P863" s="27">
        <v>0</v>
      </c>
      <c r="Q863" s="14">
        <v>16.969696969696901</v>
      </c>
      <c r="R863" s="2">
        <v>0</v>
      </c>
      <c r="S863" s="27">
        <v>0</v>
      </c>
      <c r="T863" s="14">
        <v>18.787878787878789</v>
      </c>
      <c r="U863" s="27">
        <v>-1</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2">
        <v>0</v>
      </c>
      <c r="D864" s="2">
        <v>80</v>
      </c>
      <c r="E864" s="2">
        <v>0</v>
      </c>
      <c r="F864" s="302">
        <v>0</v>
      </c>
      <c r="G864" s="14">
        <v>13.3333333333333</v>
      </c>
      <c r="H864" s="2">
        <v>0</v>
      </c>
      <c r="I864" s="302">
        <v>0</v>
      </c>
      <c r="J864" s="14">
        <v>15.151515151515152</v>
      </c>
      <c r="L864" s="2">
        <v>0</v>
      </c>
      <c r="M864" s="27">
        <v>0</v>
      </c>
      <c r="N864" s="2">
        <v>80</v>
      </c>
      <c r="O864" s="2">
        <v>0</v>
      </c>
      <c r="P864" s="27">
        <v>0</v>
      </c>
      <c r="Q864" s="14">
        <v>16.969696969696901</v>
      </c>
      <c r="R864" s="2">
        <v>0</v>
      </c>
      <c r="S864" s="27">
        <v>0</v>
      </c>
      <c r="T864" s="14">
        <v>18.787878787878789</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2">
        <v>0</v>
      </c>
      <c r="D865" s="2">
        <v>80</v>
      </c>
      <c r="E865" s="2">
        <v>0</v>
      </c>
      <c r="F865" s="302">
        <v>0</v>
      </c>
      <c r="G865" s="14">
        <v>13.3333333333333</v>
      </c>
      <c r="H865" s="2">
        <v>44</v>
      </c>
      <c r="I865" s="302">
        <v>4.9982960354424625E-3</v>
      </c>
      <c r="J865" s="14">
        <v>33.333333333333336</v>
      </c>
      <c r="L865" s="2">
        <v>3</v>
      </c>
      <c r="M865" s="27">
        <v>7.3880707284637736E-5</v>
      </c>
      <c r="N865" s="2">
        <v>2.4242424242424199</v>
      </c>
      <c r="O865" s="2">
        <v>0</v>
      </c>
      <c r="P865" s="27">
        <v>0</v>
      </c>
      <c r="Q865" s="14">
        <v>16.969696969696901</v>
      </c>
      <c r="R865" s="2">
        <v>57</v>
      </c>
      <c r="S865" s="27">
        <v>1.3072195211448492E-3</v>
      </c>
      <c r="T865" s="14">
        <v>35.757575757575758</v>
      </c>
      <c r="U865" s="27">
        <v>18</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3307</v>
      </c>
      <c r="C866" s="302">
        <v>0.44099213228430456</v>
      </c>
      <c r="D866" s="2">
        <v>191.51515151515099</v>
      </c>
      <c r="E866" s="2">
        <v>3878</v>
      </c>
      <c r="F866" s="302">
        <v>0.45500410653525752</v>
      </c>
      <c r="G866" s="14">
        <v>181.21212121212099</v>
      </c>
      <c r="H866" s="2">
        <v>3542</v>
      </c>
      <c r="I866" s="302">
        <v>0.40236283085311825</v>
      </c>
      <c r="J866" s="14">
        <v>214.54545454545456</v>
      </c>
      <c r="K866" s="302">
        <v>7.1061384941034172E-2</v>
      </c>
      <c r="L866" s="2">
        <v>17029</v>
      </c>
      <c r="M866" s="27">
        <v>0.41937152145003204</v>
      </c>
      <c r="N866" s="2">
        <v>402.42424242424198</v>
      </c>
      <c r="O866" s="2">
        <v>17471</v>
      </c>
      <c r="P866" s="27">
        <v>0.42044087211820763</v>
      </c>
      <c r="Q866" s="14">
        <v>272.72727272727201</v>
      </c>
      <c r="R866" s="2">
        <v>17409</v>
      </c>
      <c r="S866" s="27">
        <v>0.39925236216860838</v>
      </c>
      <c r="T866" s="14">
        <v>341.81818181818181</v>
      </c>
      <c r="U866" s="27">
        <v>2.2314874625638616E-2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93</v>
      </c>
      <c r="C867" s="302">
        <v>1.2401653553807174E-2</v>
      </c>
      <c r="D867" s="2">
        <v>47.878787878787797</v>
      </c>
      <c r="E867" s="2">
        <v>178</v>
      </c>
      <c r="F867" s="302">
        <v>2.0884665024052562E-2</v>
      </c>
      <c r="G867" s="14">
        <v>58.181818181818201</v>
      </c>
      <c r="H867" s="2">
        <v>138</v>
      </c>
      <c r="I867" s="302">
        <v>1.567647392934227E-2</v>
      </c>
      <c r="J867" s="14">
        <v>62.424242424242429</v>
      </c>
      <c r="K867" s="302">
        <v>0.4838709677419355</v>
      </c>
      <c r="L867" s="2">
        <v>731</v>
      </c>
      <c r="M867" s="27">
        <v>1.8002265675023395E-2</v>
      </c>
      <c r="N867" s="2">
        <v>116.969696969697</v>
      </c>
      <c r="O867" s="2">
        <v>1181</v>
      </c>
      <c r="P867" s="27">
        <v>2.8420849978341434E-2</v>
      </c>
      <c r="Q867" s="14">
        <v>149.69696969696901</v>
      </c>
      <c r="R867" s="2">
        <v>834</v>
      </c>
      <c r="S867" s="27">
        <v>1.9126685625172002E-2</v>
      </c>
      <c r="T867" s="14">
        <v>143.03030303030303</v>
      </c>
      <c r="U867" s="27">
        <v>0.1409028727770178</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59</v>
      </c>
      <c r="C868" s="302">
        <v>7.8677156954260561E-3</v>
      </c>
      <c r="D868" s="2">
        <v>25.4545454545454</v>
      </c>
      <c r="E868" s="2">
        <v>155</v>
      </c>
      <c r="F868" s="302">
        <v>1.8186084711955885E-2</v>
      </c>
      <c r="G868" s="14">
        <v>58.787878787878803</v>
      </c>
      <c r="H868" s="2">
        <v>64</v>
      </c>
      <c r="I868" s="302">
        <v>7.2702487788254009E-3</v>
      </c>
      <c r="J868" s="14">
        <v>33.333333333333336</v>
      </c>
      <c r="K868" s="302">
        <v>8.4745762711864403E-2</v>
      </c>
      <c r="L868" s="2">
        <v>665</v>
      </c>
      <c r="M868" s="27">
        <v>1.6376890114761365E-2</v>
      </c>
      <c r="N868" s="2">
        <v>117.575757575757</v>
      </c>
      <c r="O868" s="2">
        <v>937</v>
      </c>
      <c r="P868" s="27">
        <v>2.2548972421427539E-2</v>
      </c>
      <c r="Q868" s="14">
        <v>154.54545454545399</v>
      </c>
      <c r="R868" s="2">
        <v>445</v>
      </c>
      <c r="S868" s="27">
        <v>1.0205485735253646E-2</v>
      </c>
      <c r="T868" s="14">
        <v>120</v>
      </c>
      <c r="U868" s="27">
        <v>-0.33082706766917291</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142</v>
      </c>
      <c r="C869" s="302">
        <v>1.8935858114415255E-2</v>
      </c>
      <c r="D869" s="2">
        <v>61.212121212121197</v>
      </c>
      <c r="E869" s="2">
        <v>180</v>
      </c>
      <c r="F869" s="302">
        <v>2.1119324181626188E-2</v>
      </c>
      <c r="G869" s="14">
        <v>75.151515151515099</v>
      </c>
      <c r="H869" s="2">
        <v>92</v>
      </c>
      <c r="I869" s="302">
        <v>1.0450982619561512E-2</v>
      </c>
      <c r="J869" s="14">
        <v>38.787878787878789</v>
      </c>
      <c r="K869" s="302">
        <v>-0.352112676056338</v>
      </c>
      <c r="L869" s="2">
        <v>788</v>
      </c>
      <c r="M869" s="27">
        <v>1.9405999113431511E-2</v>
      </c>
      <c r="N869" s="2">
        <v>126.666666666666</v>
      </c>
      <c r="O869" s="2">
        <v>918</v>
      </c>
      <c r="P869" s="27">
        <v>2.2091736054290802E-2</v>
      </c>
      <c r="Q869" s="14">
        <v>164.24242424242399</v>
      </c>
      <c r="R869" s="2">
        <v>574</v>
      </c>
      <c r="S869" s="27">
        <v>1.3163929914686725E-2</v>
      </c>
      <c r="T869" s="14">
        <v>121.81818181818183</v>
      </c>
      <c r="U869" s="27">
        <v>-0.27157360406091369</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111</v>
      </c>
      <c r="C870" s="302">
        <v>1.480197359647953E-2</v>
      </c>
      <c r="D870" s="2">
        <v>44.2424242424242</v>
      </c>
      <c r="E870" s="2">
        <v>331</v>
      </c>
      <c r="F870" s="302">
        <v>3.8836090578434825E-2</v>
      </c>
      <c r="G870" s="14">
        <v>93.939393939393895</v>
      </c>
      <c r="H870" s="2">
        <v>126</v>
      </c>
      <c r="I870" s="302">
        <v>1.4313302283312507E-2</v>
      </c>
      <c r="J870" s="14">
        <v>67.878787878787875</v>
      </c>
      <c r="K870" s="302">
        <v>0.13513513513513514</v>
      </c>
      <c r="L870" s="2">
        <v>868</v>
      </c>
      <c r="M870" s="27">
        <v>2.137615130768852E-2</v>
      </c>
      <c r="N870" s="2">
        <v>124.24242424242399</v>
      </c>
      <c r="O870" s="2">
        <v>1069</v>
      </c>
      <c r="P870" s="27">
        <v>2.5725561919430141E-2</v>
      </c>
      <c r="Q870" s="14">
        <v>156.969696969696</v>
      </c>
      <c r="R870" s="2">
        <v>466</v>
      </c>
      <c r="S870" s="27">
        <v>1.068709292725438E-2</v>
      </c>
      <c r="T870" s="14">
        <v>116.96969696969698</v>
      </c>
      <c r="U870" s="27">
        <v>-0.46313364055299538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48</v>
      </c>
      <c r="C871" s="302">
        <v>6.4008534471262837E-3</v>
      </c>
      <c r="D871" s="2">
        <v>29.696969696969699</v>
      </c>
      <c r="E871" s="2">
        <v>188</v>
      </c>
      <c r="F871" s="302">
        <v>2.2057960811920685E-2</v>
      </c>
      <c r="G871" s="14">
        <v>63.030303030303003</v>
      </c>
      <c r="H871" s="2">
        <v>78</v>
      </c>
      <c r="I871" s="302">
        <v>8.8606156991934571E-3</v>
      </c>
      <c r="J871" s="14">
        <v>47.272727272727273</v>
      </c>
      <c r="K871" s="302">
        <v>0.625</v>
      </c>
      <c r="L871" s="2">
        <v>1159</v>
      </c>
      <c r="M871" s="27">
        <v>2.8542579914298379E-2</v>
      </c>
      <c r="N871" s="2">
        <v>152.72727272727201</v>
      </c>
      <c r="O871" s="2">
        <v>863</v>
      </c>
      <c r="P871" s="27">
        <v>2.0768157096789721E-2</v>
      </c>
      <c r="Q871" s="14">
        <v>126.06060606060601</v>
      </c>
      <c r="R871" s="2">
        <v>779</v>
      </c>
      <c r="S871" s="27">
        <v>1.7865333455646271E-2</v>
      </c>
      <c r="T871" s="14">
        <v>128.4848484848485</v>
      </c>
      <c r="U871" s="27">
        <v>-0.32786885245901637</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112</v>
      </c>
      <c r="C872" s="302">
        <v>1.4935324709961327E-2</v>
      </c>
      <c r="D872" s="2">
        <v>44.848484848484802</v>
      </c>
      <c r="E872" s="2">
        <v>175</v>
      </c>
      <c r="F872" s="302">
        <v>2.0532676287692127E-2</v>
      </c>
      <c r="G872" s="14">
        <v>75.151515151515099</v>
      </c>
      <c r="H872" s="2">
        <v>237</v>
      </c>
      <c r="I872" s="302">
        <v>2.6922640009087812E-2</v>
      </c>
      <c r="J872" s="14">
        <v>83.63636363636364</v>
      </c>
      <c r="K872" s="302">
        <v>1.1160714285714286</v>
      </c>
      <c r="L872" s="2">
        <v>921</v>
      </c>
      <c r="M872" s="27">
        <v>2.2681377136383785E-2</v>
      </c>
      <c r="N872" s="2">
        <v>138.78787878787799</v>
      </c>
      <c r="O872" s="2">
        <v>1114</v>
      </c>
      <c r="P872" s="27">
        <v>2.6808490157385571E-2</v>
      </c>
      <c r="Q872" s="14">
        <v>149.69696969696901</v>
      </c>
      <c r="R872" s="2">
        <v>879</v>
      </c>
      <c r="S872" s="27">
        <v>2.0158701036602146E-2</v>
      </c>
      <c r="T872" s="14">
        <v>137.57575757575759</v>
      </c>
      <c r="U872" s="27">
        <v>-4.5602605863192182E-2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161</v>
      </c>
      <c r="C873" s="302">
        <v>2.1469529270569408E-2</v>
      </c>
      <c r="D873" s="2">
        <v>64.242424242424207</v>
      </c>
      <c r="E873" s="2">
        <v>325</v>
      </c>
      <c r="F873" s="302">
        <v>3.8132113105713954E-2</v>
      </c>
      <c r="G873" s="14">
        <v>98.787878787878796</v>
      </c>
      <c r="H873" s="2">
        <v>7</v>
      </c>
      <c r="I873" s="302">
        <v>7.9518346018402812E-4</v>
      </c>
      <c r="J873" s="14">
        <v>7.2727272727272734</v>
      </c>
      <c r="K873" s="302">
        <v>-0.95652173913043481</v>
      </c>
      <c r="L873" s="2">
        <v>1216</v>
      </c>
      <c r="M873" s="27">
        <v>2.9946313352706498E-2</v>
      </c>
      <c r="N873" s="2">
        <v>180.60606060606</v>
      </c>
      <c r="O873" s="2">
        <v>1221</v>
      </c>
      <c r="P873" s="27">
        <v>2.938345285652404E-2</v>
      </c>
      <c r="Q873" s="14">
        <v>180.60606060606</v>
      </c>
      <c r="R873" s="2">
        <v>755</v>
      </c>
      <c r="S873" s="27">
        <v>1.731492523621686E-2</v>
      </c>
      <c r="T873" s="14">
        <v>146.06060606060606</v>
      </c>
      <c r="U873" s="27">
        <v>-0.37911184210526316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168</v>
      </c>
      <c r="C874" s="302">
        <v>2.2402987064941992E-2</v>
      </c>
      <c r="D874" s="2">
        <v>52.727272727272698</v>
      </c>
      <c r="E874" s="2">
        <v>211</v>
      </c>
      <c r="F874" s="302">
        <v>2.4756541124017366E-2</v>
      </c>
      <c r="G874" s="14">
        <v>71.515151515151501</v>
      </c>
      <c r="H874" s="2">
        <v>203</v>
      </c>
      <c r="I874" s="302">
        <v>2.3060320345336817E-2</v>
      </c>
      <c r="J874" s="14">
        <v>64.242424242424249</v>
      </c>
      <c r="K874" s="302">
        <v>0.20833333333333334</v>
      </c>
      <c r="L874" s="2">
        <v>788</v>
      </c>
      <c r="M874" s="27">
        <v>1.9405999113431511E-2</v>
      </c>
      <c r="N874" s="2">
        <v>126.666666666666</v>
      </c>
      <c r="O874" s="2">
        <v>852</v>
      </c>
      <c r="P874" s="27">
        <v>2.0503441305289503E-2</v>
      </c>
      <c r="Q874" s="14">
        <v>135.15151515151501</v>
      </c>
      <c r="R874" s="2">
        <v>998</v>
      </c>
      <c r="S874" s="27">
        <v>2.288780845793964E-2</v>
      </c>
      <c r="T874" s="14">
        <v>172.72727272727275</v>
      </c>
      <c r="U874" s="27">
        <v>0.26649746192893403</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93</v>
      </c>
      <c r="C875" s="302">
        <v>1.2401653553807174E-2</v>
      </c>
      <c r="D875" s="2">
        <v>30.909090909090899</v>
      </c>
      <c r="E875" s="2">
        <v>298</v>
      </c>
      <c r="F875" s="302">
        <v>3.4964214478470021E-2</v>
      </c>
      <c r="G875" s="14">
        <v>85.454545454545396</v>
      </c>
      <c r="H875" s="2">
        <v>176</v>
      </c>
      <c r="I875" s="302">
        <v>1.999318414176985E-2</v>
      </c>
      <c r="J875" s="14">
        <v>67.878787878787875</v>
      </c>
      <c r="K875" s="302">
        <v>0.89247311827956988</v>
      </c>
      <c r="L875" s="2">
        <v>891</v>
      </c>
      <c r="M875" s="27">
        <v>2.1942570063537409E-2</v>
      </c>
      <c r="N875" s="2">
        <v>146.666666666666</v>
      </c>
      <c r="O875" s="2">
        <v>1009</v>
      </c>
      <c r="P875" s="27">
        <v>2.4281657602156229E-2</v>
      </c>
      <c r="Q875" s="14">
        <v>155.75757575757501</v>
      </c>
      <c r="R875" s="2">
        <v>811</v>
      </c>
      <c r="S875" s="27">
        <v>1.8599211081552151E-2</v>
      </c>
      <c r="T875" s="14">
        <v>127.87878787878789</v>
      </c>
      <c r="U875" s="27">
        <v>-8.9786756453423114E-2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439</v>
      </c>
      <c r="C876" s="302">
        <v>5.8541138818509135E-2</v>
      </c>
      <c r="D876" s="2">
        <v>86.060606060606005</v>
      </c>
      <c r="E876" s="2">
        <v>367</v>
      </c>
      <c r="F876" s="302">
        <v>4.3059955414760064E-2</v>
      </c>
      <c r="G876" s="14">
        <v>81.212121212121204</v>
      </c>
      <c r="H876" s="2">
        <v>265</v>
      </c>
      <c r="I876" s="302">
        <v>3.0103373849823922E-2</v>
      </c>
      <c r="J876" s="14">
        <v>76.969696969696969</v>
      </c>
      <c r="K876" s="302">
        <v>-0.39635535307517084</v>
      </c>
      <c r="L876" s="2">
        <v>1901</v>
      </c>
      <c r="M876" s="27">
        <v>4.6815741516032114E-2</v>
      </c>
      <c r="N876" s="2">
        <v>166.06060606060601</v>
      </c>
      <c r="O876" s="2">
        <v>1406</v>
      </c>
      <c r="P876" s="27">
        <v>3.3835491168118591E-2</v>
      </c>
      <c r="Q876" s="14">
        <v>169.69696969696901</v>
      </c>
      <c r="R876" s="2">
        <v>1674</v>
      </c>
      <c r="S876" s="27">
        <v>3.8390973305201359E-2</v>
      </c>
      <c r="T876" s="14">
        <v>200</v>
      </c>
      <c r="U876" s="27">
        <v>-0.11941083640189375</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563</v>
      </c>
      <c r="C877" s="302">
        <v>7.5076676890252034E-2</v>
      </c>
      <c r="D877" s="2">
        <v>93.939393939393895</v>
      </c>
      <c r="E877" s="2">
        <v>327</v>
      </c>
      <c r="F877" s="302">
        <v>3.8366772263287573E-2</v>
      </c>
      <c r="G877" s="14">
        <v>75.757575757575694</v>
      </c>
      <c r="H877" s="2">
        <v>356</v>
      </c>
      <c r="I877" s="302">
        <v>4.0440758832216289E-2</v>
      </c>
      <c r="J877" s="14">
        <v>86.666666666666671</v>
      </c>
      <c r="K877" s="302">
        <v>-0.36767317939609234</v>
      </c>
      <c r="L877" s="2">
        <v>1988</v>
      </c>
      <c r="M877" s="27">
        <v>4.8958282027286609E-2</v>
      </c>
      <c r="N877" s="2">
        <v>181.21212121212099</v>
      </c>
      <c r="O877" s="2">
        <v>1699</v>
      </c>
      <c r="P877" s="27">
        <v>4.0886557250806178E-2</v>
      </c>
      <c r="Q877" s="14">
        <v>176.363636363636</v>
      </c>
      <c r="R877" s="2">
        <v>1988</v>
      </c>
      <c r="S877" s="27">
        <v>4.5592147509402804E-2</v>
      </c>
      <c r="T877" s="14">
        <v>188.4848484848485</v>
      </c>
      <c r="U877" s="27">
        <v>0</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569</v>
      </c>
      <c r="C878" s="302">
        <v>7.5876783571142817E-2</v>
      </c>
      <c r="D878" s="2">
        <v>103.636363636363</v>
      </c>
      <c r="E878" s="2">
        <v>438</v>
      </c>
      <c r="F878" s="302">
        <v>5.1390355508623725E-2</v>
      </c>
      <c r="G878" s="14">
        <v>81.212121212121204</v>
      </c>
      <c r="H878" s="2">
        <v>822</v>
      </c>
      <c r="I878" s="302">
        <v>9.3377257753038734E-2</v>
      </c>
      <c r="J878" s="14">
        <v>153.93939393939394</v>
      </c>
      <c r="K878" s="302">
        <v>0.44463971880492092</v>
      </c>
      <c r="L878" s="2">
        <v>2053</v>
      </c>
      <c r="M878" s="27">
        <v>5.0559030685120424E-2</v>
      </c>
      <c r="N878" s="2">
        <v>217.575757575757</v>
      </c>
      <c r="O878" s="2">
        <v>2290</v>
      </c>
      <c r="P878" s="27">
        <v>5.5109014775954181E-2</v>
      </c>
      <c r="Q878" s="14">
        <v>181.81818181818099</v>
      </c>
      <c r="R878" s="2">
        <v>3265</v>
      </c>
      <c r="S878" s="27">
        <v>7.4878451518209335E-2</v>
      </c>
      <c r="T878" s="14">
        <v>309.69696969696969</v>
      </c>
      <c r="U878" s="27">
        <v>0.5903555772040916</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419</v>
      </c>
      <c r="C879" s="302">
        <v>5.5874116548873184E-2</v>
      </c>
      <c r="D879" s="2">
        <v>86.6666666666666</v>
      </c>
      <c r="E879" s="2">
        <v>350</v>
      </c>
      <c r="F879" s="302">
        <v>4.1065352575384254E-2</v>
      </c>
      <c r="G879" s="14">
        <v>76.969696969696898</v>
      </c>
      <c r="H879" s="2">
        <v>405</v>
      </c>
      <c r="I879" s="302">
        <v>4.600704305350449E-2</v>
      </c>
      <c r="J879" s="14">
        <v>111.51515151515152</v>
      </c>
      <c r="K879" s="302">
        <v>-3.3412887828162291E-2</v>
      </c>
      <c r="L879" s="2">
        <v>1504</v>
      </c>
      <c r="M879" s="27">
        <v>3.7038861252031721E-2</v>
      </c>
      <c r="N879" s="2">
        <v>146.06060606060601</v>
      </c>
      <c r="O879" s="2">
        <v>1069</v>
      </c>
      <c r="P879" s="27">
        <v>2.5725561919430141E-2</v>
      </c>
      <c r="Q879" s="14">
        <v>121.818181818181</v>
      </c>
      <c r="R879" s="2">
        <v>1706</v>
      </c>
      <c r="S879" s="27">
        <v>3.9124850931107236E-2</v>
      </c>
      <c r="T879" s="14">
        <v>199.39393939393941</v>
      </c>
      <c r="U879" s="27">
        <v>0.13430851063829788</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159</v>
      </c>
      <c r="C880" s="302">
        <v>2.1202827043605814E-2</v>
      </c>
      <c r="D880" s="2">
        <v>67.272727272727195</v>
      </c>
      <c r="E880" s="2">
        <v>166</v>
      </c>
      <c r="F880" s="302">
        <v>1.9476710078610817E-2</v>
      </c>
      <c r="G880" s="14">
        <v>47.878787878787797</v>
      </c>
      <c r="H880" s="2">
        <v>227</v>
      </c>
      <c r="I880" s="302">
        <v>2.5786663637396342E-2</v>
      </c>
      <c r="J880" s="14">
        <v>73.939393939393938</v>
      </c>
      <c r="K880" s="302">
        <v>0.42767295597484278</v>
      </c>
      <c r="L880" s="2">
        <v>754</v>
      </c>
      <c r="M880" s="27">
        <v>1.8568684430872284E-2</v>
      </c>
      <c r="N880" s="2">
        <v>137.575757575757</v>
      </c>
      <c r="O880" s="2">
        <v>768</v>
      </c>
      <c r="P880" s="27">
        <v>1.848197526110603E-2</v>
      </c>
      <c r="Q880" s="14">
        <v>103.030303030303</v>
      </c>
      <c r="R880" s="2">
        <v>876</v>
      </c>
      <c r="S880" s="27">
        <v>2.0089900009173472E-2</v>
      </c>
      <c r="T880" s="14">
        <v>135.15151515151516</v>
      </c>
      <c r="U880" s="27">
        <v>0.16180371352785147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124</v>
      </c>
      <c r="C881" s="302">
        <v>1.6535538071742899E-2</v>
      </c>
      <c r="D881" s="2">
        <v>56.363636363636303</v>
      </c>
      <c r="E881" s="2">
        <v>138</v>
      </c>
      <c r="F881" s="302">
        <v>1.6191481872580078E-2</v>
      </c>
      <c r="G881" s="14">
        <v>46.060606060605998</v>
      </c>
      <c r="H881" s="2">
        <v>149</v>
      </c>
      <c r="I881" s="302">
        <v>1.6926047938202887E-2</v>
      </c>
      <c r="J881" s="14">
        <v>50.303030303030305</v>
      </c>
      <c r="K881" s="302">
        <v>0.20161290322580644</v>
      </c>
      <c r="L881" s="2">
        <v>577</v>
      </c>
      <c r="M881" s="27">
        <v>1.4209722701078658E-2</v>
      </c>
      <c r="N881" s="2">
        <v>116.969696969697</v>
      </c>
      <c r="O881" s="2">
        <v>751</v>
      </c>
      <c r="P881" s="27">
        <v>1.8072869037878424E-2</v>
      </c>
      <c r="Q881" s="14">
        <v>94.545454545454504</v>
      </c>
      <c r="R881" s="2">
        <v>782</v>
      </c>
      <c r="S881" s="27">
        <v>1.7934134483074949E-2</v>
      </c>
      <c r="T881" s="14">
        <v>144.84848484848484</v>
      </c>
      <c r="U881" s="27">
        <v>0.35528596187175043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47</v>
      </c>
      <c r="C882" s="302">
        <v>6.2675023336444856E-3</v>
      </c>
      <c r="D882" s="2">
        <v>25.4545454545454</v>
      </c>
      <c r="E882" s="2">
        <v>51</v>
      </c>
      <c r="F882" s="302">
        <v>5.9838085181274196E-3</v>
      </c>
      <c r="G882" s="14">
        <v>31.515151515151501</v>
      </c>
      <c r="H882" s="2">
        <v>197</v>
      </c>
      <c r="I882" s="302">
        <v>2.2378734522321937E-2</v>
      </c>
      <c r="J882" s="14">
        <v>69.090909090909093</v>
      </c>
      <c r="K882" s="302">
        <v>3.1914893617021276</v>
      </c>
      <c r="L882" s="2">
        <v>225</v>
      </c>
      <c r="M882" s="27">
        <v>5.5410530463478307E-3</v>
      </c>
      <c r="N882" s="2">
        <v>55.757575757575701</v>
      </c>
      <c r="O882" s="2">
        <v>324</v>
      </c>
      <c r="P882" s="27">
        <v>7.7970833132791064E-3</v>
      </c>
      <c r="Q882" s="14">
        <v>64.242424242424207</v>
      </c>
      <c r="R882" s="2">
        <v>577</v>
      </c>
      <c r="S882" s="27">
        <v>1.3232730942115403E-2</v>
      </c>
      <c r="T882" s="14">
        <v>107.87878787878789</v>
      </c>
      <c r="U882" s="27">
        <v>1.5644444444444445</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2718</v>
      </c>
      <c r="C883" s="302">
        <v>0.36244832644352581</v>
      </c>
      <c r="D883" s="2">
        <v>148.48484848484799</v>
      </c>
      <c r="E883" s="2">
        <v>2655</v>
      </c>
      <c r="F883" s="302">
        <v>0.31151003167898628</v>
      </c>
      <c r="G883" s="14">
        <v>163.030303030303</v>
      </c>
      <c r="H883" s="2">
        <v>2693</v>
      </c>
      <c r="I883" s="302">
        <v>0.30591843689651255</v>
      </c>
      <c r="J883" s="14">
        <v>240.60606060606062</v>
      </c>
      <c r="K883" s="302">
        <v>-9.19793966151582E-3</v>
      </c>
      <c r="L883" s="2">
        <v>14643</v>
      </c>
      <c r="M883" s="27">
        <v>0.36061173225631682</v>
      </c>
      <c r="N883" s="2">
        <v>309.09090909090901</v>
      </c>
      <c r="O883" s="2">
        <v>14587</v>
      </c>
      <c r="P883" s="27">
        <v>0.35103720460124177</v>
      </c>
      <c r="Q883" s="14">
        <v>293.93939393939303</v>
      </c>
      <c r="R883" s="2">
        <v>14684</v>
      </c>
      <c r="S883" s="27">
        <v>0.33675809558756076</v>
      </c>
      <c r="T883" s="14">
        <v>288.4848484848485</v>
      </c>
      <c r="U883" s="27">
        <v>2.7999726831933348E-3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235</v>
      </c>
      <c r="C884" s="302">
        <v>3.1337511668222427E-2</v>
      </c>
      <c r="D884" s="2">
        <v>69.090909090909093</v>
      </c>
      <c r="E884" s="2">
        <v>92</v>
      </c>
      <c r="F884" s="302">
        <v>1.0794321248386718E-2</v>
      </c>
      <c r="G884" s="14">
        <v>52.727272727272698</v>
      </c>
      <c r="H884" s="2">
        <v>20</v>
      </c>
      <c r="I884" s="302">
        <v>2.2719527433829375E-3</v>
      </c>
      <c r="J884" s="14">
        <v>12.727272727272728</v>
      </c>
      <c r="K884" s="302">
        <v>-0.91489361702127658</v>
      </c>
      <c r="L884" s="2">
        <v>707</v>
      </c>
      <c r="M884" s="27">
        <v>1.7411220016746293E-2</v>
      </c>
      <c r="N884" s="2">
        <v>109.69696969696901</v>
      </c>
      <c r="O884" s="2">
        <v>1122</v>
      </c>
      <c r="P884" s="27">
        <v>2.7001010733022093E-2</v>
      </c>
      <c r="Q884" s="14">
        <v>131.51515151515099</v>
      </c>
      <c r="R884" s="2">
        <v>663</v>
      </c>
      <c r="S884" s="27">
        <v>1.5205027061737455E-2</v>
      </c>
      <c r="T884" s="14">
        <v>97.575757575757578</v>
      </c>
      <c r="U884" s="27">
        <v>-6.2234794908062233E-2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107</v>
      </c>
      <c r="C885" s="302">
        <v>1.426856914255234E-2</v>
      </c>
      <c r="D885" s="2">
        <v>47.272727272727202</v>
      </c>
      <c r="E885" s="2">
        <v>151</v>
      </c>
      <c r="F885" s="302">
        <v>1.7716766396808636E-2</v>
      </c>
      <c r="G885" s="14">
        <v>55.151515151515099</v>
      </c>
      <c r="H885" s="2">
        <v>74</v>
      </c>
      <c r="I885" s="302">
        <v>8.4062251505168696E-3</v>
      </c>
      <c r="J885" s="14">
        <v>36.363636363636367</v>
      </c>
      <c r="K885" s="302">
        <v>-0.30841121495327101</v>
      </c>
      <c r="L885" s="2">
        <v>643</v>
      </c>
      <c r="M885" s="27">
        <v>1.5835098261340688E-2</v>
      </c>
      <c r="N885" s="2">
        <v>110.30303030303</v>
      </c>
      <c r="O885" s="2">
        <v>768</v>
      </c>
      <c r="P885" s="27">
        <v>1.848197526110603E-2</v>
      </c>
      <c r="Q885" s="14">
        <v>97.575757575757606</v>
      </c>
      <c r="R885" s="2">
        <v>363</v>
      </c>
      <c r="S885" s="27">
        <v>8.324924318869829E-3</v>
      </c>
      <c r="T885" s="14">
        <v>72.727272727272734</v>
      </c>
      <c r="U885" s="27">
        <v>-0.43545878693623641</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31</v>
      </c>
      <c r="C886" s="302">
        <v>4.1338845179357247E-3</v>
      </c>
      <c r="D886" s="2">
        <v>17.5757575757575</v>
      </c>
      <c r="E886" s="2">
        <v>104</v>
      </c>
      <c r="F886" s="302">
        <v>1.2202276193828463E-2</v>
      </c>
      <c r="G886" s="14">
        <v>44.2424242424242</v>
      </c>
      <c r="H886" s="2">
        <v>70</v>
      </c>
      <c r="I886" s="302">
        <v>7.9518346018402821E-3</v>
      </c>
      <c r="J886" s="14">
        <v>35.757575757575758</v>
      </c>
      <c r="K886" s="302">
        <v>1.2580645161290323</v>
      </c>
      <c r="L886" s="2">
        <v>655</v>
      </c>
      <c r="M886" s="27">
        <v>1.613062109047924E-2</v>
      </c>
      <c r="N886" s="2">
        <v>107.87878787878699</v>
      </c>
      <c r="O886" s="2">
        <v>618</v>
      </c>
      <c r="P886" s="27">
        <v>1.4872214467921259E-2</v>
      </c>
      <c r="Q886" s="14">
        <v>93.939393939393895</v>
      </c>
      <c r="R886" s="2">
        <v>446</v>
      </c>
      <c r="S886" s="27">
        <v>1.0228419411063205E-2</v>
      </c>
      <c r="T886" s="14">
        <v>98.181818181818187</v>
      </c>
      <c r="U886" s="27">
        <v>-0.31908396946564888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142</v>
      </c>
      <c r="C887" s="302">
        <v>1.8935858114415255E-2</v>
      </c>
      <c r="D887" s="2">
        <v>49.090909090909101</v>
      </c>
      <c r="E887" s="2">
        <v>115</v>
      </c>
      <c r="F887" s="302">
        <v>1.3492901560483397E-2</v>
      </c>
      <c r="G887" s="14">
        <v>46.060606060605998</v>
      </c>
      <c r="H887" s="2">
        <v>68</v>
      </c>
      <c r="I887" s="302">
        <v>7.7246393275019884E-3</v>
      </c>
      <c r="J887" s="14">
        <v>51.515151515151516</v>
      </c>
      <c r="K887" s="302">
        <v>-0.52112676056338025</v>
      </c>
      <c r="L887" s="2">
        <v>919</v>
      </c>
      <c r="M887" s="27">
        <v>2.2632123331527362E-2</v>
      </c>
      <c r="N887" s="2">
        <v>144.84848484848399</v>
      </c>
      <c r="O887" s="2">
        <v>834</v>
      </c>
      <c r="P887" s="27">
        <v>2.0070270010107329E-2</v>
      </c>
      <c r="Q887" s="14">
        <v>126.666666666666</v>
      </c>
      <c r="R887" s="2">
        <v>626</v>
      </c>
      <c r="S887" s="27">
        <v>1.4356481056783782E-2</v>
      </c>
      <c r="T887" s="14">
        <v>121.21212121212122</v>
      </c>
      <c r="U887" s="27">
        <v>-0.3188248095756257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76</v>
      </c>
      <c r="C888" s="302">
        <v>1.0134684624616615E-2</v>
      </c>
      <c r="D888" s="2">
        <v>34.545454545454497</v>
      </c>
      <c r="E888" s="2">
        <v>58</v>
      </c>
      <c r="F888" s="302">
        <v>6.8051155696351052E-3</v>
      </c>
      <c r="G888" s="14">
        <v>27.878787878787801</v>
      </c>
      <c r="H888" s="2">
        <v>0</v>
      </c>
      <c r="I888" s="302">
        <v>0</v>
      </c>
      <c r="J888" s="14">
        <v>15.151515151515152</v>
      </c>
      <c r="K888" s="302">
        <v>-1</v>
      </c>
      <c r="L888" s="2">
        <v>744</v>
      </c>
      <c r="M888" s="27">
        <v>1.8322415406590159E-2</v>
      </c>
      <c r="N888" s="2">
        <v>132.12121212121201</v>
      </c>
      <c r="O888" s="2">
        <v>558</v>
      </c>
      <c r="P888" s="27">
        <v>1.3428310150647351E-2</v>
      </c>
      <c r="Q888" s="14">
        <v>89.090909090909093</v>
      </c>
      <c r="R888" s="2">
        <v>527</v>
      </c>
      <c r="S888" s="27">
        <v>1.2086047151637464E-2</v>
      </c>
      <c r="T888" s="14">
        <v>115.15151515151516</v>
      </c>
      <c r="U888" s="27">
        <v>-0.29166666666666669</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116</v>
      </c>
      <c r="C889" s="302">
        <v>1.5468729163888518E-2</v>
      </c>
      <c r="D889" s="2">
        <v>45.454545454545404</v>
      </c>
      <c r="E889" s="2">
        <v>167</v>
      </c>
      <c r="F889" s="302">
        <v>1.959403965739763E-2</v>
      </c>
      <c r="G889" s="14">
        <v>65.454545454545396</v>
      </c>
      <c r="H889" s="2">
        <v>0</v>
      </c>
      <c r="I889" s="302">
        <v>0</v>
      </c>
      <c r="J889" s="14">
        <v>15.151515151515152</v>
      </c>
      <c r="K889" s="302">
        <v>-1</v>
      </c>
      <c r="L889" s="2">
        <v>724</v>
      </c>
      <c r="M889" s="27">
        <v>1.7829877358025908E-2</v>
      </c>
      <c r="N889" s="2">
        <v>153.939393939393</v>
      </c>
      <c r="O889" s="2">
        <v>668</v>
      </c>
      <c r="P889" s="27">
        <v>1.6075468065649516E-2</v>
      </c>
      <c r="Q889" s="14">
        <v>107.272727272727</v>
      </c>
      <c r="R889" s="2">
        <v>424</v>
      </c>
      <c r="S889" s="27">
        <v>9.7238785432529132E-3</v>
      </c>
      <c r="T889" s="14">
        <v>88.484848484848484</v>
      </c>
      <c r="U889" s="27">
        <v>-0.4143646408839779</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167</v>
      </c>
      <c r="C890" s="302">
        <v>2.2269635951460195E-2</v>
      </c>
      <c r="D890" s="2">
        <v>62.424242424242401</v>
      </c>
      <c r="E890" s="2">
        <v>90</v>
      </c>
      <c r="F890" s="302">
        <v>1.0559662090813094E-2</v>
      </c>
      <c r="G890" s="14">
        <v>49.696969696969703</v>
      </c>
      <c r="H890" s="2">
        <v>44</v>
      </c>
      <c r="I890" s="302">
        <v>4.9982960354424625E-3</v>
      </c>
      <c r="J890" s="14">
        <v>32.727272727272727</v>
      </c>
      <c r="K890" s="302">
        <v>-0.73652694610778446</v>
      </c>
      <c r="L890" s="2">
        <v>719</v>
      </c>
      <c r="M890" s="27">
        <v>1.7706742845884846E-2</v>
      </c>
      <c r="N890" s="2">
        <v>115.151515151515</v>
      </c>
      <c r="O890" s="2">
        <v>633</v>
      </c>
      <c r="P890" s="27">
        <v>1.5233190547239737E-2</v>
      </c>
      <c r="Q890" s="14">
        <v>76.363636363636303</v>
      </c>
      <c r="R890" s="2">
        <v>432</v>
      </c>
      <c r="S890" s="27">
        <v>9.9073479497293823E-3</v>
      </c>
      <c r="T890" s="14">
        <v>87.27272727272728</v>
      </c>
      <c r="U890" s="27">
        <v>-0.3991655076495132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67</v>
      </c>
      <c r="C891" s="302">
        <v>8.934524603280437E-3</v>
      </c>
      <c r="D891" s="2">
        <v>34.545454545454497</v>
      </c>
      <c r="E891" s="2">
        <v>109</v>
      </c>
      <c r="F891" s="302">
        <v>1.2788924087762525E-2</v>
      </c>
      <c r="G891" s="14">
        <v>45.454545454545404</v>
      </c>
      <c r="H891" s="2">
        <v>150</v>
      </c>
      <c r="I891" s="302">
        <v>1.7039645575372034E-2</v>
      </c>
      <c r="J891" s="14">
        <v>71.515151515151516</v>
      </c>
      <c r="K891" s="302">
        <v>1.2388059701492538</v>
      </c>
      <c r="L891" s="2">
        <v>642</v>
      </c>
      <c r="M891" s="27">
        <v>1.5810471358912476E-2</v>
      </c>
      <c r="N891" s="2">
        <v>98.787878787878796</v>
      </c>
      <c r="O891" s="2">
        <v>761</v>
      </c>
      <c r="P891" s="27">
        <v>1.8313519757424075E-2</v>
      </c>
      <c r="Q891" s="14">
        <v>127.272727272727</v>
      </c>
      <c r="R891" s="2">
        <v>721</v>
      </c>
      <c r="S891" s="27">
        <v>1.6535180258691863E-2</v>
      </c>
      <c r="T891" s="14">
        <v>160.60606060606062</v>
      </c>
      <c r="U891" s="27">
        <v>0.12305295950155763</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91</v>
      </c>
      <c r="C892" s="302">
        <v>1.213495132684358E-2</v>
      </c>
      <c r="D892" s="2">
        <v>41.212121212121197</v>
      </c>
      <c r="E892" s="2">
        <v>97</v>
      </c>
      <c r="F892" s="302">
        <v>1.138096914232078E-2</v>
      </c>
      <c r="G892" s="14">
        <v>34.545454545454497</v>
      </c>
      <c r="H892" s="2">
        <v>35</v>
      </c>
      <c r="I892" s="302">
        <v>3.9759173009201411E-3</v>
      </c>
      <c r="J892" s="14">
        <v>21.212121212121215</v>
      </c>
      <c r="K892" s="302">
        <v>-0.61538461538461542</v>
      </c>
      <c r="L892" s="2">
        <v>711</v>
      </c>
      <c r="M892" s="27">
        <v>1.7509727626459144E-2</v>
      </c>
      <c r="N892" s="2">
        <v>132.72727272727201</v>
      </c>
      <c r="O892" s="2">
        <v>645</v>
      </c>
      <c r="P892" s="27">
        <v>1.5521971410694517E-2</v>
      </c>
      <c r="Q892" s="14">
        <v>89.090909090909093</v>
      </c>
      <c r="R892" s="2">
        <v>546</v>
      </c>
      <c r="S892" s="27">
        <v>1.2521786992019081E-2</v>
      </c>
      <c r="T892" s="14">
        <v>120.60606060606061</v>
      </c>
      <c r="U892" s="27">
        <v>-0.2320675105485232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174</v>
      </c>
      <c r="C893" s="302">
        <v>2.3203093745832779E-2</v>
      </c>
      <c r="D893" s="2">
        <v>56.969696969696898</v>
      </c>
      <c r="E893" s="2">
        <v>285</v>
      </c>
      <c r="F893" s="302">
        <v>3.3438929954241463E-2</v>
      </c>
      <c r="G893" s="14">
        <v>93.939393939393895</v>
      </c>
      <c r="H893" s="2">
        <v>122</v>
      </c>
      <c r="I893" s="302">
        <v>1.385891173463592E-2</v>
      </c>
      <c r="J893" s="14">
        <v>44.848484848484851</v>
      </c>
      <c r="K893" s="302">
        <v>-0.2988505747126437</v>
      </c>
      <c r="L893" s="2">
        <v>1120</v>
      </c>
      <c r="M893" s="27">
        <v>2.7582130719598089E-2</v>
      </c>
      <c r="N893" s="2">
        <v>147.272727272727</v>
      </c>
      <c r="O893" s="2">
        <v>1053</v>
      </c>
      <c r="P893" s="27">
        <v>2.5340520768157095E-2</v>
      </c>
      <c r="Q893" s="14">
        <v>133.333333333333</v>
      </c>
      <c r="R893" s="2">
        <v>934</v>
      </c>
      <c r="S893" s="27">
        <v>2.1420053206127877E-2</v>
      </c>
      <c r="T893" s="14">
        <v>138.78787878787878</v>
      </c>
      <c r="U893" s="27">
        <v>-0.16607142857142856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267</v>
      </c>
      <c r="C894" s="302">
        <v>3.5604747299639951E-2</v>
      </c>
      <c r="D894" s="2">
        <v>76.363636363636303</v>
      </c>
      <c r="E894" s="2">
        <v>278</v>
      </c>
      <c r="F894" s="302">
        <v>3.2617622902733782E-2</v>
      </c>
      <c r="G894" s="14">
        <v>63.636363636363598</v>
      </c>
      <c r="H894" s="2">
        <v>397</v>
      </c>
      <c r="I894" s="302">
        <v>4.5098261956151312E-2</v>
      </c>
      <c r="J894" s="14">
        <v>126.06060606060606</v>
      </c>
      <c r="K894" s="302">
        <v>0.48689138576779029</v>
      </c>
      <c r="L894" s="2">
        <v>1946</v>
      </c>
      <c r="M894" s="27">
        <v>4.7923952125301678E-2</v>
      </c>
      <c r="N894" s="2">
        <v>181.81818181818099</v>
      </c>
      <c r="O894" s="2">
        <v>1333</v>
      </c>
      <c r="P894" s="27">
        <v>3.207874091543534E-2</v>
      </c>
      <c r="Q894" s="14">
        <v>110.90909090909</v>
      </c>
      <c r="R894" s="2">
        <v>1855</v>
      </c>
      <c r="S894" s="27">
        <v>4.2541968626731493E-2</v>
      </c>
      <c r="T894" s="14">
        <v>197.57575757575759</v>
      </c>
      <c r="U894" s="27">
        <v>-4.6762589928057555E-2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406</v>
      </c>
      <c r="C895" s="302">
        <v>5.4140552073609814E-2</v>
      </c>
      <c r="D895" s="2">
        <v>71.515151515151501</v>
      </c>
      <c r="E895" s="2">
        <v>435</v>
      </c>
      <c r="F895" s="302">
        <v>5.103836677226329E-2</v>
      </c>
      <c r="G895" s="14">
        <v>71.515151515151501</v>
      </c>
      <c r="H895" s="2">
        <v>458</v>
      </c>
      <c r="I895" s="302">
        <v>5.2027717823469273E-2</v>
      </c>
      <c r="J895" s="14">
        <v>104.84848484848486</v>
      </c>
      <c r="K895" s="302">
        <v>0.12807881773399016</v>
      </c>
      <c r="L895" s="2">
        <v>1807</v>
      </c>
      <c r="M895" s="27">
        <v>4.4500812687780132E-2</v>
      </c>
      <c r="N895" s="2">
        <v>165.45454545454501</v>
      </c>
      <c r="O895" s="2">
        <v>2130</v>
      </c>
      <c r="P895" s="27">
        <v>5.1258603263223755E-2</v>
      </c>
      <c r="Q895" s="14">
        <v>172.12121212121201</v>
      </c>
      <c r="R895" s="2">
        <v>1920</v>
      </c>
      <c r="S895" s="27">
        <v>4.403265755435281E-2</v>
      </c>
      <c r="T895" s="14">
        <v>177.57575757575759</v>
      </c>
      <c r="U895" s="27">
        <v>6.2534587714443826E-2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439</v>
      </c>
      <c r="C896" s="302">
        <v>5.8541138818509135E-2</v>
      </c>
      <c r="D896" s="2">
        <v>72.121212121212096</v>
      </c>
      <c r="E896" s="2">
        <v>266</v>
      </c>
      <c r="F896" s="302">
        <v>3.1209667957292034E-2</v>
      </c>
      <c r="G896" s="14">
        <v>79.393939393939405</v>
      </c>
      <c r="H896" s="2">
        <v>475</v>
      </c>
      <c r="I896" s="302">
        <v>5.3958877655344767E-2</v>
      </c>
      <c r="J896" s="14">
        <v>129.69696969696972</v>
      </c>
      <c r="K896" s="302">
        <v>8.2004555808656038E-2</v>
      </c>
      <c r="L896" s="2">
        <v>1433</v>
      </c>
      <c r="M896" s="27">
        <v>3.5290351179628629E-2</v>
      </c>
      <c r="N896" s="2">
        <v>152.72727272727201</v>
      </c>
      <c r="O896" s="2">
        <v>1321</v>
      </c>
      <c r="P896" s="27">
        <v>3.1789960051980558E-2</v>
      </c>
      <c r="Q896" s="14">
        <v>137.575757575757</v>
      </c>
      <c r="R896" s="2">
        <v>1911</v>
      </c>
      <c r="S896" s="27">
        <v>4.3826254472066783E-2</v>
      </c>
      <c r="T896" s="14">
        <v>232.72727272727275</v>
      </c>
      <c r="U896" s="27">
        <v>0.33356594556873692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187</v>
      </c>
      <c r="C897" s="302">
        <v>2.4936658221096145E-2</v>
      </c>
      <c r="D897" s="2">
        <v>53.939393939393902</v>
      </c>
      <c r="E897" s="2">
        <v>240</v>
      </c>
      <c r="F897" s="302">
        <v>2.8159098908834918E-2</v>
      </c>
      <c r="G897" s="14">
        <v>64.848484848484802</v>
      </c>
      <c r="H897" s="2">
        <v>223</v>
      </c>
      <c r="I897" s="302">
        <v>2.5332273088719756E-2</v>
      </c>
      <c r="J897" s="14">
        <v>91.515151515151516</v>
      </c>
      <c r="K897" s="302">
        <v>0.19251336898395721</v>
      </c>
      <c r="L897" s="2">
        <v>894</v>
      </c>
      <c r="M897" s="27">
        <v>2.2016450770822045E-2</v>
      </c>
      <c r="N897" s="2">
        <v>104.24242424242399</v>
      </c>
      <c r="O897" s="2">
        <v>903</v>
      </c>
      <c r="P897" s="27">
        <v>2.1730759974972324E-2</v>
      </c>
      <c r="Q897" s="14">
        <v>110.90909090909</v>
      </c>
      <c r="R897" s="2">
        <v>953</v>
      </c>
      <c r="S897" s="27">
        <v>2.1855793046509496E-2</v>
      </c>
      <c r="T897" s="14">
        <v>149.09090909090909</v>
      </c>
      <c r="U897" s="27">
        <v>6.5995525727069348E-2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188</v>
      </c>
      <c r="C898" s="302">
        <v>2.5070009334577942E-2</v>
      </c>
      <c r="D898" s="2">
        <v>56.969696969696898</v>
      </c>
      <c r="E898" s="2">
        <v>69</v>
      </c>
      <c r="F898" s="302">
        <v>8.0957409362900391E-3</v>
      </c>
      <c r="G898" s="14">
        <v>27.272727272727199</v>
      </c>
      <c r="H898" s="2">
        <v>391</v>
      </c>
      <c r="I898" s="302">
        <v>4.4416676133136428E-2</v>
      </c>
      <c r="J898" s="14">
        <v>101.81818181818183</v>
      </c>
      <c r="K898" s="302">
        <v>1.0797872340425532</v>
      </c>
      <c r="L898" s="2">
        <v>686</v>
      </c>
      <c r="M898" s="27">
        <v>1.6894055065753831E-2</v>
      </c>
      <c r="N898" s="2">
        <v>100</v>
      </c>
      <c r="O898" s="2">
        <v>663</v>
      </c>
      <c r="P898" s="27">
        <v>1.5955142705876689E-2</v>
      </c>
      <c r="Q898" s="14">
        <v>91.515151515151501</v>
      </c>
      <c r="R898" s="2">
        <v>1497</v>
      </c>
      <c r="S898" s="27">
        <v>3.433171268690946E-2</v>
      </c>
      <c r="T898" s="14">
        <v>165.45454545454547</v>
      </c>
      <c r="U898" s="27">
        <v>1.1822157434402332</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25</v>
      </c>
      <c r="C899" s="302">
        <v>3.3337778370449394E-3</v>
      </c>
      <c r="D899" s="2">
        <v>12.7272727272727</v>
      </c>
      <c r="E899" s="2">
        <v>99</v>
      </c>
      <c r="F899" s="302">
        <v>1.1615628299894404E-2</v>
      </c>
      <c r="G899" s="14">
        <v>30.909090909090899</v>
      </c>
      <c r="H899" s="2">
        <v>166</v>
      </c>
      <c r="I899" s="302">
        <v>1.8857207770078384E-2</v>
      </c>
      <c r="J899" s="14">
        <v>63.030303030303031</v>
      </c>
      <c r="K899" s="302">
        <v>5.64</v>
      </c>
      <c r="L899" s="2">
        <v>293</v>
      </c>
      <c r="M899" s="27">
        <v>7.2156824114662857E-3</v>
      </c>
      <c r="N899" s="2">
        <v>47.272727272727202</v>
      </c>
      <c r="O899" s="2">
        <v>577</v>
      </c>
      <c r="P899" s="27">
        <v>1.3885546517784089E-2</v>
      </c>
      <c r="Q899" s="14">
        <v>86.6666666666666</v>
      </c>
      <c r="R899" s="2">
        <v>866</v>
      </c>
      <c r="S899" s="27">
        <v>1.9860563251077882E-2</v>
      </c>
      <c r="T899" s="14">
        <v>132.72727272727275</v>
      </c>
      <c r="U899" s="27">
        <v>1.9556313993174061</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906</v>
      </c>
      <c r="C900" s="302">
        <v>0.1208161088145086</v>
      </c>
      <c r="D900" s="2">
        <v>93.3333333333333</v>
      </c>
      <c r="E900" s="2">
        <v>1247</v>
      </c>
      <c r="F900" s="302">
        <v>0.14630998474715476</v>
      </c>
      <c r="G900" s="14">
        <v>107.87878787878699</v>
      </c>
      <c r="H900" s="2">
        <v>1811</v>
      </c>
      <c r="I900" s="302">
        <v>0.20572532091332502</v>
      </c>
      <c r="J900" s="14">
        <v>181.21212121212122</v>
      </c>
      <c r="K900" s="302">
        <v>0.9988962472406181</v>
      </c>
      <c r="L900" s="2">
        <v>6847</v>
      </c>
      <c r="M900" s="27">
        <v>0.16862040092597153</v>
      </c>
      <c r="N900" s="2">
        <v>201.81818181818099</v>
      </c>
      <c r="O900" s="2">
        <v>7401</v>
      </c>
      <c r="P900" s="27">
        <v>0.17810559753573663</v>
      </c>
      <c r="Q900" s="14">
        <v>199.39393939393901</v>
      </c>
      <c r="R900" s="2">
        <v>9175</v>
      </c>
      <c r="S900" s="27">
        <v>0.2104164755527016</v>
      </c>
      <c r="T900" s="14">
        <v>208.4848484848485</v>
      </c>
      <c r="U900" s="27">
        <v>0.34000292098729373</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12</v>
      </c>
      <c r="C901" s="302">
        <v>1.6002133617815709E-3</v>
      </c>
      <c r="D901" s="2">
        <v>12.7272727272727</v>
      </c>
      <c r="E901" s="2">
        <v>74</v>
      </c>
      <c r="F901" s="302">
        <v>8.6823888302240988E-3</v>
      </c>
      <c r="G901" s="14">
        <v>41.212121212121197</v>
      </c>
      <c r="H901" s="2">
        <v>182</v>
      </c>
      <c r="I901" s="302">
        <v>2.0674769964784734E-2</v>
      </c>
      <c r="J901" s="14">
        <v>83.030303030303031</v>
      </c>
      <c r="K901" s="302">
        <v>14.166666666666666</v>
      </c>
      <c r="L901" s="2">
        <v>449</v>
      </c>
      <c r="M901" s="27">
        <v>1.1057479190267448E-2</v>
      </c>
      <c r="N901" s="2">
        <v>68.484848484848399</v>
      </c>
      <c r="O901" s="2">
        <v>437</v>
      </c>
      <c r="P901" s="27">
        <v>1.0516436444144968E-2</v>
      </c>
      <c r="Q901" s="14">
        <v>86.060606060606005</v>
      </c>
      <c r="R901" s="2">
        <v>601</v>
      </c>
      <c r="S901" s="27">
        <v>1.3783139161544812E-2</v>
      </c>
      <c r="T901" s="14">
        <v>110.30303030303031</v>
      </c>
      <c r="U901" s="27">
        <v>0.33853006681514475</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148</v>
      </c>
      <c r="C902" s="302">
        <v>1.9735964795306041E-2</v>
      </c>
      <c r="D902" s="2">
        <v>46.6666666666666</v>
      </c>
      <c r="E902" s="2">
        <v>178</v>
      </c>
      <c r="F902" s="302">
        <v>2.0884665024052562E-2</v>
      </c>
      <c r="G902" s="14">
        <v>56.363636363636303</v>
      </c>
      <c r="H902" s="2">
        <v>91</v>
      </c>
      <c r="I902" s="302">
        <v>1.0337384982392367E-2</v>
      </c>
      <c r="J902" s="14">
        <v>45.45454545454546</v>
      </c>
      <c r="K902" s="302">
        <v>-0.38513513513513514</v>
      </c>
      <c r="L902" s="2">
        <v>846</v>
      </c>
      <c r="M902" s="27">
        <v>2.0834359454267842E-2</v>
      </c>
      <c r="N902" s="2">
        <v>108.484848484848</v>
      </c>
      <c r="O902" s="2">
        <v>796</v>
      </c>
      <c r="P902" s="27">
        <v>1.9155797275833854E-2</v>
      </c>
      <c r="Q902" s="14">
        <v>93.939393939393895</v>
      </c>
      <c r="R902" s="2">
        <v>627</v>
      </c>
      <c r="S902" s="27">
        <v>1.437941473259334E-2</v>
      </c>
      <c r="T902" s="14">
        <v>102.42424242424244</v>
      </c>
      <c r="U902" s="27">
        <v>-0.25886524822695034</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123</v>
      </c>
      <c r="C903" s="302">
        <v>1.6402186958261102E-2</v>
      </c>
      <c r="D903" s="2">
        <v>46.6666666666666</v>
      </c>
      <c r="E903" s="2">
        <v>142</v>
      </c>
      <c r="F903" s="302">
        <v>1.6660800187727327E-2</v>
      </c>
      <c r="G903" s="2">
        <v>59.393939393939398</v>
      </c>
      <c r="H903" s="2">
        <v>76</v>
      </c>
      <c r="I903" s="302">
        <v>8.6334204248551625E-3</v>
      </c>
      <c r="J903" s="14">
        <v>37.575757575757578</v>
      </c>
      <c r="K903" s="302">
        <v>-0.38211382113821141</v>
      </c>
      <c r="L903" s="2">
        <v>738</v>
      </c>
      <c r="M903" s="27">
        <v>1.8174653992020885E-2</v>
      </c>
      <c r="N903" s="2">
        <v>96.363636363636402</v>
      </c>
      <c r="O903" s="2">
        <v>646</v>
      </c>
      <c r="P903" s="27">
        <v>1.5546036482649083E-2</v>
      </c>
      <c r="Q903" s="14">
        <v>84.848484848484802</v>
      </c>
      <c r="R903" s="2">
        <v>648</v>
      </c>
      <c r="S903" s="27">
        <v>1.4861021924594073E-2</v>
      </c>
      <c r="T903" s="14">
        <v>113.33333333333334</v>
      </c>
      <c r="U903" s="27">
        <v>-0.12195121951219512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44</v>
      </c>
      <c r="C904" s="302">
        <v>5.8674489931990932E-3</v>
      </c>
      <c r="D904" s="2">
        <v>20.606060606060598</v>
      </c>
      <c r="E904" s="2">
        <v>42</v>
      </c>
      <c r="F904" s="302">
        <v>4.9278423090461107E-3</v>
      </c>
      <c r="G904" s="14">
        <v>24.2424242424242</v>
      </c>
      <c r="H904" s="2">
        <v>65</v>
      </c>
      <c r="I904" s="302">
        <v>7.3838464159945473E-3</v>
      </c>
      <c r="J904" s="14">
        <v>33.939393939393938</v>
      </c>
      <c r="K904" s="302">
        <v>0.47727272727272729</v>
      </c>
      <c r="L904" s="2">
        <v>739</v>
      </c>
      <c r="M904" s="27">
        <v>1.8199280894449096E-2</v>
      </c>
      <c r="N904" s="2">
        <v>99.393939393939405</v>
      </c>
      <c r="O904" s="2">
        <v>602</v>
      </c>
      <c r="P904" s="27">
        <v>1.4487173316648217E-2</v>
      </c>
      <c r="Q904" s="14">
        <v>79.393939393939405</v>
      </c>
      <c r="R904" s="2">
        <v>470</v>
      </c>
      <c r="S904" s="27">
        <v>1.0778827630492616E-2</v>
      </c>
      <c r="T904" s="14">
        <v>89.696969696969703</v>
      </c>
      <c r="U904" s="27">
        <v>-0.36400541271989173</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62</v>
      </c>
      <c r="C905" s="302">
        <v>8.2677690358714494E-3</v>
      </c>
      <c r="D905" s="2">
        <v>27.878787878787801</v>
      </c>
      <c r="E905" s="2">
        <v>43</v>
      </c>
      <c r="F905" s="302">
        <v>5.0451718878329228E-3</v>
      </c>
      <c r="G905" s="14">
        <v>21.818181818181799</v>
      </c>
      <c r="H905" s="2">
        <v>164</v>
      </c>
      <c r="I905" s="302">
        <v>1.8630012495740089E-2</v>
      </c>
      <c r="J905" s="14">
        <v>63.030303030303031</v>
      </c>
      <c r="K905" s="302">
        <v>1.6451612903225807</v>
      </c>
      <c r="L905" s="2">
        <v>596</v>
      </c>
      <c r="M905" s="27">
        <v>1.4677633847214697E-2</v>
      </c>
      <c r="N905" s="2">
        <v>93.3333333333333</v>
      </c>
      <c r="O905" s="2">
        <v>512</v>
      </c>
      <c r="P905" s="27">
        <v>1.2321316840737354E-2</v>
      </c>
      <c r="Q905" s="14">
        <v>93.939393939393895</v>
      </c>
      <c r="R905" s="2">
        <v>583</v>
      </c>
      <c r="S905" s="27">
        <v>1.3370332996972755E-2</v>
      </c>
      <c r="T905" s="14">
        <v>117.57575757575758</v>
      </c>
      <c r="U905" s="27">
        <v>-2.1812080536912751E-2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110</v>
      </c>
      <c r="C906" s="302">
        <v>1.4668622482997733E-2</v>
      </c>
      <c r="D906" s="2">
        <v>39.393939393939398</v>
      </c>
      <c r="E906" s="2">
        <v>96</v>
      </c>
      <c r="F906" s="302">
        <v>1.1263639563533967E-2</v>
      </c>
      <c r="G906" s="14">
        <v>28.484848484848399</v>
      </c>
      <c r="H906" s="2">
        <v>172</v>
      </c>
      <c r="I906" s="302">
        <v>1.9538793593093264E-2</v>
      </c>
      <c r="J906" s="14">
        <v>84.848484848484858</v>
      </c>
      <c r="K906" s="302">
        <v>0.5636363636363636</v>
      </c>
      <c r="L906" s="2">
        <v>512</v>
      </c>
      <c r="M906" s="27">
        <v>1.260897404324484E-2</v>
      </c>
      <c r="N906" s="2">
        <v>75.151515151515099</v>
      </c>
      <c r="O906" s="2">
        <v>559</v>
      </c>
      <c r="P906" s="27">
        <v>1.3452375222601915E-2</v>
      </c>
      <c r="Q906" s="14">
        <v>90.909090909090907</v>
      </c>
      <c r="R906" s="2">
        <v>626</v>
      </c>
      <c r="S906" s="27">
        <v>1.4356481056783782E-2</v>
      </c>
      <c r="T906" s="14">
        <v>140</v>
      </c>
      <c r="U906" s="27">
        <v>0.22265625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32</v>
      </c>
      <c r="C907" s="302">
        <v>4.2672356314175227E-3</v>
      </c>
      <c r="D907" s="2">
        <v>18.181818181818102</v>
      </c>
      <c r="E907" s="2">
        <v>0</v>
      </c>
      <c r="F907" s="302">
        <v>0</v>
      </c>
      <c r="G907" s="14">
        <v>13.3333333333333</v>
      </c>
      <c r="H907" s="2">
        <v>0</v>
      </c>
      <c r="I907" s="302">
        <v>0</v>
      </c>
      <c r="J907" s="14">
        <v>15.151515151515152</v>
      </c>
      <c r="K907" s="302">
        <v>-1</v>
      </c>
      <c r="L907" s="2">
        <v>387</v>
      </c>
      <c r="M907" s="27">
        <v>9.5306112397182674E-3</v>
      </c>
      <c r="N907" s="2">
        <v>80.606060606060595</v>
      </c>
      <c r="O907" s="2">
        <v>346</v>
      </c>
      <c r="P907" s="27">
        <v>8.3265148962795403E-3</v>
      </c>
      <c r="Q907" s="14">
        <v>63.030303030303003</v>
      </c>
      <c r="R907" s="2">
        <v>487</v>
      </c>
      <c r="S907" s="27">
        <v>1.1168700119255115E-2</v>
      </c>
      <c r="T907" s="14">
        <v>124.84848484848486</v>
      </c>
      <c r="U907" s="27">
        <v>0.25839793281653745</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30</v>
      </c>
      <c r="C908" s="302">
        <v>4.0005334044539275E-3</v>
      </c>
      <c r="D908" s="2">
        <v>17.5757575757575</v>
      </c>
      <c r="E908" s="2">
        <v>47</v>
      </c>
      <c r="F908" s="302">
        <v>5.5144902029801712E-3</v>
      </c>
      <c r="G908" s="14">
        <v>19.393939393939299</v>
      </c>
      <c r="H908" s="2">
        <v>106</v>
      </c>
      <c r="I908" s="302">
        <v>1.204134953992957E-2</v>
      </c>
      <c r="J908" s="14">
        <v>40.606060606060609</v>
      </c>
      <c r="K908" s="302">
        <v>2.5333333333333332</v>
      </c>
      <c r="L908" s="2">
        <v>246</v>
      </c>
      <c r="M908" s="27">
        <v>6.0582179973402948E-3</v>
      </c>
      <c r="N908" s="2">
        <v>51.515151515151501</v>
      </c>
      <c r="O908" s="2">
        <v>460</v>
      </c>
      <c r="P908" s="27">
        <v>1.1069933099099967E-2</v>
      </c>
      <c r="Q908" s="14">
        <v>78.181818181818201</v>
      </c>
      <c r="R908" s="2">
        <v>400</v>
      </c>
      <c r="S908" s="27">
        <v>9.1734703238235023E-3</v>
      </c>
      <c r="T908" s="14">
        <v>70.909090909090907</v>
      </c>
      <c r="U908" s="27">
        <v>0.62601626016260159</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59</v>
      </c>
      <c r="C909" s="302">
        <v>7.8677156954260561E-3</v>
      </c>
      <c r="D909" s="2">
        <v>27.272727272727199</v>
      </c>
      <c r="E909" s="2">
        <v>59</v>
      </c>
      <c r="F909" s="302">
        <v>6.9224451484219173E-3</v>
      </c>
      <c r="G909" s="14">
        <v>29.090909090909101</v>
      </c>
      <c r="H909" s="2">
        <v>168</v>
      </c>
      <c r="I909" s="302">
        <v>1.9084403044416675E-2</v>
      </c>
      <c r="J909" s="14">
        <v>66.060606060606062</v>
      </c>
      <c r="K909" s="302">
        <v>1.847457627118644</v>
      </c>
      <c r="L909" s="2">
        <v>201</v>
      </c>
      <c r="M909" s="27">
        <v>4.9500073880707285E-3</v>
      </c>
      <c r="N909" s="2">
        <v>52.121212121212103</v>
      </c>
      <c r="O909" s="2">
        <v>311</v>
      </c>
      <c r="P909" s="27">
        <v>7.4842373778697601E-3</v>
      </c>
      <c r="Q909" s="14">
        <v>67.878787878787804</v>
      </c>
      <c r="R909" s="2">
        <v>402</v>
      </c>
      <c r="S909" s="27">
        <v>9.2193376754426196E-3</v>
      </c>
      <c r="T909" s="14">
        <v>82.424242424242422</v>
      </c>
      <c r="U909" s="27">
        <v>1</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97</v>
      </c>
      <c r="C910" s="302">
        <v>1.2935058007734365E-2</v>
      </c>
      <c r="D910" s="2">
        <v>36.363636363636303</v>
      </c>
      <c r="E910" s="2">
        <v>92</v>
      </c>
      <c r="F910" s="302">
        <v>1.0794321248386718E-2</v>
      </c>
      <c r="G910" s="14">
        <v>36.363636363636303</v>
      </c>
      <c r="H910" s="2">
        <v>132</v>
      </c>
      <c r="I910" s="302">
        <v>1.4994888106327389E-2</v>
      </c>
      <c r="J910" s="14">
        <v>47.272727272727273</v>
      </c>
      <c r="K910" s="302">
        <v>0.36082474226804123</v>
      </c>
      <c r="L910" s="2">
        <v>586</v>
      </c>
      <c r="M910" s="27">
        <v>1.4431364822932571E-2</v>
      </c>
      <c r="N910" s="2">
        <v>81.212121212121204</v>
      </c>
      <c r="O910" s="2">
        <v>504</v>
      </c>
      <c r="P910" s="27">
        <v>1.2128796265100833E-2</v>
      </c>
      <c r="Q910" s="14">
        <v>80</v>
      </c>
      <c r="R910" s="2">
        <v>516</v>
      </c>
      <c r="S910" s="27">
        <v>1.1833776717732319E-2</v>
      </c>
      <c r="T910" s="14">
        <v>90.909090909090921</v>
      </c>
      <c r="U910" s="27">
        <v>-0.11945392491467577</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76</v>
      </c>
      <c r="C911" s="302">
        <v>1.0134684624616615E-2</v>
      </c>
      <c r="D911" s="2">
        <v>24.848484848484802</v>
      </c>
      <c r="E911" s="2">
        <v>133</v>
      </c>
      <c r="F911" s="302">
        <v>1.5604833978646017E-2</v>
      </c>
      <c r="G911" s="14">
        <v>43.030303030303003</v>
      </c>
      <c r="H911" s="2">
        <v>183</v>
      </c>
      <c r="I911" s="302">
        <v>2.0788367601953878E-2</v>
      </c>
      <c r="J911" s="14">
        <v>44.848484848484851</v>
      </c>
      <c r="K911" s="302">
        <v>1.4078947368421053</v>
      </c>
      <c r="L911" s="2">
        <v>574</v>
      </c>
      <c r="M911" s="27">
        <v>1.4135841993794021E-2</v>
      </c>
      <c r="N911" s="2">
        <v>90.909090909090907</v>
      </c>
      <c r="O911" s="2">
        <v>699</v>
      </c>
      <c r="P911" s="27">
        <v>1.6821485296241036E-2</v>
      </c>
      <c r="Q911" s="14">
        <v>81.212121212121204</v>
      </c>
      <c r="R911" s="2">
        <v>1163</v>
      </c>
      <c r="S911" s="27">
        <v>2.6671864966516832E-2</v>
      </c>
      <c r="T911" s="14">
        <v>139.39393939393941</v>
      </c>
      <c r="U911" s="27">
        <v>1.0261324041811846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58</v>
      </c>
      <c r="C912" s="302">
        <v>7.7343645819442589E-3</v>
      </c>
      <c r="D912" s="2">
        <v>20</v>
      </c>
      <c r="E912" s="2">
        <v>116</v>
      </c>
      <c r="F912" s="302">
        <v>1.361023113927021E-2</v>
      </c>
      <c r="G912" s="14">
        <v>35.757575757575701</v>
      </c>
      <c r="H912" s="2">
        <v>256</v>
      </c>
      <c r="I912" s="302">
        <v>2.9080995115301603E-2</v>
      </c>
      <c r="J912" s="14">
        <v>70.909090909090907</v>
      </c>
      <c r="K912" s="302">
        <v>3.4137931034482758</v>
      </c>
      <c r="L912" s="2">
        <v>397</v>
      </c>
      <c r="M912" s="27">
        <v>9.7768802640003944E-3</v>
      </c>
      <c r="N912" s="2">
        <v>63.636363636363598</v>
      </c>
      <c r="O912" s="2">
        <v>694</v>
      </c>
      <c r="P912" s="27">
        <v>1.6701159936468209E-2</v>
      </c>
      <c r="Q912" s="14">
        <v>89.090909090909093</v>
      </c>
      <c r="R912" s="2">
        <v>1061</v>
      </c>
      <c r="S912" s="27">
        <v>2.433263003394184E-2</v>
      </c>
      <c r="T912" s="14">
        <v>116.96969696969698</v>
      </c>
      <c r="U912" s="27">
        <v>1.672544080604534</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35</v>
      </c>
      <c r="C913" s="302">
        <v>4.6672889718629151E-3</v>
      </c>
      <c r="D913" s="2">
        <v>17.5757575757575</v>
      </c>
      <c r="E913" s="2">
        <v>79</v>
      </c>
      <c r="F913" s="302">
        <v>9.2690367241581601E-3</v>
      </c>
      <c r="G913" s="14">
        <v>30.909090909090899</v>
      </c>
      <c r="H913" s="2">
        <v>92</v>
      </c>
      <c r="I913" s="302">
        <v>1.0450982619561512E-2</v>
      </c>
      <c r="J913" s="14">
        <v>36.363636363636367</v>
      </c>
      <c r="K913" s="302">
        <v>1.6285714285714286</v>
      </c>
      <c r="L913" s="2">
        <v>320</v>
      </c>
      <c r="M913" s="27">
        <v>7.880608777028026E-3</v>
      </c>
      <c r="N913" s="2">
        <v>58.787878787878803</v>
      </c>
      <c r="O913" s="2">
        <v>263</v>
      </c>
      <c r="P913" s="27">
        <v>6.3291139240506328E-3</v>
      </c>
      <c r="Q913" s="14">
        <v>45.454545454545404</v>
      </c>
      <c r="R913" s="2">
        <v>569</v>
      </c>
      <c r="S913" s="27">
        <v>1.3049261535638932E-2</v>
      </c>
      <c r="T913" s="14">
        <v>88.484848484848484</v>
      </c>
      <c r="U913" s="27">
        <v>0.77812499999999996</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13</v>
      </c>
      <c r="C914" s="302">
        <v>1.7335644752633685E-3</v>
      </c>
      <c r="D914" s="2">
        <v>14.545454545454501</v>
      </c>
      <c r="E914" s="2">
        <v>47</v>
      </c>
      <c r="F914" s="302">
        <v>5.5144902029801712E-3</v>
      </c>
      <c r="G914" s="14">
        <v>27.272727272727199</v>
      </c>
      <c r="H914" s="2">
        <v>8</v>
      </c>
      <c r="I914" s="302">
        <v>9.0878109735317511E-4</v>
      </c>
      <c r="J914" s="14">
        <v>7.8787878787878789</v>
      </c>
      <c r="K914" s="302">
        <v>-0.38461538461538464</v>
      </c>
      <c r="L914" s="2">
        <v>100</v>
      </c>
      <c r="M914" s="27">
        <v>2.4626902428212579E-3</v>
      </c>
      <c r="N914" s="2">
        <v>32.727272727272698</v>
      </c>
      <c r="O914" s="2">
        <v>182</v>
      </c>
      <c r="P914" s="27">
        <v>4.379843095730856E-3</v>
      </c>
      <c r="Q914" s="14">
        <v>39.393939393939398</v>
      </c>
      <c r="R914" s="2">
        <v>452</v>
      </c>
      <c r="S914" s="27">
        <v>1.0366021465920557E-2</v>
      </c>
      <c r="T914" s="14">
        <v>90.303030303030312</v>
      </c>
      <c r="U914" s="27">
        <v>3.52</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7</v>
      </c>
      <c r="C915" s="302">
        <v>9.3345779437258296E-4</v>
      </c>
      <c r="D915" s="2">
        <v>6.6666666666666599</v>
      </c>
      <c r="E915" s="2">
        <v>32</v>
      </c>
      <c r="F915" s="302">
        <v>3.7545465211779889E-3</v>
      </c>
      <c r="G915" s="14">
        <v>13.9393939393939</v>
      </c>
      <c r="H915" s="2">
        <v>29</v>
      </c>
      <c r="I915" s="302">
        <v>3.2943314779052594E-3</v>
      </c>
      <c r="J915" s="14">
        <v>20</v>
      </c>
      <c r="K915" s="302">
        <v>3.1428571428571428</v>
      </c>
      <c r="L915" s="2">
        <v>82</v>
      </c>
      <c r="M915" s="27">
        <v>2.0194059991134315E-3</v>
      </c>
      <c r="N915" s="2">
        <v>27.272727272727199</v>
      </c>
      <c r="O915" s="2">
        <v>186</v>
      </c>
      <c r="P915" s="27">
        <v>4.4761033835491165E-3</v>
      </c>
      <c r="Q915" s="14">
        <v>46.060606060605998</v>
      </c>
      <c r="R915" s="2">
        <v>299</v>
      </c>
      <c r="S915" s="27">
        <v>6.8571690670580681E-3</v>
      </c>
      <c r="T915" s="14">
        <v>60</v>
      </c>
      <c r="U915" s="27">
        <v>2.6463414634146343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302">
        <v>0</v>
      </c>
      <c r="D916" s="2">
        <v>80</v>
      </c>
      <c r="E916" s="2">
        <v>67</v>
      </c>
      <c r="F916" s="302">
        <v>7.8610817787164149E-3</v>
      </c>
      <c r="G916" s="14">
        <v>28.484848484848399</v>
      </c>
      <c r="H916" s="2">
        <v>87</v>
      </c>
      <c r="I916" s="302">
        <v>9.8829944337157794E-3</v>
      </c>
      <c r="J916" s="14">
        <v>45.45454545454546</v>
      </c>
      <c r="L916" s="2">
        <v>74</v>
      </c>
      <c r="M916" s="27">
        <v>1.8223907796877309E-3</v>
      </c>
      <c r="N916" s="2">
        <v>26.6666666666666</v>
      </c>
      <c r="O916" s="2">
        <v>204</v>
      </c>
      <c r="P916" s="27">
        <v>4.909274678731289E-3</v>
      </c>
      <c r="Q916" s="14">
        <v>50.909090909090899</v>
      </c>
      <c r="R916" s="2">
        <v>271</v>
      </c>
      <c r="S916" s="27">
        <v>6.2150261443904226E-3</v>
      </c>
      <c r="T916" s="14">
        <v>73.939393939393938</v>
      </c>
      <c r="U916" s="27">
        <v>2.6621621621621623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1877</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1700</v>
      </c>
      <c r="C919" s="305"/>
      <c r="D919" s="305" t="s">
        <v>1701</v>
      </c>
      <c r="E919" s="305" t="s">
        <v>1700</v>
      </c>
      <c r="F919" s="305"/>
      <c r="G919" s="305" t="s">
        <v>1701</v>
      </c>
      <c r="H919" s="305" t="s">
        <v>1700</v>
      </c>
      <c r="I919" s="305"/>
      <c r="J919" s="305" t="s">
        <v>1701</v>
      </c>
      <c r="K919" t="s">
        <v>170</v>
      </c>
      <c r="L919" s="208" t="s">
        <v>1700</v>
      </c>
      <c r="M919" s="208"/>
      <c r="N919" s="208" t="s">
        <v>1701</v>
      </c>
      <c r="O919" s="208" t="s">
        <v>1700</v>
      </c>
      <c r="P919" s="208"/>
      <c r="Q919" s="208" t="s">
        <v>1701</v>
      </c>
      <c r="R919" s="208" t="s">
        <v>1700</v>
      </c>
      <c r="S919" s="208"/>
      <c r="T919" s="208" t="s">
        <v>1701</v>
      </c>
      <c r="U919" t="s">
        <v>170</v>
      </c>
      <c r="V919" s="208" t="s">
        <v>1700</v>
      </c>
      <c r="W919" s="208"/>
      <c r="X919" s="208" t="s">
        <v>1701</v>
      </c>
      <c r="Y919" s="208" t="s">
        <v>1700</v>
      </c>
      <c r="Z919" s="208"/>
      <c r="AA919" s="208" t="s">
        <v>1701</v>
      </c>
      <c r="AB919" s="208" t="s">
        <v>1700</v>
      </c>
      <c r="AC919" s="208"/>
      <c r="AD919" s="208" t="s">
        <v>1701</v>
      </c>
      <c r="AE919" t="s">
        <v>170</v>
      </c>
    </row>
    <row r="920" spans="1:31" x14ac:dyDescent="0.3">
      <c r="A920" t="s">
        <v>1474</v>
      </c>
      <c r="B920" s="14">
        <v>0.372</v>
      </c>
      <c r="C920" t="s">
        <v>170</v>
      </c>
      <c r="D920" s="14">
        <v>1.418181818181E-2</v>
      </c>
      <c r="E920" s="14">
        <v>0.42049999999999998</v>
      </c>
      <c r="F920" t="s">
        <v>170</v>
      </c>
      <c r="G920" s="14">
        <v>1.5454545454539999E-2</v>
      </c>
      <c r="H920" s="14">
        <v>0.39190000000000003</v>
      </c>
      <c r="I920" t="s">
        <v>170</v>
      </c>
      <c r="J920" s="14">
        <v>1.5454545599999999E-2</v>
      </c>
      <c r="K920" s="302">
        <v>5.3494623655914057E-2</v>
      </c>
      <c r="L920" s="14">
        <v>0.41299999999999998</v>
      </c>
      <c r="M920" s="27" t="s">
        <v>170</v>
      </c>
      <c r="N920" s="14">
        <v>6.1818181818099997E-3</v>
      </c>
      <c r="O920" s="14">
        <v>0.45040000000000002</v>
      </c>
      <c r="P920" s="27" t="s">
        <v>170</v>
      </c>
      <c r="Q920" s="14">
        <v>7.6363636363599996E-3</v>
      </c>
      <c r="R920" s="14">
        <v>0.41370000000000001</v>
      </c>
      <c r="S920" s="27" t="s">
        <v>170</v>
      </c>
      <c r="T920" s="14">
        <v>7.1515149999999998E-3</v>
      </c>
      <c r="U920" s="27">
        <v>1.6949152542373703E-3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1878</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1700</v>
      </c>
      <c r="C923" s="305"/>
      <c r="D923" s="305" t="s">
        <v>1701</v>
      </c>
      <c r="E923" s="305" t="s">
        <v>1700</v>
      </c>
      <c r="F923" s="305"/>
      <c r="G923" s="305" t="s">
        <v>1701</v>
      </c>
      <c r="H923" s="305" t="s">
        <v>1700</v>
      </c>
      <c r="I923" s="305"/>
      <c r="J923" s="305" t="s">
        <v>1701</v>
      </c>
      <c r="K923" t="s">
        <v>170</v>
      </c>
      <c r="L923" s="208" t="s">
        <v>1700</v>
      </c>
      <c r="M923" s="208"/>
      <c r="N923" s="208" t="s">
        <v>1701</v>
      </c>
      <c r="O923" s="208" t="s">
        <v>1700</v>
      </c>
      <c r="P923" s="208"/>
      <c r="Q923" s="208" t="s">
        <v>1701</v>
      </c>
      <c r="R923" s="208" t="s">
        <v>1700</v>
      </c>
      <c r="S923" s="208"/>
      <c r="T923" s="208" t="s">
        <v>1701</v>
      </c>
      <c r="U923" t="s">
        <v>170</v>
      </c>
      <c r="V923" s="208" t="s">
        <v>1700</v>
      </c>
      <c r="W923" s="208"/>
      <c r="X923" s="208" t="s">
        <v>1701</v>
      </c>
      <c r="Y923" s="208" t="s">
        <v>1700</v>
      </c>
      <c r="Z923" s="208"/>
      <c r="AA923" s="208" t="s">
        <v>1701</v>
      </c>
      <c r="AB923" s="208" t="s">
        <v>1700</v>
      </c>
      <c r="AC923" s="208"/>
      <c r="AD923" s="208" t="s">
        <v>1701</v>
      </c>
      <c r="AE923" t="s">
        <v>170</v>
      </c>
    </row>
    <row r="924" spans="1:31" x14ac:dyDescent="0.3">
      <c r="A924" t="s">
        <v>172</v>
      </c>
      <c r="B924" s="2">
        <v>7921</v>
      </c>
      <c r="C924" t="s">
        <v>170</v>
      </c>
      <c r="D924" s="2">
        <v>236.363636363636</v>
      </c>
      <c r="E924" s="2">
        <v>9003</v>
      </c>
      <c r="F924" t="s">
        <v>170</v>
      </c>
      <c r="G924" s="14">
        <v>176.363636363636</v>
      </c>
      <c r="H924" s="2">
        <v>9262</v>
      </c>
      <c r="I924" t="s">
        <v>170</v>
      </c>
      <c r="J924" s="14">
        <v>252.121216</v>
      </c>
      <c r="K924" s="302">
        <v>0.16929680595884358</v>
      </c>
      <c r="L924" s="2">
        <v>43094</v>
      </c>
      <c r="M924" s="27" t="s">
        <v>170</v>
      </c>
      <c r="N924" s="2">
        <v>369.69696969696901</v>
      </c>
      <c r="O924" s="2">
        <v>44628</v>
      </c>
      <c r="P924" s="27" t="s">
        <v>170</v>
      </c>
      <c r="Q924" s="14">
        <v>184.24242424242399</v>
      </c>
      <c r="R924" s="2">
        <v>46267</v>
      </c>
      <c r="S924" s="27" t="s">
        <v>170</v>
      </c>
      <c r="T924" s="14">
        <v>175.15152</v>
      </c>
      <c r="U924" s="27">
        <v>7.3629739638928854E-2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1879</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1700</v>
      </c>
      <c r="C927" s="305"/>
      <c r="D927" s="305" t="s">
        <v>1701</v>
      </c>
      <c r="E927" s="305" t="s">
        <v>1700</v>
      </c>
      <c r="F927" s="305"/>
      <c r="G927" s="305" t="s">
        <v>1701</v>
      </c>
      <c r="H927" s="305" t="s">
        <v>1700</v>
      </c>
      <c r="I927" s="305"/>
      <c r="J927" s="305" t="s">
        <v>1701</v>
      </c>
      <c r="K927" t="s">
        <v>170</v>
      </c>
      <c r="L927" s="208" t="s">
        <v>1700</v>
      </c>
      <c r="M927" s="208"/>
      <c r="N927" s="208" t="s">
        <v>1701</v>
      </c>
      <c r="O927" s="208" t="s">
        <v>1700</v>
      </c>
      <c r="P927" s="208"/>
      <c r="Q927" s="208" t="s">
        <v>1701</v>
      </c>
      <c r="R927" s="208" t="s">
        <v>1700</v>
      </c>
      <c r="S927" s="208"/>
      <c r="T927" s="208" t="s">
        <v>1701</v>
      </c>
      <c r="U927" t="s">
        <v>170</v>
      </c>
      <c r="V927" s="208" t="s">
        <v>1700</v>
      </c>
      <c r="W927" s="208"/>
      <c r="X927" s="208" t="s">
        <v>1701</v>
      </c>
      <c r="Y927" s="208" t="s">
        <v>1700</v>
      </c>
      <c r="Z927" s="208"/>
      <c r="AA927" s="208" t="s">
        <v>1701</v>
      </c>
      <c r="AB927" s="208" t="s">
        <v>1700</v>
      </c>
      <c r="AC927" s="208"/>
      <c r="AD927" s="208" t="s">
        <v>1701</v>
      </c>
      <c r="AE927" t="s">
        <v>170</v>
      </c>
    </row>
    <row r="928" spans="1:31" x14ac:dyDescent="0.3">
      <c r="A928" t="s">
        <v>172</v>
      </c>
      <c r="B928" s="2">
        <v>7499</v>
      </c>
      <c r="C928" t="s">
        <v>170</v>
      </c>
      <c r="D928" s="2">
        <v>201.21212121212099</v>
      </c>
      <c r="E928" s="2">
        <v>8523</v>
      </c>
      <c r="F928" t="s">
        <v>170</v>
      </c>
      <c r="G928" s="14">
        <v>167.87878787878699</v>
      </c>
      <c r="H928" s="2">
        <v>8803</v>
      </c>
      <c r="I928" t="s">
        <v>170</v>
      </c>
      <c r="J928" s="14">
        <v>256.36364700000001</v>
      </c>
      <c r="K928" s="302">
        <v>0.17388985198026405</v>
      </c>
      <c r="L928" s="2">
        <v>40606</v>
      </c>
      <c r="M928" s="27" t="s">
        <v>170</v>
      </c>
      <c r="N928" s="2">
        <v>450.30303030303003</v>
      </c>
      <c r="O928" s="2">
        <v>41554</v>
      </c>
      <c r="P928" s="27" t="s">
        <v>170</v>
      </c>
      <c r="Q928" s="14">
        <v>340</v>
      </c>
      <c r="R928" s="2">
        <v>43604</v>
      </c>
      <c r="S928" s="27" t="s">
        <v>170</v>
      </c>
      <c r="T928" s="14">
        <v>256.36364700000001</v>
      </c>
      <c r="U928" s="27">
        <v>7.3831453479781317E-2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4429</v>
      </c>
      <c r="C929" s="302">
        <v>0.59061208161088141</v>
      </c>
      <c r="D929" s="2">
        <v>192.72727272727201</v>
      </c>
      <c r="E929" s="2">
        <v>4425</v>
      </c>
      <c r="F929" s="302">
        <v>0.51918338613164383</v>
      </c>
      <c r="G929" s="14">
        <v>158.18181818181799</v>
      </c>
      <c r="H929" s="2">
        <v>4622</v>
      </c>
      <c r="I929" s="302">
        <v>0.52504827899579687</v>
      </c>
      <c r="J929" s="14">
        <v>232.121216</v>
      </c>
      <c r="K929" s="302">
        <v>4.3576428087604424E-2</v>
      </c>
      <c r="L929" s="2">
        <v>22738</v>
      </c>
      <c r="M929" s="27">
        <v>0.5599665074126976</v>
      </c>
      <c r="N929" s="2">
        <v>350.90909090909003</v>
      </c>
      <c r="O929" s="2">
        <v>21363</v>
      </c>
      <c r="P929" s="27">
        <v>0.51410213216537515</v>
      </c>
      <c r="Q929" s="14">
        <v>433.93939393939399</v>
      </c>
      <c r="R929" s="2">
        <v>23368</v>
      </c>
      <c r="S929" s="27">
        <v>0.53591413631776896</v>
      </c>
      <c r="T929" s="14">
        <v>514.54549999999995</v>
      </c>
      <c r="U929" s="27">
        <v>2.7706922332658986E-2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3070</v>
      </c>
      <c r="C930" s="302">
        <v>0.40938791838911853</v>
      </c>
      <c r="D930" s="2">
        <v>181.81818181818099</v>
      </c>
      <c r="E930" s="2">
        <v>4098</v>
      </c>
      <c r="F930" s="302">
        <v>0.48081661386835622</v>
      </c>
      <c r="G930" s="14">
        <v>220</v>
      </c>
      <c r="H930" s="2">
        <v>4181</v>
      </c>
      <c r="I930" s="302">
        <v>0.47495172100420313</v>
      </c>
      <c r="J930" s="14">
        <v>287.27273600000001</v>
      </c>
      <c r="K930" s="302">
        <v>0.36188925081433226</v>
      </c>
      <c r="L930" s="2">
        <v>17868</v>
      </c>
      <c r="M930" s="27">
        <v>0.44003349258730234</v>
      </c>
      <c r="N930" s="2">
        <v>461.21212121212102</v>
      </c>
      <c r="O930" s="2">
        <v>20191</v>
      </c>
      <c r="P930" s="27">
        <v>0.48589786783462485</v>
      </c>
      <c r="Q930" s="14">
        <v>476.969696969697</v>
      </c>
      <c r="R930" s="2">
        <v>20236</v>
      </c>
      <c r="S930" s="27">
        <v>0.46408586368223098</v>
      </c>
      <c r="T930" s="14">
        <v>543.63635299999999</v>
      </c>
      <c r="U930" s="27">
        <v>0.13252742332661741</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1880</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1700</v>
      </c>
      <c r="C933" s="305"/>
      <c r="D933" s="305" t="s">
        <v>1701</v>
      </c>
      <c r="E933" s="305" t="s">
        <v>1700</v>
      </c>
      <c r="F933" s="305"/>
      <c r="G933" s="305" t="s">
        <v>1701</v>
      </c>
      <c r="H933" s="305" t="s">
        <v>1700</v>
      </c>
      <c r="I933" s="305"/>
      <c r="J933" s="305" t="s">
        <v>1701</v>
      </c>
      <c r="K933" t="s">
        <v>170</v>
      </c>
      <c r="L933" s="208" t="s">
        <v>1700</v>
      </c>
      <c r="M933" s="208"/>
      <c r="N933" s="208" t="s">
        <v>1701</v>
      </c>
      <c r="O933" s="208" t="s">
        <v>1700</v>
      </c>
      <c r="P933" s="208"/>
      <c r="Q933" s="208" t="s">
        <v>1701</v>
      </c>
      <c r="R933" s="208" t="s">
        <v>1700</v>
      </c>
      <c r="S933" s="208"/>
      <c r="T933" s="208" t="s">
        <v>1701</v>
      </c>
      <c r="U933" t="s">
        <v>170</v>
      </c>
      <c r="V933" s="208" t="s">
        <v>1700</v>
      </c>
      <c r="W933" s="208"/>
      <c r="X933" s="208" t="s">
        <v>1701</v>
      </c>
      <c r="Y933" s="208" t="s">
        <v>1700</v>
      </c>
      <c r="Z933" s="208"/>
      <c r="AA933" s="208" t="s">
        <v>1701</v>
      </c>
      <c r="AB933" s="208" t="s">
        <v>1700</v>
      </c>
      <c r="AC933" s="208"/>
      <c r="AD933" s="208" t="s">
        <v>1701</v>
      </c>
      <c r="AE933" t="s">
        <v>170</v>
      </c>
    </row>
    <row r="934" spans="1:31" x14ac:dyDescent="0.3">
      <c r="A934" t="s">
        <v>172</v>
      </c>
      <c r="B934" s="2">
        <v>5372</v>
      </c>
      <c r="C934" t="s">
        <v>170</v>
      </c>
      <c r="D934" s="2">
        <v>187.272727272727</v>
      </c>
      <c r="E934" s="2">
        <v>5778</v>
      </c>
      <c r="F934" t="s">
        <v>170</v>
      </c>
      <c r="G934" s="14">
        <v>236.969696969697</v>
      </c>
      <c r="H934" s="2">
        <v>5624</v>
      </c>
      <c r="I934" t="s">
        <v>170</v>
      </c>
      <c r="J934" s="14">
        <v>291.51513699999998</v>
      </c>
      <c r="K934" s="302">
        <v>4.6909903201787041E-2</v>
      </c>
      <c r="L934" s="2">
        <v>31500</v>
      </c>
      <c r="M934" s="27" t="s">
        <v>170</v>
      </c>
      <c r="N934" s="2">
        <v>479.39393939393898</v>
      </c>
      <c r="O934" s="2">
        <v>31022</v>
      </c>
      <c r="P934" s="27" t="s">
        <v>170</v>
      </c>
      <c r="Q934" s="14">
        <v>357.575757575757</v>
      </c>
      <c r="R934" s="2">
        <v>30600</v>
      </c>
      <c r="S934" s="27" t="s">
        <v>170</v>
      </c>
      <c r="T934" s="14">
        <v>406.06060000000002</v>
      </c>
      <c r="U934" s="27">
        <v>-2.8571428571428571E-2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3245</v>
      </c>
      <c r="C935" s="302">
        <v>0.60405807892777363</v>
      </c>
      <c r="D935" s="2">
        <v>161.81818181818099</v>
      </c>
      <c r="E935" s="2">
        <v>3355</v>
      </c>
      <c r="F935" s="302">
        <v>0.58065074420214602</v>
      </c>
      <c r="G935" s="14">
        <v>158.78787878787799</v>
      </c>
      <c r="H935" s="2">
        <v>3268</v>
      </c>
      <c r="I935" s="302">
        <v>0.58108108108108103</v>
      </c>
      <c r="J935" s="14">
        <v>211.515152</v>
      </c>
      <c r="K935" s="302">
        <v>7.0878274268104773E-3</v>
      </c>
      <c r="L935" s="2">
        <v>18014</v>
      </c>
      <c r="M935" s="27">
        <v>0.57187301587301587</v>
      </c>
      <c r="N935" s="2">
        <v>359.39393939393898</v>
      </c>
      <c r="O935" s="2">
        <v>16898</v>
      </c>
      <c r="P935" s="27">
        <v>0.54471020566049899</v>
      </c>
      <c r="Q935" s="14">
        <v>364.84848484848402</v>
      </c>
      <c r="R935" s="2">
        <v>17156</v>
      </c>
      <c r="S935" s="27">
        <v>0.56065359477124188</v>
      </c>
      <c r="T935" s="14">
        <v>461.81817599999999</v>
      </c>
      <c r="U935" s="27">
        <v>-4.762962140557344E-2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2127</v>
      </c>
      <c r="C936" s="302">
        <v>0.39594192107222637</v>
      </c>
      <c r="D936" s="2">
        <v>178.18181818181799</v>
      </c>
      <c r="E936" s="2">
        <v>2423</v>
      </c>
      <c r="F936" s="302">
        <v>0.41934925579785393</v>
      </c>
      <c r="G936" s="14">
        <v>207.272727272727</v>
      </c>
      <c r="H936" s="2">
        <v>2356</v>
      </c>
      <c r="I936" s="302">
        <v>0.41891891891891891</v>
      </c>
      <c r="J936" s="14">
        <v>275.15152</v>
      </c>
      <c r="K936" s="302">
        <v>0.1076633756464504</v>
      </c>
      <c r="L936" s="2">
        <v>13486</v>
      </c>
      <c r="M936" s="27">
        <v>0.42812698412698413</v>
      </c>
      <c r="N936" s="2">
        <v>466.666666666666</v>
      </c>
      <c r="O936" s="2">
        <v>14124</v>
      </c>
      <c r="P936" s="27">
        <v>0.45528979433950101</v>
      </c>
      <c r="Q936" s="14">
        <v>418.18181818181802</v>
      </c>
      <c r="R936" s="2">
        <v>13444</v>
      </c>
      <c r="S936" s="27">
        <v>0.43934640522875817</v>
      </c>
      <c r="T936" s="14">
        <v>463.03030000000001</v>
      </c>
      <c r="U936" s="27">
        <v>-3.1143407978644522E-3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1881</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1700</v>
      </c>
      <c r="C939" s="305"/>
      <c r="D939" s="305" t="s">
        <v>1701</v>
      </c>
      <c r="E939" s="305" t="s">
        <v>1700</v>
      </c>
      <c r="F939" s="305"/>
      <c r="G939" s="305" t="s">
        <v>1701</v>
      </c>
      <c r="H939" s="305" t="s">
        <v>1700</v>
      </c>
      <c r="I939" s="305"/>
      <c r="J939" s="305" t="s">
        <v>1701</v>
      </c>
      <c r="K939" t="s">
        <v>170</v>
      </c>
      <c r="L939" s="208" t="s">
        <v>1700</v>
      </c>
      <c r="M939" s="208"/>
      <c r="N939" s="208" t="s">
        <v>1701</v>
      </c>
      <c r="O939" s="208" t="s">
        <v>1700</v>
      </c>
      <c r="P939" s="208"/>
      <c r="Q939" s="208" t="s">
        <v>1701</v>
      </c>
      <c r="R939" s="208" t="s">
        <v>1700</v>
      </c>
      <c r="S939" s="208"/>
      <c r="T939" s="208" t="s">
        <v>1701</v>
      </c>
      <c r="U939" t="s">
        <v>170</v>
      </c>
      <c r="V939" s="208" t="s">
        <v>1700</v>
      </c>
      <c r="W939" s="208"/>
      <c r="X939" s="208" t="s">
        <v>1701</v>
      </c>
      <c r="Y939" s="208" t="s">
        <v>1700</v>
      </c>
      <c r="Z939" s="208"/>
      <c r="AA939" s="208" t="s">
        <v>1701</v>
      </c>
      <c r="AB939" s="208" t="s">
        <v>1700</v>
      </c>
      <c r="AC939" s="208"/>
      <c r="AD939" s="208" t="s">
        <v>1701</v>
      </c>
      <c r="AE939" t="s">
        <v>170</v>
      </c>
    </row>
    <row r="940" spans="1:31" x14ac:dyDescent="0.3">
      <c r="A940" t="s">
        <v>172</v>
      </c>
      <c r="B940" s="2">
        <v>694</v>
      </c>
      <c r="C940" t="s">
        <v>170</v>
      </c>
      <c r="D940" s="2">
        <v>115.757575757575</v>
      </c>
      <c r="E940" s="2">
        <v>457</v>
      </c>
      <c r="F940" t="s">
        <v>170</v>
      </c>
      <c r="G940" s="14">
        <v>107.87878787878699</v>
      </c>
      <c r="H940" s="2">
        <v>836</v>
      </c>
      <c r="I940" t="s">
        <v>170</v>
      </c>
      <c r="J940" s="14">
        <v>155.75756799999999</v>
      </c>
      <c r="K940" s="302">
        <v>0.20461095100864554</v>
      </c>
      <c r="L940" s="2">
        <v>2507</v>
      </c>
      <c r="M940" s="27" t="s">
        <v>170</v>
      </c>
      <c r="N940" s="2">
        <v>164.24242424242399</v>
      </c>
      <c r="O940" s="2">
        <v>2365</v>
      </c>
      <c r="P940" s="27" t="s">
        <v>170</v>
      </c>
      <c r="Q940" s="14">
        <v>173.939393939393</v>
      </c>
      <c r="R940" s="2">
        <v>2350</v>
      </c>
      <c r="S940" s="27" t="s">
        <v>170</v>
      </c>
      <c r="T940" s="14">
        <v>206.060608</v>
      </c>
      <c r="U940" s="27">
        <v>-6.2624650977263663E-2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362</v>
      </c>
      <c r="C941" s="302">
        <v>0.52161383285302598</v>
      </c>
      <c r="D941" s="2">
        <v>84.848484848484802</v>
      </c>
      <c r="E941" s="2">
        <v>148</v>
      </c>
      <c r="F941" s="302">
        <v>0.32385120350109409</v>
      </c>
      <c r="G941" s="14">
        <v>53.939393939393902</v>
      </c>
      <c r="H941" s="2">
        <v>131</v>
      </c>
      <c r="I941" s="302">
        <v>0.15669856459330145</v>
      </c>
      <c r="J941" s="14">
        <v>67.272729999999996</v>
      </c>
      <c r="K941" s="302">
        <v>-0.63812154696132595</v>
      </c>
      <c r="L941" s="2">
        <v>1206</v>
      </c>
      <c r="M941" s="27">
        <v>0.48105305145592342</v>
      </c>
      <c r="N941" s="2">
        <v>134.54545454545399</v>
      </c>
      <c r="O941" s="2">
        <v>782</v>
      </c>
      <c r="P941" s="27">
        <v>0.3306553911205074</v>
      </c>
      <c r="Q941" s="14">
        <v>107.87878787878699</v>
      </c>
      <c r="R941" s="2">
        <v>684</v>
      </c>
      <c r="S941" s="27">
        <v>0.29106382978723405</v>
      </c>
      <c r="T941" s="14">
        <v>124.242424</v>
      </c>
      <c r="U941" s="27">
        <v>-0.43283582089552236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332</v>
      </c>
      <c r="C942" s="302">
        <v>0.47838616714697407</v>
      </c>
      <c r="D942" s="2">
        <v>76.363636363636303</v>
      </c>
      <c r="E942" s="2">
        <v>309</v>
      </c>
      <c r="F942" s="302">
        <v>0.67614879649890591</v>
      </c>
      <c r="G942" s="14">
        <v>98.181818181818201</v>
      </c>
      <c r="H942" s="2">
        <v>705</v>
      </c>
      <c r="I942" s="302">
        <v>0.84330143540669855</v>
      </c>
      <c r="J942" s="14">
        <v>152.121216</v>
      </c>
      <c r="K942" s="302">
        <v>1.1234939759036144</v>
      </c>
      <c r="L942" s="2">
        <v>1301</v>
      </c>
      <c r="M942" s="27">
        <v>0.51894694854407664</v>
      </c>
      <c r="N942" s="2">
        <v>173.939393939393</v>
      </c>
      <c r="O942" s="2">
        <v>1583</v>
      </c>
      <c r="P942" s="27">
        <v>0.66934460887949265</v>
      </c>
      <c r="Q942" s="14">
        <v>140</v>
      </c>
      <c r="R942" s="2">
        <v>1666</v>
      </c>
      <c r="S942" s="27">
        <v>0.708936170212766</v>
      </c>
      <c r="T942" s="14">
        <v>189.69697600000001</v>
      </c>
      <c r="U942" s="27">
        <v>0.28055342044581094</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1882</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1700</v>
      </c>
      <c r="C945" s="305"/>
      <c r="D945" s="305" t="s">
        <v>1701</v>
      </c>
      <c r="E945" s="305" t="s">
        <v>1700</v>
      </c>
      <c r="F945" s="305"/>
      <c r="G945" s="305" t="s">
        <v>1701</v>
      </c>
      <c r="H945" s="305" t="s">
        <v>1700</v>
      </c>
      <c r="I945" s="305"/>
      <c r="J945" s="305" t="s">
        <v>1701</v>
      </c>
      <c r="K945" t="s">
        <v>170</v>
      </c>
      <c r="L945" s="208" t="s">
        <v>1700</v>
      </c>
      <c r="M945" s="208"/>
      <c r="N945" s="208" t="s">
        <v>1701</v>
      </c>
      <c r="O945" s="208" t="s">
        <v>1700</v>
      </c>
      <c r="P945" s="208"/>
      <c r="Q945" s="208" t="s">
        <v>1701</v>
      </c>
      <c r="R945" s="208" t="s">
        <v>1700</v>
      </c>
      <c r="S945" s="208"/>
      <c r="T945" s="208" t="s">
        <v>1701</v>
      </c>
      <c r="U945" t="s">
        <v>170</v>
      </c>
      <c r="V945" s="208" t="s">
        <v>1700</v>
      </c>
      <c r="W945" s="208"/>
      <c r="X945" s="208" t="s">
        <v>1701</v>
      </c>
      <c r="Y945" s="208" t="s">
        <v>1700</v>
      </c>
      <c r="Z945" s="208"/>
      <c r="AA945" s="208" t="s">
        <v>1701</v>
      </c>
      <c r="AB945" s="208" t="s">
        <v>1700</v>
      </c>
      <c r="AC945" s="208"/>
      <c r="AD945" s="208" t="s">
        <v>1701</v>
      </c>
      <c r="AE945" t="s">
        <v>170</v>
      </c>
    </row>
    <row r="946" spans="1:31" x14ac:dyDescent="0.3">
      <c r="A946" t="s">
        <v>172</v>
      </c>
      <c r="B946" s="2">
        <v>117</v>
      </c>
      <c r="C946" t="s">
        <v>170</v>
      </c>
      <c r="D946" s="2">
        <v>40.606060606060602</v>
      </c>
      <c r="E946" s="2">
        <v>118</v>
      </c>
      <c r="F946" t="s">
        <v>170</v>
      </c>
      <c r="G946" s="14">
        <v>49.696969696969703</v>
      </c>
      <c r="H946" s="2">
        <v>114</v>
      </c>
      <c r="I946" t="s">
        <v>170</v>
      </c>
      <c r="J946" s="14">
        <v>69.696969999999993</v>
      </c>
      <c r="K946" s="302">
        <v>-2.564102564102564E-2</v>
      </c>
      <c r="L946" s="2">
        <v>420</v>
      </c>
      <c r="M946" s="27" t="s">
        <v>170</v>
      </c>
      <c r="N946" s="2">
        <v>69.696969696969703</v>
      </c>
      <c r="O946" s="2">
        <v>552</v>
      </c>
      <c r="P946" s="27" t="s">
        <v>170</v>
      </c>
      <c r="Q946" s="14">
        <v>81.212121212121204</v>
      </c>
      <c r="R946" s="2">
        <v>521</v>
      </c>
      <c r="S946" s="27" t="s">
        <v>170</v>
      </c>
      <c r="T946" s="14">
        <v>91.515150000000006</v>
      </c>
      <c r="U946" s="27">
        <v>0.24047619047619048</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16</v>
      </c>
      <c r="C947" s="302">
        <v>0.13675213675213677</v>
      </c>
      <c r="D947" s="2">
        <v>9.0909090909090899</v>
      </c>
      <c r="E947" s="2">
        <v>34</v>
      </c>
      <c r="F947" s="302">
        <v>0.28813559322033899</v>
      </c>
      <c r="G947" s="2">
        <v>20.606060606060598</v>
      </c>
      <c r="H947" s="2">
        <v>43</v>
      </c>
      <c r="I947" s="302">
        <v>0.37719298245614036</v>
      </c>
      <c r="J947" s="14">
        <v>27.272728000000001</v>
      </c>
      <c r="K947" s="302">
        <v>1.6875</v>
      </c>
      <c r="L947" s="2">
        <v>87</v>
      </c>
      <c r="M947" s="27">
        <v>0.20714285714285716</v>
      </c>
      <c r="N947" s="2">
        <v>25.4545454545454</v>
      </c>
      <c r="O947" s="2">
        <v>178</v>
      </c>
      <c r="P947" s="27">
        <v>0.32246376811594202</v>
      </c>
      <c r="Q947" s="14">
        <v>47.272727272727202</v>
      </c>
      <c r="R947" s="2">
        <v>165</v>
      </c>
      <c r="S947" s="27">
        <v>0.31669865642994244</v>
      </c>
      <c r="T947" s="14">
        <v>40</v>
      </c>
      <c r="U947" s="27">
        <v>0.89655172413793105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101</v>
      </c>
      <c r="C948" s="302">
        <v>0.86324786324786329</v>
      </c>
      <c r="D948" s="2">
        <v>41.212121212121197</v>
      </c>
      <c r="E948" s="2">
        <v>84</v>
      </c>
      <c r="F948" s="302">
        <v>0.71186440677966101</v>
      </c>
      <c r="G948" s="14">
        <v>43.636363636363598</v>
      </c>
      <c r="H948" s="2">
        <v>71</v>
      </c>
      <c r="I948" s="302">
        <v>0.6228070175438597</v>
      </c>
      <c r="J948" s="14">
        <v>58.181820000000002</v>
      </c>
      <c r="K948" s="302">
        <v>-0.29702970297029702</v>
      </c>
      <c r="L948" s="2">
        <v>333</v>
      </c>
      <c r="M948" s="27">
        <v>0.79285714285714282</v>
      </c>
      <c r="N948" s="2">
        <v>66.060606060606005</v>
      </c>
      <c r="O948" s="2">
        <v>374</v>
      </c>
      <c r="P948" s="27">
        <v>0.67753623188405798</v>
      </c>
      <c r="Q948" s="14">
        <v>64.242424242424207</v>
      </c>
      <c r="R948" s="2">
        <v>356</v>
      </c>
      <c r="S948" s="27">
        <v>0.68330134357005756</v>
      </c>
      <c r="T948" s="14">
        <v>82.424239999999998</v>
      </c>
      <c r="U948" s="27">
        <v>6.9069069069069067E-2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1883</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1700</v>
      </c>
      <c r="C951" s="305"/>
      <c r="D951" s="305" t="s">
        <v>1701</v>
      </c>
      <c r="E951" s="305" t="s">
        <v>1700</v>
      </c>
      <c r="F951" s="305"/>
      <c r="G951" s="305" t="s">
        <v>1701</v>
      </c>
      <c r="H951" s="305" t="s">
        <v>1700</v>
      </c>
      <c r="I951" s="305"/>
      <c r="J951" s="305" t="s">
        <v>1701</v>
      </c>
      <c r="K951" t="s">
        <v>170</v>
      </c>
      <c r="L951" s="208" t="s">
        <v>1700</v>
      </c>
      <c r="M951" s="208"/>
      <c r="N951" s="208" t="s">
        <v>1701</v>
      </c>
      <c r="O951" s="208" t="s">
        <v>1700</v>
      </c>
      <c r="P951" s="208"/>
      <c r="Q951" s="208" t="s">
        <v>1701</v>
      </c>
      <c r="R951" s="208" t="s">
        <v>1700</v>
      </c>
      <c r="S951" s="208"/>
      <c r="T951" s="208" t="s">
        <v>1701</v>
      </c>
      <c r="U951" t="s">
        <v>170</v>
      </c>
      <c r="V951" s="208" t="s">
        <v>1700</v>
      </c>
      <c r="W951" s="208"/>
      <c r="X951" s="208" t="s">
        <v>1701</v>
      </c>
      <c r="Y951" s="208" t="s">
        <v>1700</v>
      </c>
      <c r="Z951" s="208"/>
      <c r="AA951" s="208" t="s">
        <v>1701</v>
      </c>
      <c r="AB951" s="208" t="s">
        <v>1700</v>
      </c>
      <c r="AC951" s="208"/>
      <c r="AD951" s="208" t="s">
        <v>1701</v>
      </c>
      <c r="AE951" t="s">
        <v>170</v>
      </c>
    </row>
    <row r="952" spans="1:31" x14ac:dyDescent="0.3">
      <c r="A952" t="s">
        <v>172</v>
      </c>
      <c r="B952" s="2">
        <v>515</v>
      </c>
      <c r="C952" t="s">
        <v>170</v>
      </c>
      <c r="D952" s="2">
        <v>86.060606060606005</v>
      </c>
      <c r="E952" s="2">
        <v>661</v>
      </c>
      <c r="F952" t="s">
        <v>170</v>
      </c>
      <c r="G952" s="14">
        <v>97.575757575757606</v>
      </c>
      <c r="H952" s="2">
        <v>654</v>
      </c>
      <c r="I952" t="s">
        <v>170</v>
      </c>
      <c r="J952" s="14">
        <v>80</v>
      </c>
      <c r="K952" s="302">
        <v>0.26990291262135924</v>
      </c>
      <c r="L952" s="2">
        <v>1644</v>
      </c>
      <c r="M952" s="27" t="s">
        <v>170</v>
      </c>
      <c r="N952" s="2">
        <v>133.939393939393</v>
      </c>
      <c r="O952" s="2">
        <v>1551</v>
      </c>
      <c r="P952" s="27" t="s">
        <v>170</v>
      </c>
      <c r="Q952" s="14">
        <v>121.212121212121</v>
      </c>
      <c r="R952" s="2">
        <v>1691</v>
      </c>
      <c r="S952" s="27" t="s">
        <v>170</v>
      </c>
      <c r="T952" s="14">
        <v>116.969696</v>
      </c>
      <c r="U952" s="27">
        <v>2.8588807785888078E-2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303</v>
      </c>
      <c r="C953" s="302">
        <v>0.5883495145631068</v>
      </c>
      <c r="D953" s="2">
        <v>53.3333333333333</v>
      </c>
      <c r="E953" s="2">
        <v>314</v>
      </c>
      <c r="F953" s="302">
        <v>0.4750378214826021</v>
      </c>
      <c r="G953" s="14">
        <v>51.515151515151501</v>
      </c>
      <c r="H953" s="2">
        <v>465</v>
      </c>
      <c r="I953" s="302">
        <v>0.71100917431192656</v>
      </c>
      <c r="J953" s="14">
        <v>69.090909999999994</v>
      </c>
      <c r="K953" s="302">
        <v>0.53465346534653468</v>
      </c>
      <c r="L953" s="2">
        <v>961</v>
      </c>
      <c r="M953" s="27">
        <v>0.58454987834549876</v>
      </c>
      <c r="N953" s="2">
        <v>105.454545454545</v>
      </c>
      <c r="O953" s="2">
        <v>853</v>
      </c>
      <c r="P953" s="27">
        <v>0.54996776273372017</v>
      </c>
      <c r="Q953" s="14">
        <v>82.424242424242394</v>
      </c>
      <c r="R953" s="2">
        <v>1137</v>
      </c>
      <c r="S953" s="27">
        <v>0.67238320520402128</v>
      </c>
      <c r="T953" s="14">
        <v>93.939390000000003</v>
      </c>
      <c r="U953" s="27">
        <v>0.18314255983350677</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212</v>
      </c>
      <c r="C954" s="302">
        <v>0.4116504854368932</v>
      </c>
      <c r="D954" s="2">
        <v>69.696969696969703</v>
      </c>
      <c r="E954" s="2">
        <v>347</v>
      </c>
      <c r="F954" s="302">
        <v>0.5249621785173979</v>
      </c>
      <c r="G954" s="14">
        <v>86.6666666666666</v>
      </c>
      <c r="H954" s="2">
        <v>189</v>
      </c>
      <c r="I954" s="302">
        <v>0.28899082568807338</v>
      </c>
      <c r="J954" s="14">
        <v>54.5454559</v>
      </c>
      <c r="K954" s="302">
        <v>-0.10849056603773585</v>
      </c>
      <c r="L954" s="2">
        <v>683</v>
      </c>
      <c r="M954" s="27">
        <v>0.41545012165450124</v>
      </c>
      <c r="N954" s="2">
        <v>106.666666666666</v>
      </c>
      <c r="O954" s="2">
        <v>698</v>
      </c>
      <c r="P954" s="27">
        <v>0.45003223726627983</v>
      </c>
      <c r="Q954" s="14">
        <v>107.272727272727</v>
      </c>
      <c r="R954" s="2">
        <v>554</v>
      </c>
      <c r="S954" s="27">
        <v>0.32761679479597872</v>
      </c>
      <c r="T954" s="14">
        <v>93.939390000000003</v>
      </c>
      <c r="U954" s="27">
        <v>-0.18887262079062958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1884</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1700</v>
      </c>
      <c r="C957" s="305"/>
      <c r="D957" s="305" t="s">
        <v>1701</v>
      </c>
      <c r="E957" s="305" t="s">
        <v>1700</v>
      </c>
      <c r="F957" s="305"/>
      <c r="G957" s="305" t="s">
        <v>1701</v>
      </c>
      <c r="H957" s="305" t="s">
        <v>1700</v>
      </c>
      <c r="I957" s="305"/>
      <c r="J957" s="305" t="s">
        <v>1701</v>
      </c>
      <c r="K957" t="s">
        <v>170</v>
      </c>
      <c r="L957" s="208" t="s">
        <v>1700</v>
      </c>
      <c r="M957" s="208"/>
      <c r="N957" s="208" t="s">
        <v>1701</v>
      </c>
      <c r="O957" s="208" t="s">
        <v>1700</v>
      </c>
      <c r="P957" s="208"/>
      <c r="Q957" s="208" t="s">
        <v>1701</v>
      </c>
      <c r="R957" s="208" t="s">
        <v>1700</v>
      </c>
      <c r="S957" s="208"/>
      <c r="T957" s="208" t="s">
        <v>1701</v>
      </c>
      <c r="U957" t="s">
        <v>170</v>
      </c>
      <c r="V957" s="208" t="s">
        <v>1700</v>
      </c>
      <c r="W957" s="208"/>
      <c r="X957" s="208" t="s">
        <v>1701</v>
      </c>
      <c r="Y957" s="208" t="s">
        <v>1700</v>
      </c>
      <c r="Z957" s="208"/>
      <c r="AA957" s="208" t="s">
        <v>1701</v>
      </c>
      <c r="AB957" s="208" t="s">
        <v>1700</v>
      </c>
      <c r="AC957" s="208"/>
      <c r="AD957" s="208" t="s">
        <v>1701</v>
      </c>
      <c r="AE957" t="s">
        <v>170</v>
      </c>
    </row>
    <row r="958" spans="1:31" x14ac:dyDescent="0.3">
      <c r="A958" t="s">
        <v>172</v>
      </c>
      <c r="B958" s="2">
        <v>24</v>
      </c>
      <c r="C958" t="s">
        <v>170</v>
      </c>
      <c r="D958" s="2">
        <v>23.030303030302999</v>
      </c>
      <c r="E958" s="2">
        <v>25</v>
      </c>
      <c r="F958" t="s">
        <v>170</v>
      </c>
      <c r="G958" s="14">
        <v>12.7272727272727</v>
      </c>
      <c r="H958" s="2">
        <v>22</v>
      </c>
      <c r="I958" t="s">
        <v>170</v>
      </c>
      <c r="J958" s="14">
        <v>20</v>
      </c>
      <c r="K958" s="302">
        <v>-8.3333333333333329E-2</v>
      </c>
      <c r="L958" s="2">
        <v>26</v>
      </c>
      <c r="M958" s="27" t="s">
        <v>170</v>
      </c>
      <c r="N958" s="2">
        <v>23.636363636363601</v>
      </c>
      <c r="O958" s="2">
        <v>51</v>
      </c>
      <c r="P958" s="27" t="s">
        <v>170</v>
      </c>
      <c r="Q958" s="14">
        <v>10.303030303030299</v>
      </c>
      <c r="R958" s="2">
        <v>46</v>
      </c>
      <c r="S958" s="27" t="s">
        <v>170</v>
      </c>
      <c r="T958" s="14">
        <v>22.424242</v>
      </c>
      <c r="U958" s="27">
        <v>0.76923076923076927</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24</v>
      </c>
      <c r="C959" s="302">
        <v>1</v>
      </c>
      <c r="D959" s="2">
        <v>23.030303030302999</v>
      </c>
      <c r="E959" s="2">
        <v>0</v>
      </c>
      <c r="F959" s="302">
        <v>0</v>
      </c>
      <c r="G959" s="14">
        <v>13.3333333333333</v>
      </c>
      <c r="H959" s="2">
        <v>22</v>
      </c>
      <c r="I959" s="302">
        <v>1</v>
      </c>
      <c r="J959" s="14">
        <v>20</v>
      </c>
      <c r="K959" s="302">
        <v>-8.3333333333333329E-2</v>
      </c>
      <c r="L959" s="2">
        <v>26</v>
      </c>
      <c r="M959" s="27">
        <v>1</v>
      </c>
      <c r="N959" s="2">
        <v>23.636363636363601</v>
      </c>
      <c r="O959" s="2">
        <v>6</v>
      </c>
      <c r="P959" s="27">
        <v>0.11764705882352941</v>
      </c>
      <c r="Q959" s="14">
        <v>6.6666666666666599</v>
      </c>
      <c r="R959" s="2">
        <v>37</v>
      </c>
      <c r="S959" s="27">
        <v>0.80434782608695654</v>
      </c>
      <c r="T959" s="14">
        <v>21.212122000000001</v>
      </c>
      <c r="U959" s="27">
        <v>0.42307692307692307</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302">
        <v>0</v>
      </c>
      <c r="D960" s="2">
        <v>80</v>
      </c>
      <c r="E960" s="2">
        <v>25</v>
      </c>
      <c r="F960" s="302">
        <v>1</v>
      </c>
      <c r="G960" s="14">
        <v>12.7272727272727</v>
      </c>
      <c r="H960" s="2">
        <v>0</v>
      </c>
      <c r="I960" s="302">
        <v>0</v>
      </c>
      <c r="J960" s="14">
        <v>15.151515</v>
      </c>
      <c r="L960" s="2">
        <v>0</v>
      </c>
      <c r="M960" s="27">
        <v>0</v>
      </c>
      <c r="N960" s="2">
        <v>80</v>
      </c>
      <c r="O960" s="2">
        <v>45</v>
      </c>
      <c r="P960" s="27">
        <v>0.88235294117647056</v>
      </c>
      <c r="Q960" s="14">
        <v>10.303030303030299</v>
      </c>
      <c r="R960" s="2">
        <v>9</v>
      </c>
      <c r="S960" s="27">
        <v>0.19565217391304349</v>
      </c>
      <c r="T960" s="14">
        <v>10.30303</v>
      </c>
      <c r="U960" s="27"/>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1885</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1700</v>
      </c>
      <c r="C963" s="305"/>
      <c r="D963" s="305" t="s">
        <v>1701</v>
      </c>
      <c r="E963" s="305" t="s">
        <v>1700</v>
      </c>
      <c r="F963" s="305"/>
      <c r="G963" s="305" t="s">
        <v>1701</v>
      </c>
      <c r="H963" s="305" t="s">
        <v>1700</v>
      </c>
      <c r="I963" s="305"/>
      <c r="J963" s="305" t="s">
        <v>1701</v>
      </c>
      <c r="K963" t="s">
        <v>170</v>
      </c>
      <c r="L963" s="208" t="s">
        <v>1700</v>
      </c>
      <c r="M963" s="208"/>
      <c r="N963" s="208" t="s">
        <v>1701</v>
      </c>
      <c r="O963" s="208" t="s">
        <v>1700</v>
      </c>
      <c r="P963" s="208"/>
      <c r="Q963" s="208" t="s">
        <v>1701</v>
      </c>
      <c r="R963" s="208" t="s">
        <v>1700</v>
      </c>
      <c r="S963" s="208"/>
      <c r="T963" s="208" t="s">
        <v>1701</v>
      </c>
      <c r="U963" t="s">
        <v>170</v>
      </c>
      <c r="V963" s="208" t="s">
        <v>1700</v>
      </c>
      <c r="W963" s="208"/>
      <c r="X963" s="208" t="s">
        <v>1701</v>
      </c>
      <c r="Y963" s="208" t="s">
        <v>1700</v>
      </c>
      <c r="Z963" s="208"/>
      <c r="AA963" s="208" t="s">
        <v>1701</v>
      </c>
      <c r="AB963" s="208" t="s">
        <v>1700</v>
      </c>
      <c r="AC963" s="208"/>
      <c r="AD963" s="208" t="s">
        <v>1701</v>
      </c>
      <c r="AE963" t="s">
        <v>170</v>
      </c>
    </row>
    <row r="964" spans="1:31" x14ac:dyDescent="0.3">
      <c r="A964" t="s">
        <v>172</v>
      </c>
      <c r="B964" s="2">
        <v>588</v>
      </c>
      <c r="C964" t="s">
        <v>170</v>
      </c>
      <c r="D964" s="2">
        <v>82.424242424242394</v>
      </c>
      <c r="E964" s="2">
        <v>1237</v>
      </c>
      <c r="F964" t="s">
        <v>170</v>
      </c>
      <c r="G964" s="14">
        <v>157.575757575757</v>
      </c>
      <c r="H964" s="2">
        <v>1123</v>
      </c>
      <c r="I964" t="s">
        <v>170</v>
      </c>
      <c r="J964" s="14">
        <v>169.69697600000001</v>
      </c>
      <c r="K964" s="302">
        <v>0.90986394557823125</v>
      </c>
      <c r="L964" s="2">
        <v>3690</v>
      </c>
      <c r="M964" s="27" t="s">
        <v>170</v>
      </c>
      <c r="N964" s="2">
        <v>229.09090909090901</v>
      </c>
      <c r="O964" s="2">
        <v>5148</v>
      </c>
      <c r="P964" s="27" t="s">
        <v>170</v>
      </c>
      <c r="Q964" s="14">
        <v>283.030303030303</v>
      </c>
      <c r="R964" s="2">
        <v>5705</v>
      </c>
      <c r="S964" s="27" t="s">
        <v>170</v>
      </c>
      <c r="T964" s="14">
        <v>351.51513699999998</v>
      </c>
      <c r="U964" s="27">
        <v>0.54607046070460707</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388</v>
      </c>
      <c r="C965" s="302">
        <v>0.65986394557823125</v>
      </c>
      <c r="D965" s="2">
        <v>62.424242424242401</v>
      </c>
      <c r="E965" s="2">
        <v>467</v>
      </c>
      <c r="F965" s="302">
        <v>0.37752627324171384</v>
      </c>
      <c r="G965" s="14">
        <v>99.393939393939405</v>
      </c>
      <c r="H965" s="2">
        <v>455</v>
      </c>
      <c r="I965" s="302">
        <v>0.40516473731077474</v>
      </c>
      <c r="J965" s="14">
        <v>89.696969999999993</v>
      </c>
      <c r="K965" s="302">
        <v>0.17268041237113402</v>
      </c>
      <c r="L965" s="2">
        <v>2002</v>
      </c>
      <c r="M965" s="27">
        <v>0.54254742547425472</v>
      </c>
      <c r="N965" s="2">
        <v>164.24242424242399</v>
      </c>
      <c r="O965" s="2">
        <v>2280</v>
      </c>
      <c r="P965" s="27">
        <v>0.44289044289044288</v>
      </c>
      <c r="Q965" s="14">
        <v>192.12121212121201</v>
      </c>
      <c r="R965" s="2">
        <v>2490</v>
      </c>
      <c r="S965" s="27">
        <v>0.43645924627519722</v>
      </c>
      <c r="T965" s="14">
        <v>255.75756799999999</v>
      </c>
      <c r="U965" s="27">
        <v>0.24375624375624375</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200</v>
      </c>
      <c r="C966" s="302">
        <v>0.3401360544217687</v>
      </c>
      <c r="D966" s="2">
        <v>56.969696969696898</v>
      </c>
      <c r="E966" s="2">
        <v>770</v>
      </c>
      <c r="F966" s="302">
        <v>0.62247372675828616</v>
      </c>
      <c r="G966" s="14">
        <v>147.272727272727</v>
      </c>
      <c r="H966" s="2">
        <v>668</v>
      </c>
      <c r="I966" s="302">
        <v>0.59483526268922526</v>
      </c>
      <c r="J966" s="14">
        <v>129.090912</v>
      </c>
      <c r="K966" s="302">
        <v>2.34</v>
      </c>
      <c r="L966" s="2">
        <v>1688</v>
      </c>
      <c r="M966" s="27">
        <v>0.45745257452574528</v>
      </c>
      <c r="N966" s="2">
        <v>157.575757575757</v>
      </c>
      <c r="O966" s="2">
        <v>2868</v>
      </c>
      <c r="P966" s="27">
        <v>0.55710955710955712</v>
      </c>
      <c r="Q966" s="14">
        <v>214.54545454545399</v>
      </c>
      <c r="R966" s="2">
        <v>3215</v>
      </c>
      <c r="S966" s="27">
        <v>0.56354075372480283</v>
      </c>
      <c r="T966" s="14">
        <v>272.72726399999999</v>
      </c>
      <c r="U966" s="27">
        <v>0.90462085308056872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1886</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1700</v>
      </c>
      <c r="C969" s="305"/>
      <c r="D969" s="305" t="s">
        <v>1701</v>
      </c>
      <c r="E969" s="305" t="s">
        <v>1700</v>
      </c>
      <c r="F969" s="305"/>
      <c r="G969" s="305" t="s">
        <v>1701</v>
      </c>
      <c r="H969" s="305" t="s">
        <v>1700</v>
      </c>
      <c r="I969" s="305"/>
      <c r="J969" s="305" t="s">
        <v>1701</v>
      </c>
      <c r="K969" t="s">
        <v>170</v>
      </c>
      <c r="L969" s="208" t="s">
        <v>1700</v>
      </c>
      <c r="M969" s="208"/>
      <c r="N969" s="208" t="s">
        <v>1701</v>
      </c>
      <c r="O969" s="208" t="s">
        <v>1700</v>
      </c>
      <c r="P969" s="208"/>
      <c r="Q969" s="208" t="s">
        <v>1701</v>
      </c>
      <c r="R969" s="208" t="s">
        <v>1700</v>
      </c>
      <c r="S969" s="208"/>
      <c r="T969" s="208" t="s">
        <v>1701</v>
      </c>
      <c r="U969" t="s">
        <v>170</v>
      </c>
      <c r="V969" s="208" t="s">
        <v>1700</v>
      </c>
      <c r="W969" s="208"/>
      <c r="X969" s="208" t="s">
        <v>1701</v>
      </c>
      <c r="Y969" s="208" t="s">
        <v>1700</v>
      </c>
      <c r="Z969" s="208"/>
      <c r="AA969" s="208" t="s">
        <v>1701</v>
      </c>
      <c r="AB969" s="208" t="s">
        <v>1700</v>
      </c>
      <c r="AC969" s="208"/>
      <c r="AD969" s="208" t="s">
        <v>1701</v>
      </c>
      <c r="AE969" t="s">
        <v>170</v>
      </c>
    </row>
    <row r="970" spans="1:31" x14ac:dyDescent="0.3">
      <c r="A970" t="s">
        <v>172</v>
      </c>
      <c r="B970" s="2">
        <v>189</v>
      </c>
      <c r="C970" t="s">
        <v>170</v>
      </c>
      <c r="D970" s="2">
        <v>60</v>
      </c>
      <c r="E970" s="2">
        <v>247</v>
      </c>
      <c r="F970" t="s">
        <v>170</v>
      </c>
      <c r="G970" s="14">
        <v>55.151515151515099</v>
      </c>
      <c r="H970" s="2">
        <v>430</v>
      </c>
      <c r="I970" t="s">
        <v>170</v>
      </c>
      <c r="J970" s="14">
        <v>106.666664</v>
      </c>
      <c r="K970" s="302">
        <v>1.2751322751322751</v>
      </c>
      <c r="L970" s="2">
        <v>819</v>
      </c>
      <c r="M970" s="27" t="s">
        <v>170</v>
      </c>
      <c r="N970" s="2">
        <v>127.272727272727</v>
      </c>
      <c r="O970" s="2">
        <v>865</v>
      </c>
      <c r="P970" s="27" t="s">
        <v>170</v>
      </c>
      <c r="Q970" s="14">
        <v>109.69696969696901</v>
      </c>
      <c r="R970" s="2">
        <v>2691</v>
      </c>
      <c r="S970" s="27" t="s">
        <v>170</v>
      </c>
      <c r="T970" s="14">
        <v>245.454544</v>
      </c>
      <c r="U970" s="27">
        <v>2.2857142857142856</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91</v>
      </c>
      <c r="C971" s="302">
        <v>0.48148148148148145</v>
      </c>
      <c r="D971" s="2">
        <v>33.939393939393902</v>
      </c>
      <c r="E971" s="2">
        <v>107</v>
      </c>
      <c r="F971" s="302">
        <v>0.4331983805668016</v>
      </c>
      <c r="G971" s="14">
        <v>32.121212121212103</v>
      </c>
      <c r="H971" s="2">
        <v>238</v>
      </c>
      <c r="I971" s="302">
        <v>0.55348837209302326</v>
      </c>
      <c r="J971" s="14">
        <v>76.969695999999999</v>
      </c>
      <c r="K971" s="302">
        <v>1.6153846153846154</v>
      </c>
      <c r="L971" s="2">
        <v>442</v>
      </c>
      <c r="M971" s="27">
        <v>0.53968253968253965</v>
      </c>
      <c r="N971" s="2">
        <v>99.393939393939405</v>
      </c>
      <c r="O971" s="2">
        <v>366</v>
      </c>
      <c r="P971" s="27">
        <v>0.423121387283237</v>
      </c>
      <c r="Q971" s="14">
        <v>64.242424242424207</v>
      </c>
      <c r="R971" s="2">
        <v>1699</v>
      </c>
      <c r="S971" s="27">
        <v>0.63136380527684877</v>
      </c>
      <c r="T971" s="14">
        <v>223.03030000000001</v>
      </c>
      <c r="U971" s="27">
        <v>2.8438914027149322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98</v>
      </c>
      <c r="C972" s="302">
        <v>0.51851851851851849</v>
      </c>
      <c r="D972" s="2">
        <v>49.696969696969703</v>
      </c>
      <c r="E972" s="2">
        <v>140</v>
      </c>
      <c r="F972" s="302">
        <v>0.5668016194331984</v>
      </c>
      <c r="G972" s="14">
        <v>43.030303030303003</v>
      </c>
      <c r="H972" s="2">
        <v>192</v>
      </c>
      <c r="I972" s="302">
        <v>0.44651162790697674</v>
      </c>
      <c r="J972" s="14">
        <v>69.696969999999993</v>
      </c>
      <c r="K972" s="302">
        <v>0.95918367346938771</v>
      </c>
      <c r="L972" s="2">
        <v>377</v>
      </c>
      <c r="M972" s="27">
        <v>0.46031746031746029</v>
      </c>
      <c r="N972" s="2">
        <v>83.030303030303003</v>
      </c>
      <c r="O972" s="2">
        <v>499</v>
      </c>
      <c r="P972" s="27">
        <v>0.576878612716763</v>
      </c>
      <c r="Q972" s="14">
        <v>90.909090909090907</v>
      </c>
      <c r="R972" s="2">
        <v>992</v>
      </c>
      <c r="S972" s="27">
        <v>0.36863619472315123</v>
      </c>
      <c r="T972" s="14">
        <v>165.454544</v>
      </c>
      <c r="U972" s="27">
        <v>1.6312997347480107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1887</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1700</v>
      </c>
      <c r="C975" s="305"/>
      <c r="D975" s="305" t="s">
        <v>1701</v>
      </c>
      <c r="E975" s="305" t="s">
        <v>1700</v>
      </c>
      <c r="F975" s="305"/>
      <c r="G975" s="305" t="s">
        <v>1701</v>
      </c>
      <c r="H975" s="305" t="s">
        <v>1700</v>
      </c>
      <c r="I975" s="305"/>
      <c r="J975" s="305" t="s">
        <v>1701</v>
      </c>
      <c r="K975" t="s">
        <v>170</v>
      </c>
      <c r="L975" s="208" t="s">
        <v>1700</v>
      </c>
      <c r="M975" s="208"/>
      <c r="N975" s="208" t="s">
        <v>1701</v>
      </c>
      <c r="O975" s="208" t="s">
        <v>1700</v>
      </c>
      <c r="P975" s="208"/>
      <c r="Q975" s="208" t="s">
        <v>1701</v>
      </c>
      <c r="R975" s="208" t="s">
        <v>1700</v>
      </c>
      <c r="S975" s="208"/>
      <c r="T975" s="208" t="s">
        <v>1701</v>
      </c>
      <c r="U975" t="s">
        <v>170</v>
      </c>
      <c r="V975" s="208" t="s">
        <v>1700</v>
      </c>
      <c r="W975" s="208"/>
      <c r="X975" s="208" t="s">
        <v>1701</v>
      </c>
      <c r="Y975" s="208" t="s">
        <v>1700</v>
      </c>
      <c r="Z975" s="208"/>
      <c r="AA975" s="208" t="s">
        <v>1701</v>
      </c>
      <c r="AB975" s="208" t="s">
        <v>1700</v>
      </c>
      <c r="AC975" s="208"/>
      <c r="AD975" s="208" t="s">
        <v>1701</v>
      </c>
      <c r="AE975" t="s">
        <v>170</v>
      </c>
    </row>
    <row r="976" spans="1:31" x14ac:dyDescent="0.3">
      <c r="A976" t="s">
        <v>172</v>
      </c>
      <c r="B976" s="2">
        <v>4052</v>
      </c>
      <c r="C976" t="s">
        <v>170</v>
      </c>
      <c r="D976" s="2">
        <v>200.60606060606</v>
      </c>
      <c r="E976" s="2">
        <v>4315</v>
      </c>
      <c r="F976" t="s">
        <v>170</v>
      </c>
      <c r="G976" s="14">
        <v>210.30303030303</v>
      </c>
      <c r="H976" s="2">
        <v>3836</v>
      </c>
      <c r="I976" t="s">
        <v>170</v>
      </c>
      <c r="J976" s="14">
        <v>236.363632</v>
      </c>
      <c r="K976" s="302">
        <v>-5.3307008884501482E-2</v>
      </c>
      <c r="L976" s="2">
        <v>19593</v>
      </c>
      <c r="M976" s="27" t="s">
        <v>170</v>
      </c>
      <c r="N976" s="2">
        <v>318.18181818181802</v>
      </c>
      <c r="O976" s="2">
        <v>18580</v>
      </c>
      <c r="P976" s="27" t="s">
        <v>170</v>
      </c>
      <c r="Q976" s="14">
        <v>260</v>
      </c>
      <c r="R976" s="2">
        <v>17987</v>
      </c>
      <c r="S976" s="27" t="s">
        <v>170</v>
      </c>
      <c r="T976" s="14">
        <v>276.36364700000001</v>
      </c>
      <c r="U976" s="27">
        <v>-8.1968049813708976E-2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2520</v>
      </c>
      <c r="C977" s="302">
        <v>0.62191510365251723</v>
      </c>
      <c r="D977" s="2">
        <v>161.81818181818099</v>
      </c>
      <c r="E977" s="2">
        <v>2737</v>
      </c>
      <c r="F977" s="302">
        <v>0.63429895712630358</v>
      </c>
      <c r="G977" s="14">
        <v>147.87878787878699</v>
      </c>
      <c r="H977" s="2">
        <v>2624</v>
      </c>
      <c r="I977" s="302">
        <v>0.68404588112617315</v>
      </c>
      <c r="J977" s="14">
        <v>202.42424</v>
      </c>
      <c r="K977" s="302">
        <v>4.1269841269841269E-2</v>
      </c>
      <c r="L977" s="2">
        <v>12747</v>
      </c>
      <c r="M977" s="27">
        <v>0.65058949624866025</v>
      </c>
      <c r="N977" s="2">
        <v>289.09090909090901</v>
      </c>
      <c r="O977" s="2">
        <v>11529</v>
      </c>
      <c r="P977" s="27">
        <v>0.6205059203444564</v>
      </c>
      <c r="Q977" s="14">
        <v>261.81818181818102</v>
      </c>
      <c r="R977" s="2">
        <v>11599</v>
      </c>
      <c r="S977" s="27">
        <v>0.64485461722355031</v>
      </c>
      <c r="T977" s="14">
        <v>304.24243200000001</v>
      </c>
      <c r="U977" s="27">
        <v>-9.00604063701263E-2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1532</v>
      </c>
      <c r="C978" s="302">
        <v>0.37808489634748271</v>
      </c>
      <c r="D978" s="2">
        <v>163.030303030303</v>
      </c>
      <c r="E978" s="2">
        <v>1578</v>
      </c>
      <c r="F978" s="302">
        <v>0.36570104287369642</v>
      </c>
      <c r="G978" s="14">
        <v>167.272727272727</v>
      </c>
      <c r="H978" s="2">
        <v>1212</v>
      </c>
      <c r="I978" s="302">
        <v>0.31595411887382691</v>
      </c>
      <c r="J978" s="14">
        <v>164.84848</v>
      </c>
      <c r="K978" s="302">
        <v>-0.20887728459530025</v>
      </c>
      <c r="L978" s="2">
        <v>6846</v>
      </c>
      <c r="M978" s="27">
        <v>0.34941050375133975</v>
      </c>
      <c r="N978" s="2">
        <v>353.33333333333297</v>
      </c>
      <c r="O978" s="2">
        <v>7051</v>
      </c>
      <c r="P978" s="27">
        <v>0.3794940796555436</v>
      </c>
      <c r="Q978" s="14">
        <v>267.27272727272702</v>
      </c>
      <c r="R978" s="2">
        <v>6388</v>
      </c>
      <c r="S978" s="27">
        <v>0.35514538277644964</v>
      </c>
      <c r="T978" s="14">
        <v>293.93939999999998</v>
      </c>
      <c r="U978" s="27">
        <v>-6.690037978381537E-2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1888</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1700</v>
      </c>
      <c r="C981" s="305"/>
      <c r="D981" s="305" t="s">
        <v>1701</v>
      </c>
      <c r="E981" s="305" t="s">
        <v>1700</v>
      </c>
      <c r="F981" s="305"/>
      <c r="G981" s="305" t="s">
        <v>1701</v>
      </c>
      <c r="H981" s="305" t="s">
        <v>1700</v>
      </c>
      <c r="I981" s="305"/>
      <c r="J981" s="305" t="s">
        <v>1701</v>
      </c>
      <c r="K981" t="s">
        <v>170</v>
      </c>
      <c r="L981" s="208" t="s">
        <v>1700</v>
      </c>
      <c r="M981" s="208"/>
      <c r="N981" s="208" t="s">
        <v>1701</v>
      </c>
      <c r="O981" s="208" t="s">
        <v>1700</v>
      </c>
      <c r="P981" s="208"/>
      <c r="Q981" s="208" t="s">
        <v>1701</v>
      </c>
      <c r="R981" s="208" t="s">
        <v>1700</v>
      </c>
      <c r="S981" s="208"/>
      <c r="T981" s="208" t="s">
        <v>1701</v>
      </c>
      <c r="U981" t="s">
        <v>170</v>
      </c>
      <c r="V981" s="208" t="s">
        <v>1700</v>
      </c>
      <c r="W981" s="208"/>
      <c r="X981" s="208" t="s">
        <v>1701</v>
      </c>
      <c r="Y981" s="208" t="s">
        <v>1700</v>
      </c>
      <c r="Z981" s="208"/>
      <c r="AA981" s="208" t="s">
        <v>1701</v>
      </c>
      <c r="AB981" s="208" t="s">
        <v>1700</v>
      </c>
      <c r="AC981" s="208"/>
      <c r="AD981" s="208" t="s">
        <v>1701</v>
      </c>
      <c r="AE981" t="s">
        <v>170</v>
      </c>
    </row>
    <row r="982" spans="1:31" x14ac:dyDescent="0.3">
      <c r="A982" t="s">
        <v>172</v>
      </c>
      <c r="B982" s="2">
        <v>2025</v>
      </c>
      <c r="C982" t="s">
        <v>170</v>
      </c>
      <c r="D982" s="2">
        <v>147.272727272727</v>
      </c>
      <c r="E982" s="2">
        <v>2909</v>
      </c>
      <c r="F982" t="s">
        <v>170</v>
      </c>
      <c r="G982" s="14">
        <v>156.969696969696</v>
      </c>
      <c r="H982" s="2">
        <v>3263</v>
      </c>
      <c r="I982" t="s">
        <v>170</v>
      </c>
      <c r="J982" s="14">
        <v>224.84848</v>
      </c>
      <c r="K982" s="302">
        <v>0.61135802469135803</v>
      </c>
      <c r="L982" s="2">
        <v>16192</v>
      </c>
      <c r="M982" s="27" t="s">
        <v>170</v>
      </c>
      <c r="N982" s="2">
        <v>343.030303030303</v>
      </c>
      <c r="O982" s="2">
        <v>18264</v>
      </c>
      <c r="P982" s="27" t="s">
        <v>170</v>
      </c>
      <c r="Q982" s="14">
        <v>313.33333333333297</v>
      </c>
      <c r="R982" s="2">
        <v>20475</v>
      </c>
      <c r="S982" s="27" t="s">
        <v>170</v>
      </c>
      <c r="T982" s="14">
        <v>275.75756799999999</v>
      </c>
      <c r="U982" s="27">
        <v>0.26451333992094861</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1159</v>
      </c>
      <c r="C983" s="302">
        <v>0.57234567901234568</v>
      </c>
      <c r="D983" s="2">
        <v>109.69696969696901</v>
      </c>
      <c r="E983" s="2">
        <v>1188</v>
      </c>
      <c r="F983" s="302">
        <v>0.40838776211756617</v>
      </c>
      <c r="G983" s="14">
        <v>124.84848484848401</v>
      </c>
      <c r="H983" s="2">
        <v>1292</v>
      </c>
      <c r="I983" s="302">
        <v>0.39595464296659516</v>
      </c>
      <c r="J983" s="14">
        <v>175.15152</v>
      </c>
      <c r="K983" s="302">
        <v>0.11475409836065574</v>
      </c>
      <c r="L983" s="2">
        <v>7548</v>
      </c>
      <c r="M983" s="27">
        <v>0.46615612648221344</v>
      </c>
      <c r="N983" s="2">
        <v>275.15151515151501</v>
      </c>
      <c r="O983" s="2">
        <v>7928</v>
      </c>
      <c r="P983" s="27">
        <v>0.43407796758650896</v>
      </c>
      <c r="Q983" s="14">
        <v>290.90909090909003</v>
      </c>
      <c r="R983" s="2">
        <v>9256</v>
      </c>
      <c r="S983" s="27">
        <v>0.45206349206349206</v>
      </c>
      <c r="T983" s="14">
        <v>369.69695999999999</v>
      </c>
      <c r="U983" s="27">
        <v>0.22628510863804982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866</v>
      </c>
      <c r="C984" s="302">
        <v>0.42765432098765432</v>
      </c>
      <c r="D984" s="2">
        <v>124.84848484848401</v>
      </c>
      <c r="E984" s="2">
        <v>1721</v>
      </c>
      <c r="F984" s="302">
        <v>0.59161223788243378</v>
      </c>
      <c r="G984" s="14">
        <v>163.636363636363</v>
      </c>
      <c r="H984" s="2">
        <v>1971</v>
      </c>
      <c r="I984" s="302">
        <v>0.60404535703340489</v>
      </c>
      <c r="J984" s="14">
        <v>212.121216</v>
      </c>
      <c r="K984" s="302">
        <v>1.2759815242494226</v>
      </c>
      <c r="L984" s="2">
        <v>8644</v>
      </c>
      <c r="M984" s="27">
        <v>0.53384387351778662</v>
      </c>
      <c r="N984" s="2">
        <v>291.51515151515099</v>
      </c>
      <c r="O984" s="2">
        <v>10336</v>
      </c>
      <c r="P984" s="27">
        <v>0.56592203241349104</v>
      </c>
      <c r="Q984" s="14">
        <v>362.42424242424198</v>
      </c>
      <c r="R984" s="2">
        <v>11219</v>
      </c>
      <c r="S984" s="27">
        <v>0.54793650793650794</v>
      </c>
      <c r="T984" s="14">
        <v>433.33334400000001</v>
      </c>
      <c r="U984" s="27">
        <v>0.29789449329014345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1889</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1700</v>
      </c>
      <c r="C987" s="305"/>
      <c r="D987" s="305" t="s">
        <v>1701</v>
      </c>
      <c r="E987" s="305" t="s">
        <v>1700</v>
      </c>
      <c r="F987" s="305"/>
      <c r="G987" s="305" t="s">
        <v>1701</v>
      </c>
      <c r="H987" s="305" t="s">
        <v>1700</v>
      </c>
      <c r="I987" s="305"/>
      <c r="J987" s="305" t="s">
        <v>1701</v>
      </c>
      <c r="K987" t="s">
        <v>170</v>
      </c>
      <c r="L987" s="208" t="s">
        <v>1700</v>
      </c>
      <c r="M987" s="208"/>
      <c r="N987" s="208" t="s">
        <v>1701</v>
      </c>
      <c r="O987" s="208" t="s">
        <v>1700</v>
      </c>
      <c r="P987" s="208"/>
      <c r="Q987" s="208" t="s">
        <v>1701</v>
      </c>
      <c r="R987" s="208" t="s">
        <v>1700</v>
      </c>
      <c r="S987" s="208"/>
      <c r="T987" s="208" t="s">
        <v>1701</v>
      </c>
      <c r="U987" t="s">
        <v>170</v>
      </c>
      <c r="V987" s="208" t="s">
        <v>1700</v>
      </c>
      <c r="W987" s="208"/>
      <c r="X987" s="208" t="s">
        <v>1701</v>
      </c>
      <c r="Y987" s="208" t="s">
        <v>1700</v>
      </c>
      <c r="Z987" s="208"/>
      <c r="AA987" s="208" t="s">
        <v>1701</v>
      </c>
      <c r="AB987" s="208" t="s">
        <v>1700</v>
      </c>
      <c r="AC987" s="208"/>
      <c r="AD987" s="208" t="s">
        <v>1701</v>
      </c>
      <c r="AE987" t="s">
        <v>170</v>
      </c>
    </row>
    <row r="988" spans="1:31" x14ac:dyDescent="0.3">
      <c r="A988" t="s">
        <v>172</v>
      </c>
      <c r="B988" s="2">
        <v>422</v>
      </c>
      <c r="C988" t="s">
        <v>170</v>
      </c>
      <c r="D988" s="2">
        <v>101.212121212121</v>
      </c>
      <c r="E988" s="2">
        <v>480</v>
      </c>
      <c r="F988" t="s">
        <v>170</v>
      </c>
      <c r="G988" s="14">
        <v>115.757575757575</v>
      </c>
      <c r="H988" s="2">
        <v>459</v>
      </c>
      <c r="I988" t="s">
        <v>170</v>
      </c>
      <c r="J988" s="14">
        <v>107.878784</v>
      </c>
      <c r="K988" s="302">
        <v>8.7677725118483416E-2</v>
      </c>
      <c r="L988" s="2">
        <v>2488</v>
      </c>
      <c r="M988" s="27" t="s">
        <v>170</v>
      </c>
      <c r="N988" s="2">
        <v>207.87878787878699</v>
      </c>
      <c r="O988" s="2">
        <v>3074</v>
      </c>
      <c r="P988" s="27" t="s">
        <v>170</v>
      </c>
      <c r="Q988" s="14">
        <v>241.21212121212099</v>
      </c>
      <c r="R988" s="2">
        <v>2663</v>
      </c>
      <c r="S988" s="27" t="s">
        <v>170</v>
      </c>
      <c r="T988" s="14">
        <v>223.636368</v>
      </c>
      <c r="U988" s="27">
        <v>7.033762057877814E-2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154</v>
      </c>
      <c r="C989" s="302">
        <v>0.36492890995260663</v>
      </c>
      <c r="D989" s="2">
        <v>52.727272727272698</v>
      </c>
      <c r="E989" s="2">
        <v>111</v>
      </c>
      <c r="F989" s="302">
        <v>0.23125000000000001</v>
      </c>
      <c r="G989" s="14">
        <v>53.939393939393902</v>
      </c>
      <c r="H989" s="2">
        <v>100</v>
      </c>
      <c r="I989" s="302">
        <v>0.2178649237472767</v>
      </c>
      <c r="J989" s="14">
        <v>44.242424</v>
      </c>
      <c r="K989" s="302">
        <v>-0.35064935064935066</v>
      </c>
      <c r="L989" s="2">
        <v>827</v>
      </c>
      <c r="M989" s="27">
        <v>0.33239549839228294</v>
      </c>
      <c r="N989" s="2">
        <v>138.18181818181799</v>
      </c>
      <c r="O989" s="2">
        <v>897</v>
      </c>
      <c r="P989" s="27">
        <v>0.29180221210149643</v>
      </c>
      <c r="Q989" s="14">
        <v>152.12121212121201</v>
      </c>
      <c r="R989" s="2">
        <v>446</v>
      </c>
      <c r="S989" s="27">
        <v>0.16748028539241458</v>
      </c>
      <c r="T989" s="14">
        <v>92.121215800000002</v>
      </c>
      <c r="U989" s="27">
        <v>-0.46070133010882708</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2">
        <v>0</v>
      </c>
      <c r="D990" s="2">
        <v>80</v>
      </c>
      <c r="E990" s="2">
        <v>0</v>
      </c>
      <c r="F990" s="302">
        <v>0</v>
      </c>
      <c r="G990" s="14">
        <v>13.3333333333333</v>
      </c>
      <c r="H990" s="2">
        <v>25</v>
      </c>
      <c r="I990" s="302">
        <v>5.4466230936819175E-2</v>
      </c>
      <c r="J990" s="14">
        <v>25.454546000000001</v>
      </c>
      <c r="L990" s="2">
        <v>126</v>
      </c>
      <c r="M990" s="27">
        <v>5.0643086816720258E-2</v>
      </c>
      <c r="N990" s="2">
        <v>52.121212121212103</v>
      </c>
      <c r="O990" s="2">
        <v>72</v>
      </c>
      <c r="P990" s="27">
        <v>2.3422251138581651E-2</v>
      </c>
      <c r="Q990" s="14">
        <v>32.727272727272698</v>
      </c>
      <c r="R990" s="2">
        <v>140</v>
      </c>
      <c r="S990" s="27">
        <v>5.257228689447991E-2</v>
      </c>
      <c r="T990" s="14">
        <v>62.4242439</v>
      </c>
      <c r="U990" s="27">
        <v>0.1111111111111111</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95</v>
      </c>
      <c r="C991" s="302">
        <v>0.22511848341232227</v>
      </c>
      <c r="D991" s="2">
        <v>51.515151515151501</v>
      </c>
      <c r="E991" s="2">
        <v>114</v>
      </c>
      <c r="F991" s="302">
        <v>0.23749999999999999</v>
      </c>
      <c r="G991" s="14">
        <v>57.5757575757575</v>
      </c>
      <c r="H991" s="2">
        <v>250</v>
      </c>
      <c r="I991" s="302">
        <v>0.54466230936819171</v>
      </c>
      <c r="J991" s="14">
        <v>100.606064</v>
      </c>
      <c r="K991" s="302">
        <v>1.631578947368421</v>
      </c>
      <c r="L991" s="2">
        <v>386</v>
      </c>
      <c r="M991" s="27">
        <v>0.15514469453376206</v>
      </c>
      <c r="N991" s="2">
        <v>121.212121212121</v>
      </c>
      <c r="O991" s="2">
        <v>479</v>
      </c>
      <c r="P991" s="27">
        <v>0.15582303188028626</v>
      </c>
      <c r="Q991" s="14">
        <v>122.424242424242</v>
      </c>
      <c r="R991" s="2">
        <v>426</v>
      </c>
      <c r="S991" s="27">
        <v>0.15996995869320316</v>
      </c>
      <c r="T991" s="14">
        <v>123.63636</v>
      </c>
      <c r="U991" s="27">
        <v>0.10362694300518134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302">
        <v>0</v>
      </c>
      <c r="D992" s="2">
        <v>80</v>
      </c>
      <c r="E992" s="2">
        <v>112</v>
      </c>
      <c r="F992" s="302">
        <v>0.23333333333333334</v>
      </c>
      <c r="G992" s="14">
        <v>52.727272727272698</v>
      </c>
      <c r="H992" s="2">
        <v>0</v>
      </c>
      <c r="I992" s="302">
        <v>0</v>
      </c>
      <c r="J992" s="14">
        <v>15.151515</v>
      </c>
      <c r="L992" s="2">
        <v>73</v>
      </c>
      <c r="M992" s="27">
        <v>2.9340836012861738E-2</v>
      </c>
      <c r="N992" s="2">
        <v>36.969696969696898</v>
      </c>
      <c r="O992" s="2">
        <v>138</v>
      </c>
      <c r="P992" s="27">
        <v>4.4892648015614836E-2</v>
      </c>
      <c r="Q992" s="14">
        <v>54.545454545454497</v>
      </c>
      <c r="R992" s="2">
        <v>194</v>
      </c>
      <c r="S992" s="27">
        <v>7.2850168982350735E-2</v>
      </c>
      <c r="T992" s="14">
        <v>67.272729999999996</v>
      </c>
      <c r="U992" s="27">
        <v>1.6575342465753424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60</v>
      </c>
      <c r="C993" s="302">
        <v>0.14218009478672985</v>
      </c>
      <c r="D993" s="2">
        <v>35.757575757575701</v>
      </c>
      <c r="E993" s="2">
        <v>32</v>
      </c>
      <c r="F993" s="302">
        <v>6.6666666666666666E-2</v>
      </c>
      <c r="G993" s="14">
        <v>30.909090909090899</v>
      </c>
      <c r="H993" s="2">
        <v>0</v>
      </c>
      <c r="I993" s="302">
        <v>0</v>
      </c>
      <c r="J993" s="14">
        <v>15.151515</v>
      </c>
      <c r="K993" s="302">
        <v>-1</v>
      </c>
      <c r="L993" s="2">
        <v>163</v>
      </c>
      <c r="M993" s="27">
        <v>6.5514469453376203E-2</v>
      </c>
      <c r="N993" s="2">
        <v>56.969696969696898</v>
      </c>
      <c r="O993" s="2">
        <v>274</v>
      </c>
      <c r="P993" s="27">
        <v>8.913467794404685E-2</v>
      </c>
      <c r="Q993" s="14">
        <v>87.272727272727195</v>
      </c>
      <c r="R993" s="2">
        <v>54</v>
      </c>
      <c r="S993" s="27">
        <v>2.0277882087870822E-2</v>
      </c>
      <c r="T993" s="14">
        <v>31.515152</v>
      </c>
      <c r="U993" s="27">
        <v>-0.66871165644171782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2">
        <v>0</v>
      </c>
      <c r="D994" s="2">
        <v>80</v>
      </c>
      <c r="E994" s="2">
        <v>0</v>
      </c>
      <c r="F994" s="302">
        <v>0</v>
      </c>
      <c r="G994" s="14">
        <v>13.3333333333333</v>
      </c>
      <c r="H994" s="2">
        <v>0</v>
      </c>
      <c r="I994" s="302">
        <v>0</v>
      </c>
      <c r="J994" s="14">
        <v>15.151515</v>
      </c>
      <c r="L994" s="2">
        <v>49</v>
      </c>
      <c r="M994" s="27">
        <v>1.9694533762057879E-2</v>
      </c>
      <c r="N994" s="2">
        <v>31.515151515151501</v>
      </c>
      <c r="O994" s="2">
        <v>0</v>
      </c>
      <c r="P994" s="27">
        <v>0</v>
      </c>
      <c r="Q994" s="14">
        <v>16.969696969696901</v>
      </c>
      <c r="R994" s="2">
        <v>13</v>
      </c>
      <c r="S994" s="27">
        <v>4.8817123544874202E-3</v>
      </c>
      <c r="T994" s="14">
        <v>12.121212</v>
      </c>
      <c r="U994" s="27">
        <v>-0.73469387755102045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113</v>
      </c>
      <c r="C995" s="302">
        <v>0.26777251184834122</v>
      </c>
      <c r="D995" s="2">
        <v>61.818181818181799</v>
      </c>
      <c r="E995" s="2">
        <v>111</v>
      </c>
      <c r="F995" s="302">
        <v>0.23125000000000001</v>
      </c>
      <c r="G995" s="14">
        <v>60.606060606060602</v>
      </c>
      <c r="H995" s="2">
        <v>84</v>
      </c>
      <c r="I995" s="302">
        <v>0.18300653594771241</v>
      </c>
      <c r="J995" s="14">
        <v>41.818179999999998</v>
      </c>
      <c r="K995" s="302">
        <v>-0.25663716814159293</v>
      </c>
      <c r="L995" s="2">
        <v>864</v>
      </c>
      <c r="M995" s="27">
        <v>0.34726688102893893</v>
      </c>
      <c r="N995" s="2">
        <v>146.666666666666</v>
      </c>
      <c r="O995" s="2">
        <v>1214</v>
      </c>
      <c r="P995" s="27">
        <v>0.39492517891997397</v>
      </c>
      <c r="Q995" s="14">
        <v>182.42424242424201</v>
      </c>
      <c r="R995" s="2">
        <v>1390</v>
      </c>
      <c r="S995" s="27">
        <v>0.52196770559519334</v>
      </c>
      <c r="T995" s="14">
        <v>167.27271999999999</v>
      </c>
      <c r="U995" s="27">
        <v>0.60879629629629628</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1897</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1700</v>
      </c>
      <c r="C998" s="305"/>
      <c r="D998" s="305" t="s">
        <v>1701</v>
      </c>
      <c r="E998" s="305" t="s">
        <v>1700</v>
      </c>
      <c r="F998" s="305"/>
      <c r="G998" s="305" t="s">
        <v>1701</v>
      </c>
      <c r="H998" s="305" t="s">
        <v>1700</v>
      </c>
      <c r="I998" s="305"/>
      <c r="J998" s="305" t="s">
        <v>1701</v>
      </c>
      <c r="K998" t="s">
        <v>170</v>
      </c>
      <c r="L998" s="208" t="s">
        <v>1700</v>
      </c>
      <c r="M998" s="208"/>
      <c r="N998" s="208" t="s">
        <v>1701</v>
      </c>
      <c r="O998" s="208" t="s">
        <v>1700</v>
      </c>
      <c r="P998" s="208"/>
      <c r="Q998" s="208" t="s">
        <v>1701</v>
      </c>
      <c r="R998" s="208" t="s">
        <v>1700</v>
      </c>
      <c r="S998" s="208"/>
      <c r="T998" s="208" t="s">
        <v>1701</v>
      </c>
      <c r="U998" t="s">
        <v>170</v>
      </c>
      <c r="V998" s="208" t="s">
        <v>1700</v>
      </c>
      <c r="W998" s="208"/>
      <c r="X998" s="208" t="s">
        <v>1701</v>
      </c>
      <c r="Y998" s="208" t="s">
        <v>1700</v>
      </c>
      <c r="Z998" s="208"/>
      <c r="AA998" s="208" t="s">
        <v>1701</v>
      </c>
      <c r="AB998" s="208" t="s">
        <v>1700</v>
      </c>
      <c r="AC998" s="208"/>
      <c r="AD998" s="208" t="s">
        <v>1701</v>
      </c>
      <c r="AE998" t="s">
        <v>170</v>
      </c>
    </row>
    <row r="999" spans="1:31" x14ac:dyDescent="0.3">
      <c r="A999" t="s">
        <v>172</v>
      </c>
      <c r="B999" s="2">
        <v>7499</v>
      </c>
      <c r="C999" t="s">
        <v>170</v>
      </c>
      <c r="D999" s="2">
        <v>201.21212121212099</v>
      </c>
      <c r="E999" s="2">
        <v>8523</v>
      </c>
      <c r="F999" t="s">
        <v>170</v>
      </c>
      <c r="G999" s="14">
        <v>167.87878787878699</v>
      </c>
      <c r="H999" s="2">
        <v>8803</v>
      </c>
      <c r="I999" t="s">
        <v>170</v>
      </c>
      <c r="J999" s="14">
        <v>256.36364700000001</v>
      </c>
      <c r="K999" s="302">
        <v>0.17388985198026405</v>
      </c>
      <c r="L999" s="2">
        <v>40606</v>
      </c>
      <c r="M999" s="27" t="s">
        <v>170</v>
      </c>
      <c r="N999" s="2">
        <v>450.30303030303003</v>
      </c>
      <c r="O999" s="2">
        <v>41554</v>
      </c>
      <c r="P999" s="27" t="s">
        <v>170</v>
      </c>
      <c r="Q999" s="14">
        <v>340</v>
      </c>
      <c r="R999" s="2">
        <v>43604</v>
      </c>
      <c r="S999" s="27" t="s">
        <v>170</v>
      </c>
      <c r="T999" s="14">
        <v>256.36364700000001</v>
      </c>
      <c r="U999" s="27">
        <v>7.3831453479781317E-2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4429</v>
      </c>
      <c r="C1000" s="302">
        <v>0.59061208161088141</v>
      </c>
      <c r="D1000" s="2">
        <v>192.72727272727201</v>
      </c>
      <c r="E1000" s="2">
        <v>4425</v>
      </c>
      <c r="F1000" s="302">
        <v>0.51918338613164383</v>
      </c>
      <c r="G1000" s="14">
        <v>158.18181818181799</v>
      </c>
      <c r="H1000" s="2">
        <v>4622</v>
      </c>
      <c r="I1000" s="302">
        <v>0.52504827899579687</v>
      </c>
      <c r="J1000" s="14">
        <v>232.121216</v>
      </c>
      <c r="K1000" s="302">
        <v>4.3576428087604424E-2</v>
      </c>
      <c r="L1000" s="2">
        <v>22738</v>
      </c>
      <c r="M1000" s="27">
        <v>0.5599665074126976</v>
      </c>
      <c r="N1000" s="2">
        <v>350.90909090909003</v>
      </c>
      <c r="O1000" s="2">
        <v>21363</v>
      </c>
      <c r="P1000" s="27">
        <v>0.51410213216537515</v>
      </c>
      <c r="Q1000" s="14">
        <v>433.93939393939399</v>
      </c>
      <c r="R1000" s="2">
        <v>23368</v>
      </c>
      <c r="S1000" s="27">
        <v>0.53591413631776896</v>
      </c>
      <c r="T1000" s="14">
        <v>514.54549999999995</v>
      </c>
      <c r="U1000" s="27">
        <v>2.7706922332658986E-2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69</v>
      </c>
      <c r="C1001" s="302">
        <v>9.2012268302440331E-3</v>
      </c>
      <c r="D1001" s="2">
        <v>49.696969696969703</v>
      </c>
      <c r="E1001" s="2">
        <v>6</v>
      </c>
      <c r="F1001" s="302">
        <v>7.0397747272087292E-4</v>
      </c>
      <c r="G1001" s="14">
        <v>6.6666666666666599</v>
      </c>
      <c r="H1001" s="2">
        <v>79</v>
      </c>
      <c r="I1001" s="302">
        <v>8.9742133363626044E-3</v>
      </c>
      <c r="J1001" s="14">
        <v>44.242424</v>
      </c>
      <c r="K1001" s="302">
        <v>0.14492753623188406</v>
      </c>
      <c r="L1001" s="2">
        <v>251</v>
      </c>
      <c r="M1001" s="27">
        <v>6.1813525094813575E-3</v>
      </c>
      <c r="N1001" s="2">
        <v>78.181818181818201</v>
      </c>
      <c r="O1001" s="2">
        <v>102</v>
      </c>
      <c r="P1001" s="27">
        <v>2.4546373393656445E-3</v>
      </c>
      <c r="Q1001" s="14">
        <v>38.787878787878697</v>
      </c>
      <c r="R1001" s="2">
        <v>258</v>
      </c>
      <c r="S1001" s="27">
        <v>5.9168883588661594E-3</v>
      </c>
      <c r="T1001" s="14">
        <v>84.848489999999998</v>
      </c>
      <c r="U1001" s="27">
        <v>2.7888446215139442E-2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734</v>
      </c>
      <c r="C1002" s="302">
        <v>9.7879717295639421E-2</v>
      </c>
      <c r="D1002" s="2">
        <v>117.575757575757</v>
      </c>
      <c r="E1002" s="2">
        <v>729</v>
      </c>
      <c r="F1002" s="302">
        <v>8.5533262935586066E-2</v>
      </c>
      <c r="G1002" s="14">
        <v>114.54545454545401</v>
      </c>
      <c r="H1002" s="2">
        <v>685</v>
      </c>
      <c r="I1002" s="302">
        <v>7.7814381460865611E-2</v>
      </c>
      <c r="J1002" s="14">
        <v>116.969696</v>
      </c>
      <c r="K1002" s="302">
        <v>-6.67574931880109E-2</v>
      </c>
      <c r="L1002" s="2">
        <v>2438</v>
      </c>
      <c r="M1002" s="27">
        <v>6.0040388119982267E-2</v>
      </c>
      <c r="N1002" s="2">
        <v>188.48484848484799</v>
      </c>
      <c r="O1002" s="2">
        <v>2702</v>
      </c>
      <c r="P1002" s="27">
        <v>6.5023824421235013E-2</v>
      </c>
      <c r="Q1002" s="14">
        <v>209.09090909090901</v>
      </c>
      <c r="R1002" s="2">
        <v>3106</v>
      </c>
      <c r="S1002" s="27">
        <v>7.1231997064489502E-2</v>
      </c>
      <c r="T1002" s="14">
        <v>252.121216</v>
      </c>
      <c r="U1002" s="27">
        <v>0.27399507793273176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1134</v>
      </c>
      <c r="C1003" s="302">
        <v>0.15122016268835844</v>
      </c>
      <c r="D1003" s="2">
        <v>110.30303030303</v>
      </c>
      <c r="E1003" s="2">
        <v>1031</v>
      </c>
      <c r="F1003" s="302">
        <v>0.12096679572920334</v>
      </c>
      <c r="G1003" s="14">
        <v>136.363636363636</v>
      </c>
      <c r="H1003" s="2">
        <v>1006</v>
      </c>
      <c r="I1003" s="302">
        <v>0.11427922299216177</v>
      </c>
      <c r="J1003" s="14">
        <v>165.454544</v>
      </c>
      <c r="K1003" s="302">
        <v>-0.1128747795414462</v>
      </c>
      <c r="L1003" s="2">
        <v>4936</v>
      </c>
      <c r="M1003" s="27">
        <v>0.12155839038565729</v>
      </c>
      <c r="N1003" s="2">
        <v>233.333333333333</v>
      </c>
      <c r="O1003" s="2">
        <v>3755</v>
      </c>
      <c r="P1003" s="27">
        <v>9.0364345189392112E-2</v>
      </c>
      <c r="Q1003" s="14">
        <v>212.72727272727201</v>
      </c>
      <c r="R1003" s="2">
        <v>4078</v>
      </c>
      <c r="S1003" s="27">
        <v>9.3523529951380607E-2</v>
      </c>
      <c r="T1003" s="14">
        <v>312.121216</v>
      </c>
      <c r="U1003" s="27">
        <v>-0.17382495948136142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1167</v>
      </c>
      <c r="C1004" s="302">
        <v>0.15562074943325777</v>
      </c>
      <c r="D1004" s="2">
        <v>137.575757575757</v>
      </c>
      <c r="E1004" s="2">
        <v>925</v>
      </c>
      <c r="F1004" s="302">
        <v>0.10852986037780124</v>
      </c>
      <c r="G1004" s="14">
        <v>112.72727272727199</v>
      </c>
      <c r="H1004" s="2">
        <v>795</v>
      </c>
      <c r="I1004" s="302">
        <v>9.0310121549471767E-2</v>
      </c>
      <c r="J1004" s="14">
        <v>132.121216</v>
      </c>
      <c r="K1004" s="302">
        <v>-0.31876606683804626</v>
      </c>
      <c r="L1004" s="2">
        <v>5519</v>
      </c>
      <c r="M1004" s="27">
        <v>0.13591587450130524</v>
      </c>
      <c r="N1004" s="2">
        <v>227.272727272727</v>
      </c>
      <c r="O1004" s="2">
        <v>4758</v>
      </c>
      <c r="P1004" s="27">
        <v>0.11450161235982095</v>
      </c>
      <c r="Q1004" s="14">
        <v>244.84848484848399</v>
      </c>
      <c r="R1004" s="2">
        <v>4463</v>
      </c>
      <c r="S1004" s="27">
        <v>0.10235299513806073</v>
      </c>
      <c r="T1004" s="14">
        <v>258.78787199999999</v>
      </c>
      <c r="U1004" s="27">
        <v>-0.19133901069034245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326</v>
      </c>
      <c r="C1005" s="302">
        <v>4.3472462995066012E-2</v>
      </c>
      <c r="D1005" s="2">
        <v>56.363636363636303</v>
      </c>
      <c r="E1005" s="2">
        <v>492</v>
      </c>
      <c r="F1005" s="302">
        <v>5.7726152763111584E-2</v>
      </c>
      <c r="G1005" s="14">
        <v>83.636363636363598</v>
      </c>
      <c r="H1005" s="2">
        <v>472</v>
      </c>
      <c r="I1005" s="302">
        <v>5.3618084743837328E-2</v>
      </c>
      <c r="J1005" s="14">
        <v>61.212119999999999</v>
      </c>
      <c r="K1005" s="302">
        <v>0.44785276073619634</v>
      </c>
      <c r="L1005" s="2">
        <v>2381</v>
      </c>
      <c r="M1005" s="27">
        <v>5.8636654681574155E-2</v>
      </c>
      <c r="N1005" s="2">
        <v>155.75757575757501</v>
      </c>
      <c r="O1005" s="2">
        <v>2512</v>
      </c>
      <c r="P1005" s="27">
        <v>6.0451460749867639E-2</v>
      </c>
      <c r="Q1005" s="14">
        <v>171.51515151515099</v>
      </c>
      <c r="R1005" s="2">
        <v>2398</v>
      </c>
      <c r="S1005" s="27">
        <v>5.49949545913219E-2</v>
      </c>
      <c r="T1005" s="14">
        <v>180</v>
      </c>
      <c r="U1005" s="27">
        <v>7.1398572028559433E-3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334</v>
      </c>
      <c r="C1006" s="302">
        <v>4.453927190292039E-2</v>
      </c>
      <c r="D1006" s="2">
        <v>68.484848484848399</v>
      </c>
      <c r="E1006" s="2">
        <v>312</v>
      </c>
      <c r="F1006" s="302">
        <v>3.6606828581485396E-2</v>
      </c>
      <c r="G1006" s="14">
        <v>64.242424242424207</v>
      </c>
      <c r="H1006" s="2">
        <v>278</v>
      </c>
      <c r="I1006" s="302">
        <v>3.1580143133022834E-2</v>
      </c>
      <c r="J1006" s="14">
        <v>72.727270000000004</v>
      </c>
      <c r="K1006" s="302">
        <v>-0.16766467065868262</v>
      </c>
      <c r="L1006" s="2">
        <v>2020</v>
      </c>
      <c r="M1006" s="27">
        <v>4.9746342904989409E-2</v>
      </c>
      <c r="N1006" s="2">
        <v>155.75757575757501</v>
      </c>
      <c r="O1006" s="2">
        <v>1948</v>
      </c>
      <c r="P1006" s="27">
        <v>4.68787601674929E-2</v>
      </c>
      <c r="Q1006" s="14">
        <v>143.030303030303</v>
      </c>
      <c r="R1006" s="2">
        <v>2148</v>
      </c>
      <c r="S1006" s="27">
        <v>4.9261535638932208E-2</v>
      </c>
      <c r="T1006" s="14">
        <v>177.57576</v>
      </c>
      <c r="U1006" s="27">
        <v>6.3366336633663367E-2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327</v>
      </c>
      <c r="C1007" s="302">
        <v>4.3605814108547809E-2</v>
      </c>
      <c r="D1007" s="2">
        <v>55.757575757575701</v>
      </c>
      <c r="E1007" s="2">
        <v>462</v>
      </c>
      <c r="F1007" s="302">
        <v>5.4206265399507216E-2</v>
      </c>
      <c r="G1007" s="14">
        <v>70.909090909090907</v>
      </c>
      <c r="H1007" s="2">
        <v>758</v>
      </c>
      <c r="I1007" s="302">
        <v>8.6107008974213334E-2</v>
      </c>
      <c r="J1007" s="14">
        <v>124.848488</v>
      </c>
      <c r="K1007" s="302">
        <v>1.3180428134556574</v>
      </c>
      <c r="L1007" s="2">
        <v>2874</v>
      </c>
      <c r="M1007" s="27">
        <v>7.0777717578682953E-2</v>
      </c>
      <c r="N1007" s="2">
        <v>136.363636363636</v>
      </c>
      <c r="O1007" s="2">
        <v>3074</v>
      </c>
      <c r="P1007" s="27">
        <v>7.3976031188333249E-2</v>
      </c>
      <c r="Q1007" s="14">
        <v>127.272727272727</v>
      </c>
      <c r="R1007" s="2">
        <v>3960</v>
      </c>
      <c r="S1007" s="27">
        <v>9.081735620585267E-2</v>
      </c>
      <c r="T1007" s="14">
        <v>149.69697600000001</v>
      </c>
      <c r="U1007" s="27">
        <v>0.37787056367432148</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262</v>
      </c>
      <c r="C1008" s="302">
        <v>3.4937991732230965E-2</v>
      </c>
      <c r="D1008" s="2">
        <v>50.909090909090899</v>
      </c>
      <c r="E1008" s="2">
        <v>357</v>
      </c>
      <c r="F1008" s="302">
        <v>4.1886659626891941E-2</v>
      </c>
      <c r="G1008" s="14">
        <v>58.787878787878803</v>
      </c>
      <c r="H1008" s="2">
        <v>414</v>
      </c>
      <c r="I1008" s="302">
        <v>4.7029421788026812E-2</v>
      </c>
      <c r="J1008" s="14">
        <v>100.606064</v>
      </c>
      <c r="K1008" s="302">
        <v>0.58015267175572516</v>
      </c>
      <c r="L1008" s="2">
        <v>1734</v>
      </c>
      <c r="M1008" s="27">
        <v>4.2703048810520609E-2</v>
      </c>
      <c r="N1008" s="2">
        <v>127.272727272727</v>
      </c>
      <c r="O1008" s="2">
        <v>1769</v>
      </c>
      <c r="P1008" s="27">
        <v>4.2571112287625737E-2</v>
      </c>
      <c r="Q1008" s="14">
        <v>132.12121212121201</v>
      </c>
      <c r="R1008" s="2">
        <v>2141</v>
      </c>
      <c r="S1008" s="27">
        <v>4.9100999908265296E-2</v>
      </c>
      <c r="T1008" s="14">
        <v>145.454544</v>
      </c>
      <c r="U1008" s="27">
        <v>0.23471741637831603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76</v>
      </c>
      <c r="C1009" s="302">
        <v>1.0134684624616615E-2</v>
      </c>
      <c r="D1009" s="2">
        <v>29.696969696969699</v>
      </c>
      <c r="E1009" s="2">
        <v>111</v>
      </c>
      <c r="F1009" s="302">
        <v>1.3023583245336149E-2</v>
      </c>
      <c r="G1009" s="14">
        <v>46.6666666666666</v>
      </c>
      <c r="H1009" s="2">
        <v>135</v>
      </c>
      <c r="I1009" s="302">
        <v>1.5335681017834829E-2</v>
      </c>
      <c r="J1009" s="14">
        <v>52.727271999999999</v>
      </c>
      <c r="K1009" s="302">
        <v>0.77631578947368418</v>
      </c>
      <c r="L1009" s="2">
        <v>585</v>
      </c>
      <c r="M1009" s="27">
        <v>1.440673792050436E-2</v>
      </c>
      <c r="N1009" s="2">
        <v>79.393939393939405</v>
      </c>
      <c r="O1009" s="2">
        <v>743</v>
      </c>
      <c r="P1009" s="27">
        <v>1.7880348462241902E-2</v>
      </c>
      <c r="Q1009" s="14">
        <v>87.878787878787904</v>
      </c>
      <c r="R1009" s="2">
        <v>816</v>
      </c>
      <c r="S1009" s="27">
        <v>1.8713879460599946E-2</v>
      </c>
      <c r="T1009" s="14">
        <v>124.848488</v>
      </c>
      <c r="U1009" s="27">
        <v>0.39487179487179486</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3070</v>
      </c>
      <c r="C1010" s="302">
        <v>0.40938791838911853</v>
      </c>
      <c r="D1010" s="2">
        <v>181.81818181818099</v>
      </c>
      <c r="E1010" s="2">
        <v>4098</v>
      </c>
      <c r="F1010" s="302">
        <v>0.48081661386835622</v>
      </c>
      <c r="G1010" s="14">
        <v>220</v>
      </c>
      <c r="H1010" s="2">
        <v>4181</v>
      </c>
      <c r="I1010" s="302">
        <v>0.47495172100420313</v>
      </c>
      <c r="J1010" s="14">
        <v>287.27273600000001</v>
      </c>
      <c r="K1010" s="302">
        <v>0.36188925081433226</v>
      </c>
      <c r="L1010" s="2">
        <v>17868</v>
      </c>
      <c r="M1010" s="27">
        <v>0.44003349258730234</v>
      </c>
      <c r="N1010" s="2">
        <v>461.21212121212102</v>
      </c>
      <c r="O1010" s="2">
        <v>20191</v>
      </c>
      <c r="P1010" s="27">
        <v>0.48589786783462485</v>
      </c>
      <c r="Q1010" s="14">
        <v>476.969696969697</v>
      </c>
      <c r="R1010" s="2">
        <v>20236</v>
      </c>
      <c r="S1010" s="27">
        <v>0.46408586368223098</v>
      </c>
      <c r="T1010" s="14">
        <v>543.63635299999999</v>
      </c>
      <c r="U1010" s="27">
        <v>0.13252742332661741</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499</v>
      </c>
      <c r="C1011" s="302">
        <v>6.6542205627416987E-2</v>
      </c>
      <c r="D1011" s="2">
        <v>88.484848484848399</v>
      </c>
      <c r="E1011" s="2">
        <v>737</v>
      </c>
      <c r="F1011" s="302">
        <v>8.6471899565880556E-2</v>
      </c>
      <c r="G1011" s="14">
        <v>132.12121212121201</v>
      </c>
      <c r="H1011" s="2">
        <v>678</v>
      </c>
      <c r="I1011" s="302">
        <v>7.7019198000681591E-2</v>
      </c>
      <c r="J1011" s="14">
        <v>137.57576</v>
      </c>
      <c r="K1011" s="302">
        <v>0.3587174348697395</v>
      </c>
      <c r="L1011" s="2">
        <v>1836</v>
      </c>
      <c r="M1011" s="27">
        <v>4.5214992858198293E-2</v>
      </c>
      <c r="N1011" s="2">
        <v>197.575757575757</v>
      </c>
      <c r="O1011" s="2">
        <v>1993</v>
      </c>
      <c r="P1011" s="27">
        <v>4.796168840544833E-2</v>
      </c>
      <c r="Q1011" s="14">
        <v>150.90909090909</v>
      </c>
      <c r="R1011" s="2">
        <v>2078</v>
      </c>
      <c r="S1011" s="27">
        <v>4.7656178332263092E-2</v>
      </c>
      <c r="T1011" s="14">
        <v>191.515152</v>
      </c>
      <c r="U1011" s="27">
        <v>0.13180827886710239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854</v>
      </c>
      <c r="C1012" s="302">
        <v>0.11388185091345512</v>
      </c>
      <c r="D1012" s="2">
        <v>126.666666666666</v>
      </c>
      <c r="E1012" s="2">
        <v>1263</v>
      </c>
      <c r="F1012" s="302">
        <v>0.14818725800774374</v>
      </c>
      <c r="G1012" s="14">
        <v>156.969696969696</v>
      </c>
      <c r="H1012" s="2">
        <v>1388</v>
      </c>
      <c r="I1012" s="302">
        <v>0.15767352039077587</v>
      </c>
      <c r="J1012" s="14">
        <v>170.30302399999999</v>
      </c>
      <c r="K1012" s="302">
        <v>0.62529274004683844</v>
      </c>
      <c r="L1012" s="2">
        <v>5702</v>
      </c>
      <c r="M1012" s="27">
        <v>0.14042259764566814</v>
      </c>
      <c r="N1012" s="2">
        <v>312.72727272727201</v>
      </c>
      <c r="O1012" s="2">
        <v>6664</v>
      </c>
      <c r="P1012" s="27">
        <v>0.16036963950522212</v>
      </c>
      <c r="Q1012" s="14">
        <v>296.36363636363598</v>
      </c>
      <c r="R1012" s="2">
        <v>5541</v>
      </c>
      <c r="S1012" s="27">
        <v>0.12707549766076506</v>
      </c>
      <c r="T1012" s="14">
        <v>301.81817599999999</v>
      </c>
      <c r="U1012" s="27">
        <v>-2.8235706769554541E-2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585</v>
      </c>
      <c r="C1013" s="302">
        <v>7.8010401386851586E-2</v>
      </c>
      <c r="D1013" s="2">
        <v>101.818181818181</v>
      </c>
      <c r="E1013" s="2">
        <v>855</v>
      </c>
      <c r="F1013" s="302">
        <v>0.1003167898627244</v>
      </c>
      <c r="G1013" s="14">
        <v>144.84848484848399</v>
      </c>
      <c r="H1013" s="2">
        <v>463</v>
      </c>
      <c r="I1013" s="302">
        <v>5.2595706009315006E-2</v>
      </c>
      <c r="J1013" s="14">
        <v>101.818184</v>
      </c>
      <c r="K1013" s="302">
        <v>-0.20854700854700856</v>
      </c>
      <c r="L1013" s="2">
        <v>3953</v>
      </c>
      <c r="M1013" s="27">
        <v>9.7350145298724322E-2</v>
      </c>
      <c r="N1013" s="2">
        <v>237.575757575757</v>
      </c>
      <c r="O1013" s="2">
        <v>4350</v>
      </c>
      <c r="P1013" s="27">
        <v>0.10468306300235837</v>
      </c>
      <c r="Q1013" s="14">
        <v>258.78787878787801</v>
      </c>
      <c r="R1013" s="2">
        <v>4684</v>
      </c>
      <c r="S1013" s="27">
        <v>0.10742133749197322</v>
      </c>
      <c r="T1013" s="14">
        <v>301.21212800000001</v>
      </c>
      <c r="U1013" s="27">
        <v>0.18492284341006832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538</v>
      </c>
      <c r="C1014" s="302">
        <v>7.174289905320709E-2</v>
      </c>
      <c r="D1014" s="2">
        <v>98.787878787878796</v>
      </c>
      <c r="E1014" s="2">
        <v>601</v>
      </c>
      <c r="F1014" s="302">
        <v>7.0515076850874103E-2</v>
      </c>
      <c r="G1014" s="14">
        <v>104.24242424242399</v>
      </c>
      <c r="H1014" s="2">
        <v>739</v>
      </c>
      <c r="I1014" s="302">
        <v>8.3948653867999545E-2</v>
      </c>
      <c r="J1014" s="14">
        <v>166.66667200000001</v>
      </c>
      <c r="K1014" s="302">
        <v>0.37360594795539032</v>
      </c>
      <c r="L1014" s="2">
        <v>3235</v>
      </c>
      <c r="M1014" s="27">
        <v>7.9668029355267692E-2</v>
      </c>
      <c r="N1014" s="2">
        <v>245.45454545454501</v>
      </c>
      <c r="O1014" s="2">
        <v>3338</v>
      </c>
      <c r="P1014" s="27">
        <v>8.0329210184338445E-2</v>
      </c>
      <c r="Q1014" s="14">
        <v>227.272727272727</v>
      </c>
      <c r="R1014" s="2">
        <v>3191</v>
      </c>
      <c r="S1014" s="27">
        <v>7.3181359508301985E-2</v>
      </c>
      <c r="T1014" s="14">
        <v>247.27271999999999</v>
      </c>
      <c r="U1014" s="27">
        <v>-1.3601236476043277E-2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202</v>
      </c>
      <c r="C1015" s="302">
        <v>2.693692492332311E-2</v>
      </c>
      <c r="D1015" s="2">
        <v>61.212121212121197</v>
      </c>
      <c r="E1015" s="2">
        <v>131</v>
      </c>
      <c r="F1015" s="302">
        <v>1.5370174821072393E-2</v>
      </c>
      <c r="G1015" s="14">
        <v>60.606060606060602</v>
      </c>
      <c r="H1015" s="2">
        <v>261</v>
      </c>
      <c r="I1015" s="302">
        <v>2.9648983301147337E-2</v>
      </c>
      <c r="J1015" s="14">
        <v>98.787880000000001</v>
      </c>
      <c r="K1015" s="302">
        <v>0.29207920792079206</v>
      </c>
      <c r="L1015" s="2">
        <v>915</v>
      </c>
      <c r="M1015" s="27">
        <v>2.2533615721814511E-2</v>
      </c>
      <c r="N1015" s="2">
        <v>130.30303030303</v>
      </c>
      <c r="O1015" s="2">
        <v>1031</v>
      </c>
      <c r="P1015" s="27">
        <v>2.4811089185156662E-2</v>
      </c>
      <c r="Q1015" s="14">
        <v>127.272727272727</v>
      </c>
      <c r="R1015" s="2">
        <v>1354</v>
      </c>
      <c r="S1015" s="27">
        <v>3.1052197046142555E-2</v>
      </c>
      <c r="T1015" s="14">
        <v>187.27271999999999</v>
      </c>
      <c r="U1015" s="27">
        <v>0.47978142076502733</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151</v>
      </c>
      <c r="C1016" s="302">
        <v>2.0136018135751433E-2</v>
      </c>
      <c r="D1016" s="2">
        <v>50.909090909090899</v>
      </c>
      <c r="E1016" s="2">
        <v>194</v>
      </c>
      <c r="F1016" s="302">
        <v>2.2761938284641559E-2</v>
      </c>
      <c r="G1016" s="14">
        <v>56.363636363636303</v>
      </c>
      <c r="H1016" s="2">
        <v>148</v>
      </c>
      <c r="I1016" s="302">
        <v>1.6812450301033739E-2</v>
      </c>
      <c r="J1016" s="14">
        <v>62.4242439</v>
      </c>
      <c r="K1016" s="302">
        <v>-1.9867549668874173E-2</v>
      </c>
      <c r="L1016" s="2">
        <v>573</v>
      </c>
      <c r="M1016" s="27">
        <v>1.4111215091365807E-2</v>
      </c>
      <c r="N1016" s="2">
        <v>92.121212121212096</v>
      </c>
      <c r="O1016" s="2">
        <v>1000</v>
      </c>
      <c r="P1016" s="27">
        <v>2.4065071954565143E-2</v>
      </c>
      <c r="Q1016" s="14">
        <v>107.272727272727</v>
      </c>
      <c r="R1016" s="2">
        <v>1130</v>
      </c>
      <c r="S1016" s="27">
        <v>2.5915053664801395E-2</v>
      </c>
      <c r="T1016" s="14">
        <v>178.78787199999999</v>
      </c>
      <c r="U1016" s="27">
        <v>0.97207678883071558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177</v>
      </c>
      <c r="C1017" s="302">
        <v>2.360314708627817E-2</v>
      </c>
      <c r="D1017" s="2">
        <v>62.424242424242401</v>
      </c>
      <c r="E1017" s="2">
        <v>230</v>
      </c>
      <c r="F1017" s="302">
        <v>2.6985803120966795E-2</v>
      </c>
      <c r="G1017" s="14">
        <v>64.848484848484802</v>
      </c>
      <c r="H1017" s="2">
        <v>379</v>
      </c>
      <c r="I1017" s="302">
        <v>4.3053504487106667E-2</v>
      </c>
      <c r="J1017" s="14">
        <v>114.545456</v>
      </c>
      <c r="K1017" s="302">
        <v>1.1412429378531073</v>
      </c>
      <c r="L1017" s="2">
        <v>843</v>
      </c>
      <c r="M1017" s="27">
        <v>2.0760478746983203E-2</v>
      </c>
      <c r="N1017" s="2">
        <v>112.72727272727199</v>
      </c>
      <c r="O1017" s="2">
        <v>1099</v>
      </c>
      <c r="P1017" s="27">
        <v>2.6447514078067093E-2</v>
      </c>
      <c r="Q1017" s="14">
        <v>110.90909090909</v>
      </c>
      <c r="R1017" s="2">
        <v>1470</v>
      </c>
      <c r="S1017" s="27">
        <v>3.3712503440051368E-2</v>
      </c>
      <c r="T1017" s="14">
        <v>173.33332799999999</v>
      </c>
      <c r="U1017" s="27">
        <v>0.74377224199288261</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49</v>
      </c>
      <c r="C1018" s="302">
        <v>6.5342045606080808E-3</v>
      </c>
      <c r="D1018" s="2">
        <v>23.636363636363601</v>
      </c>
      <c r="E1018" s="2">
        <v>78</v>
      </c>
      <c r="F1018" s="302">
        <v>9.1517071453713489E-3</v>
      </c>
      <c r="G1018" s="14">
        <v>42.424242424242401</v>
      </c>
      <c r="H1018" s="2">
        <v>112</v>
      </c>
      <c r="I1018" s="302">
        <v>1.272293536294445E-2</v>
      </c>
      <c r="J1018" s="14">
        <v>43.636364</v>
      </c>
      <c r="K1018" s="302">
        <v>1.2857142857142858</v>
      </c>
      <c r="L1018" s="2">
        <v>619</v>
      </c>
      <c r="M1018" s="27">
        <v>1.5244052603063586E-2</v>
      </c>
      <c r="N1018" s="2">
        <v>90.909090909090907</v>
      </c>
      <c r="O1018" s="2">
        <v>536</v>
      </c>
      <c r="P1018" s="27">
        <v>1.2898878567646918E-2</v>
      </c>
      <c r="Q1018" s="14">
        <v>90.303030303030297</v>
      </c>
      <c r="R1018" s="2">
        <v>644</v>
      </c>
      <c r="S1018" s="27">
        <v>1.4769287221355839E-2</v>
      </c>
      <c r="T1018" s="14">
        <v>93.939390000000003</v>
      </c>
      <c r="U1018" s="27">
        <v>4.0387722132471729E-2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15</v>
      </c>
      <c r="C1019" s="302">
        <v>2.0002667022269638E-3</v>
      </c>
      <c r="D1019" s="2">
        <v>13.9393939393939</v>
      </c>
      <c r="E1019" s="2">
        <v>9</v>
      </c>
      <c r="F1019" s="302">
        <v>1.0559662090813093E-3</v>
      </c>
      <c r="G1019" s="14">
        <v>9.0909090909090899</v>
      </c>
      <c r="H1019" s="2">
        <v>13</v>
      </c>
      <c r="I1019" s="302">
        <v>1.4767692831989094E-3</v>
      </c>
      <c r="J1019" s="14">
        <v>12.121212</v>
      </c>
      <c r="K1019" s="302">
        <v>-0.13333333333333333</v>
      </c>
      <c r="L1019" s="2">
        <v>192</v>
      </c>
      <c r="M1019" s="27">
        <v>4.7283652662168151E-3</v>
      </c>
      <c r="N1019" s="2">
        <v>50.909090909090899</v>
      </c>
      <c r="O1019" s="2">
        <v>180</v>
      </c>
      <c r="P1019" s="27">
        <v>4.3317129518217262E-3</v>
      </c>
      <c r="Q1019" s="14">
        <v>56.363636363636303</v>
      </c>
      <c r="R1019" s="2">
        <v>144</v>
      </c>
      <c r="S1019" s="27">
        <v>3.3024493165764611E-3</v>
      </c>
      <c r="T1019" s="14">
        <v>41.818179999999998</v>
      </c>
      <c r="U1019" s="27">
        <v>-0.25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1907</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1700</v>
      </c>
      <c r="C1022" s="305"/>
      <c r="D1022" s="305" t="s">
        <v>1701</v>
      </c>
      <c r="E1022" s="305" t="s">
        <v>1700</v>
      </c>
      <c r="F1022" s="305"/>
      <c r="G1022" s="305" t="s">
        <v>1701</v>
      </c>
      <c r="H1022" s="305" t="s">
        <v>1700</v>
      </c>
      <c r="I1022" s="305"/>
      <c r="J1022" s="305" t="s">
        <v>1701</v>
      </c>
      <c r="K1022" t="s">
        <v>170</v>
      </c>
      <c r="L1022" s="208" t="s">
        <v>1700</v>
      </c>
      <c r="M1022" s="208"/>
      <c r="N1022" s="208" t="s">
        <v>1701</v>
      </c>
      <c r="O1022" s="208" t="s">
        <v>1700</v>
      </c>
      <c r="P1022" s="208"/>
      <c r="Q1022" s="208" t="s">
        <v>1701</v>
      </c>
      <c r="R1022" s="208" t="s">
        <v>1700</v>
      </c>
      <c r="S1022" s="208"/>
      <c r="T1022" s="208" t="s">
        <v>1701</v>
      </c>
      <c r="U1022" t="s">
        <v>170</v>
      </c>
      <c r="V1022" s="208" t="s">
        <v>1700</v>
      </c>
      <c r="W1022" s="208"/>
      <c r="X1022" s="208" t="s">
        <v>1701</v>
      </c>
      <c r="Y1022" s="208" t="s">
        <v>1700</v>
      </c>
      <c r="Z1022" s="208"/>
      <c r="AA1022" s="208" t="s">
        <v>1701</v>
      </c>
      <c r="AB1022" s="208" t="s">
        <v>1700</v>
      </c>
      <c r="AC1022" s="208"/>
      <c r="AD1022" s="208" t="s">
        <v>1701</v>
      </c>
      <c r="AE1022" t="s">
        <v>170</v>
      </c>
    </row>
    <row r="1023" spans="1:31" x14ac:dyDescent="0.3">
      <c r="A1023" t="s">
        <v>172</v>
      </c>
      <c r="B1023" s="2">
        <v>7499</v>
      </c>
      <c r="C1023" t="s">
        <v>170</v>
      </c>
      <c r="D1023" s="2">
        <v>201.21212121212099</v>
      </c>
      <c r="E1023" s="2">
        <v>8523</v>
      </c>
      <c r="F1023" t="s">
        <v>170</v>
      </c>
      <c r="G1023" s="14">
        <v>167.87878787878699</v>
      </c>
      <c r="H1023" s="2">
        <v>8803</v>
      </c>
      <c r="I1023" t="s">
        <v>170</v>
      </c>
      <c r="J1023" s="14">
        <v>256.36364700000001</v>
      </c>
      <c r="K1023" s="302">
        <v>0.17388985198026405</v>
      </c>
      <c r="L1023" s="2">
        <v>40606</v>
      </c>
      <c r="M1023" s="27" t="s">
        <v>170</v>
      </c>
      <c r="N1023" s="2">
        <v>450.30303030303003</v>
      </c>
      <c r="O1023" s="2">
        <v>41554</v>
      </c>
      <c r="P1023" s="27" t="s">
        <v>170</v>
      </c>
      <c r="Q1023" s="14">
        <v>340</v>
      </c>
      <c r="R1023" s="2">
        <v>43604</v>
      </c>
      <c r="S1023" s="27" t="s">
        <v>170</v>
      </c>
      <c r="T1023" s="14">
        <v>256.36364700000001</v>
      </c>
      <c r="U1023" s="27">
        <v>7.3831453479781317E-2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4429</v>
      </c>
      <c r="C1024" s="302">
        <v>0.59061208161088141</v>
      </c>
      <c r="D1024" s="2">
        <v>192.72727272727201</v>
      </c>
      <c r="E1024" s="2">
        <v>4425</v>
      </c>
      <c r="F1024" s="302">
        <v>0.51918338613164383</v>
      </c>
      <c r="G1024" s="14">
        <v>158.18181818181799</v>
      </c>
      <c r="H1024" s="2">
        <v>4622</v>
      </c>
      <c r="I1024" s="302">
        <v>0.52504827899579687</v>
      </c>
      <c r="J1024" s="14">
        <v>232.121216</v>
      </c>
      <c r="K1024" s="302">
        <v>4.3576428087604424E-2</v>
      </c>
      <c r="L1024" s="2">
        <v>22738</v>
      </c>
      <c r="M1024" s="27">
        <v>0.5599665074126976</v>
      </c>
      <c r="N1024" s="2">
        <v>350.90909090909003</v>
      </c>
      <c r="O1024" s="2">
        <v>21363</v>
      </c>
      <c r="P1024" s="27">
        <v>0.51410213216537515</v>
      </c>
      <c r="Q1024" s="14">
        <v>433.93939393939399</v>
      </c>
      <c r="R1024" s="2">
        <v>23368</v>
      </c>
      <c r="S1024" s="27">
        <v>0.53591413631776896</v>
      </c>
      <c r="T1024" s="14">
        <v>514.54549999999995</v>
      </c>
      <c r="U1024" s="27">
        <v>2.7706922332658986E-2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775</v>
      </c>
      <c r="C1025" s="302">
        <v>0.10334711294839312</v>
      </c>
      <c r="D1025" s="2">
        <v>100</v>
      </c>
      <c r="E1025" s="2">
        <v>776</v>
      </c>
      <c r="F1025" s="302">
        <v>9.1047753138566237E-2</v>
      </c>
      <c r="G1025" s="14">
        <v>98.787878787878796</v>
      </c>
      <c r="H1025" s="2">
        <v>730</v>
      </c>
      <c r="I1025" s="302">
        <v>8.2926275133477223E-2</v>
      </c>
      <c r="J1025" s="14">
        <v>146.060608</v>
      </c>
      <c r="K1025" s="302">
        <v>-5.8064516129032261E-2</v>
      </c>
      <c r="L1025" s="2">
        <v>3721</v>
      </c>
      <c r="M1025" s="27">
        <v>9.163670393537901E-2</v>
      </c>
      <c r="N1025" s="2">
        <v>204.84848484848399</v>
      </c>
      <c r="O1025" s="2">
        <v>3468</v>
      </c>
      <c r="P1025" s="27">
        <v>8.3457669538431922E-2</v>
      </c>
      <c r="Q1025" s="14">
        <v>189.69696969696901</v>
      </c>
      <c r="R1025" s="2">
        <v>3694</v>
      </c>
      <c r="S1025" s="27">
        <v>8.4716998440510047E-2</v>
      </c>
      <c r="T1025" s="14">
        <v>255.75756799999999</v>
      </c>
      <c r="U1025" s="27">
        <v>-7.2561139478634776E-3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1041</v>
      </c>
      <c r="C1026" s="302">
        <v>0.13881850913455127</v>
      </c>
      <c r="D1026" s="2">
        <v>110.30303030303</v>
      </c>
      <c r="E1026" s="2">
        <v>1401</v>
      </c>
      <c r="F1026" s="302">
        <v>0.16437873988032384</v>
      </c>
      <c r="G1026" s="2">
        <v>130.90909090909</v>
      </c>
      <c r="H1026" s="2">
        <v>1225</v>
      </c>
      <c r="I1026" s="302">
        <v>0.13915710553220492</v>
      </c>
      <c r="J1026" s="14">
        <v>154.545456</v>
      </c>
      <c r="K1026" s="302">
        <v>0.17675312199807877</v>
      </c>
      <c r="L1026" s="2">
        <v>7094</v>
      </c>
      <c r="M1026" s="27">
        <v>0.17470324582574004</v>
      </c>
      <c r="N1026" s="2">
        <v>270.90909090909003</v>
      </c>
      <c r="O1026" s="2">
        <v>6628</v>
      </c>
      <c r="P1026" s="27">
        <v>0.15950329691485776</v>
      </c>
      <c r="Q1026" s="14">
        <v>233.333333333333</v>
      </c>
      <c r="R1026" s="2">
        <v>7071</v>
      </c>
      <c r="S1026" s="27">
        <v>0.16216402164938998</v>
      </c>
      <c r="T1026" s="14">
        <v>333.93939999999998</v>
      </c>
      <c r="U1026" s="27">
        <v>-3.2421764871722581E-3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789</v>
      </c>
      <c r="C1027" s="302">
        <v>0.10521402853713828</v>
      </c>
      <c r="D1027" s="2">
        <v>106.06060606060601</v>
      </c>
      <c r="E1027" s="2">
        <v>810</v>
      </c>
      <c r="F1027" s="302">
        <v>9.5036958817317843E-2</v>
      </c>
      <c r="G1027" s="14">
        <v>95.151515151515099</v>
      </c>
      <c r="H1027" s="2">
        <v>934</v>
      </c>
      <c r="I1027" s="302">
        <v>0.10610019311598319</v>
      </c>
      <c r="J1027" s="14">
        <v>152.72728000000001</v>
      </c>
      <c r="K1027" s="302">
        <v>0.18377693282636248</v>
      </c>
      <c r="L1027" s="2">
        <v>3388</v>
      </c>
      <c r="M1027" s="27">
        <v>8.3435945426784217E-2</v>
      </c>
      <c r="N1027" s="2">
        <v>210.90909090909</v>
      </c>
      <c r="O1027" s="2">
        <v>4229</v>
      </c>
      <c r="P1027" s="27">
        <v>0.10177118929585599</v>
      </c>
      <c r="Q1027" s="14">
        <v>237.575757575757</v>
      </c>
      <c r="R1027" s="2">
        <v>4338</v>
      </c>
      <c r="S1027" s="27">
        <v>9.9486285661865889E-2</v>
      </c>
      <c r="T1027" s="14">
        <v>284.84848</v>
      </c>
      <c r="U1027" s="27">
        <v>0.28040141676505315</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784</v>
      </c>
      <c r="C1028" s="302">
        <v>0.10454727296972929</v>
      </c>
      <c r="D1028" s="2">
        <v>101.212121212121</v>
      </c>
      <c r="E1028" s="2">
        <v>563</v>
      </c>
      <c r="F1028" s="302">
        <v>6.6056552856975245E-2</v>
      </c>
      <c r="G1028" s="14">
        <v>109.69696969696901</v>
      </c>
      <c r="H1028" s="2">
        <v>984</v>
      </c>
      <c r="I1028" s="302">
        <v>0.11178007497444054</v>
      </c>
      <c r="J1028" s="14">
        <v>151.515152</v>
      </c>
      <c r="K1028" s="302">
        <v>0.25510204081632654</v>
      </c>
      <c r="L1028" s="2">
        <v>4271</v>
      </c>
      <c r="M1028" s="27">
        <v>0.10518150027089593</v>
      </c>
      <c r="N1028" s="2">
        <v>237.575757575757</v>
      </c>
      <c r="O1028" s="2">
        <v>2862</v>
      </c>
      <c r="P1028" s="27">
        <v>6.8874235933965439E-2</v>
      </c>
      <c r="Q1028" s="14">
        <v>225.45454545454501</v>
      </c>
      <c r="R1028" s="2">
        <v>4161</v>
      </c>
      <c r="S1028" s="27">
        <v>9.542702504357399E-2</v>
      </c>
      <c r="T1028" s="14">
        <v>304.84848</v>
      </c>
      <c r="U1028" s="27">
        <v>-2.5755092484195739E-2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600</v>
      </c>
      <c r="C1029" s="302">
        <v>8.0010668089078543E-2</v>
      </c>
      <c r="D1029" s="2">
        <v>93.939393939393895</v>
      </c>
      <c r="E1029" s="2">
        <v>446</v>
      </c>
      <c r="F1029" s="302">
        <v>5.2328992138918222E-2</v>
      </c>
      <c r="G1029" s="14">
        <v>78.787878787878796</v>
      </c>
      <c r="H1029" s="2">
        <v>544</v>
      </c>
      <c r="I1029" s="302">
        <v>6.1797114620015907E-2</v>
      </c>
      <c r="J1029" s="14">
        <v>100</v>
      </c>
      <c r="K1029" s="302">
        <v>-9.3333333333333338E-2</v>
      </c>
      <c r="L1029" s="2">
        <v>2197</v>
      </c>
      <c r="M1029" s="27">
        <v>5.4105304634783039E-2</v>
      </c>
      <c r="N1029" s="2">
        <v>173.939393939393</v>
      </c>
      <c r="O1029" s="2">
        <v>2179</v>
      </c>
      <c r="P1029" s="27">
        <v>5.2437791788997448E-2</v>
      </c>
      <c r="Q1029" s="14">
        <v>210.30303030303</v>
      </c>
      <c r="R1029" s="2">
        <v>2443</v>
      </c>
      <c r="S1029" s="27">
        <v>5.6026970002752044E-2</v>
      </c>
      <c r="T1029" s="14">
        <v>230.909088</v>
      </c>
      <c r="U1029" s="27">
        <v>0.11197086936731906</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269</v>
      </c>
      <c r="C1030" s="302">
        <v>3.5871449526603545E-2</v>
      </c>
      <c r="D1030" s="2">
        <v>66.060606060606005</v>
      </c>
      <c r="E1030" s="2">
        <v>310</v>
      </c>
      <c r="F1030" s="302">
        <v>3.637216942391177E-2</v>
      </c>
      <c r="G1030" s="14">
        <v>72.727272727272705</v>
      </c>
      <c r="H1030" s="2">
        <v>149</v>
      </c>
      <c r="I1030" s="302">
        <v>1.6926047938202887E-2</v>
      </c>
      <c r="J1030" s="14">
        <v>50.9090919</v>
      </c>
      <c r="K1030" s="302">
        <v>-0.44609665427509293</v>
      </c>
      <c r="L1030" s="2">
        <v>1335</v>
      </c>
      <c r="M1030" s="27">
        <v>3.2876914741663793E-2</v>
      </c>
      <c r="N1030" s="2">
        <v>189.69696969696901</v>
      </c>
      <c r="O1030" s="2">
        <v>1199</v>
      </c>
      <c r="P1030" s="27">
        <v>2.8854021273523607E-2</v>
      </c>
      <c r="Q1030" s="14">
        <v>141.81818181818099</v>
      </c>
      <c r="R1030" s="2">
        <v>1113</v>
      </c>
      <c r="S1030" s="27">
        <v>2.5525181176038896E-2</v>
      </c>
      <c r="T1030" s="14">
        <v>167.878784</v>
      </c>
      <c r="U1030" s="27">
        <v>-0.16629213483146069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171</v>
      </c>
      <c r="C1031" s="302">
        <v>2.2803040405387383E-2</v>
      </c>
      <c r="D1031" s="2">
        <v>60</v>
      </c>
      <c r="E1031" s="2">
        <v>119</v>
      </c>
      <c r="F1031" s="302">
        <v>1.3962219875630646E-2</v>
      </c>
      <c r="G1031" s="14">
        <v>40.606060606060602</v>
      </c>
      <c r="H1031" s="2">
        <v>56</v>
      </c>
      <c r="I1031" s="302">
        <v>6.361467681472225E-3</v>
      </c>
      <c r="J1031" s="14">
        <v>37.5757561</v>
      </c>
      <c r="K1031" s="302">
        <v>-0.67251461988304095</v>
      </c>
      <c r="L1031" s="2">
        <v>732</v>
      </c>
      <c r="M1031" s="27">
        <v>1.8026892577451607E-2</v>
      </c>
      <c r="N1031" s="2">
        <v>113.333333333333</v>
      </c>
      <c r="O1031" s="2">
        <v>798</v>
      </c>
      <c r="P1031" s="27">
        <v>1.9203927419742986E-2</v>
      </c>
      <c r="Q1031" s="14">
        <v>114.54545454545401</v>
      </c>
      <c r="R1031" s="2">
        <v>548</v>
      </c>
      <c r="S1031" s="27">
        <v>1.2567654343638199E-2</v>
      </c>
      <c r="T1031" s="14">
        <v>113.939392</v>
      </c>
      <c r="U1031" s="27">
        <v>-0.25136612021857924</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3070</v>
      </c>
      <c r="C1032" s="302">
        <v>0.40938791838911853</v>
      </c>
      <c r="D1032" s="2">
        <v>181.81818181818099</v>
      </c>
      <c r="E1032" s="2">
        <v>4098</v>
      </c>
      <c r="F1032" s="302">
        <v>0.48081661386835622</v>
      </c>
      <c r="G1032" s="14">
        <v>220</v>
      </c>
      <c r="H1032" s="2">
        <v>4181</v>
      </c>
      <c r="I1032" s="302">
        <v>0.47495172100420313</v>
      </c>
      <c r="J1032" s="14">
        <v>287.27273600000001</v>
      </c>
      <c r="K1032" s="302">
        <v>0.36188925081433226</v>
      </c>
      <c r="L1032" s="2">
        <v>17868</v>
      </c>
      <c r="M1032" s="27">
        <v>0.44003349258730234</v>
      </c>
      <c r="N1032" s="2">
        <v>461.21212121212102</v>
      </c>
      <c r="O1032" s="2">
        <v>20191</v>
      </c>
      <c r="P1032" s="27">
        <v>0.48589786783462485</v>
      </c>
      <c r="Q1032" s="14">
        <v>476.969696969697</v>
      </c>
      <c r="R1032" s="2">
        <v>20236</v>
      </c>
      <c r="S1032" s="27">
        <v>0.46408586368223098</v>
      </c>
      <c r="T1032" s="14">
        <v>543.63635299999999</v>
      </c>
      <c r="U1032" s="27">
        <v>0.13252742332661741</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554</v>
      </c>
      <c r="C1033" s="302">
        <v>7.3876516868915859E-2</v>
      </c>
      <c r="D1033" s="2">
        <v>98.787878787878796</v>
      </c>
      <c r="E1033" s="2">
        <v>961</v>
      </c>
      <c r="F1033" s="302">
        <v>0.11275372521412648</v>
      </c>
      <c r="G1033" s="14">
        <v>167.272727272727</v>
      </c>
      <c r="H1033" s="2">
        <v>1070</v>
      </c>
      <c r="I1033" s="302">
        <v>0.12154947177098717</v>
      </c>
      <c r="J1033" s="14">
        <v>159.393936</v>
      </c>
      <c r="K1033" s="302">
        <v>0.93140794223826717</v>
      </c>
      <c r="L1033" s="2">
        <v>3557</v>
      </c>
      <c r="M1033" s="27">
        <v>8.7597891937152145E-2</v>
      </c>
      <c r="N1033" s="2">
        <v>264.24242424242402</v>
      </c>
      <c r="O1033" s="2">
        <v>3828</v>
      </c>
      <c r="P1033" s="27">
        <v>9.2121095442075376E-2</v>
      </c>
      <c r="Q1033" s="14">
        <v>249.09090909090901</v>
      </c>
      <c r="R1033" s="2">
        <v>3745</v>
      </c>
      <c r="S1033" s="27">
        <v>8.5886615906797539E-2</v>
      </c>
      <c r="T1033" s="14">
        <v>316.96969999999999</v>
      </c>
      <c r="U1033" s="27">
        <v>5.2853528254146756E-2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977</v>
      </c>
      <c r="C1034" s="302">
        <v>0.13028403787171622</v>
      </c>
      <c r="D1034" s="2">
        <v>146.06060606060601</v>
      </c>
      <c r="E1034" s="2">
        <v>1476</v>
      </c>
      <c r="F1034" s="302">
        <v>0.17317845828933473</v>
      </c>
      <c r="G1034" s="14">
        <v>157.575757575757</v>
      </c>
      <c r="H1034" s="2">
        <v>1000</v>
      </c>
      <c r="I1034" s="302">
        <v>0.11359763716914688</v>
      </c>
      <c r="J1034" s="14">
        <v>167.878784</v>
      </c>
      <c r="K1034" s="302">
        <v>2.3541453428863868E-2</v>
      </c>
      <c r="L1034" s="2">
        <v>3480</v>
      </c>
      <c r="M1034" s="27">
        <v>8.5701620450179775E-2</v>
      </c>
      <c r="N1034" s="2">
        <v>260</v>
      </c>
      <c r="O1034" s="2">
        <v>5309</v>
      </c>
      <c r="P1034" s="27">
        <v>0.12776146700678634</v>
      </c>
      <c r="Q1034" s="14">
        <v>288.48484848484799</v>
      </c>
      <c r="R1034" s="2">
        <v>4521</v>
      </c>
      <c r="S1034" s="27">
        <v>0.10368314833501513</v>
      </c>
      <c r="T1034" s="14">
        <v>340.60604899999998</v>
      </c>
      <c r="U1034" s="27">
        <v>0.29913793103448277</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479</v>
      </c>
      <c r="C1035" s="302">
        <v>6.3875183357781043E-2</v>
      </c>
      <c r="D1035" s="2">
        <v>83.636363636363598</v>
      </c>
      <c r="E1035" s="2">
        <v>689</v>
      </c>
      <c r="F1035" s="302">
        <v>8.0840079784113575E-2</v>
      </c>
      <c r="G1035" s="14">
        <v>113.939393939393</v>
      </c>
      <c r="H1035" s="2">
        <v>879</v>
      </c>
      <c r="I1035" s="302">
        <v>9.9852323071680113E-2</v>
      </c>
      <c r="J1035" s="14">
        <v>169.69697600000001</v>
      </c>
      <c r="K1035" s="302">
        <v>0.83507306889352817</v>
      </c>
      <c r="L1035" s="2">
        <v>3211</v>
      </c>
      <c r="M1035" s="27">
        <v>7.9076983696990594E-2</v>
      </c>
      <c r="N1035" s="2">
        <v>265.45454545454498</v>
      </c>
      <c r="O1035" s="2">
        <v>3822</v>
      </c>
      <c r="P1035" s="27">
        <v>9.1976705010347978E-2</v>
      </c>
      <c r="Q1035" s="14">
        <v>245.45454545454501</v>
      </c>
      <c r="R1035" s="2">
        <v>3902</v>
      </c>
      <c r="S1035" s="27">
        <v>8.9487203008898272E-2</v>
      </c>
      <c r="T1035" s="14">
        <v>345.45455900000002</v>
      </c>
      <c r="U1035" s="27">
        <v>0.21519775770787916</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566</v>
      </c>
      <c r="C1036" s="302">
        <v>7.5476730230697425E-2</v>
      </c>
      <c r="D1036" s="2">
        <v>110.90909090909</v>
      </c>
      <c r="E1036" s="2">
        <v>606</v>
      </c>
      <c r="F1036" s="302">
        <v>7.1101724744808165E-2</v>
      </c>
      <c r="G1036" s="14">
        <v>114.54545454545401</v>
      </c>
      <c r="H1036" s="2">
        <v>600</v>
      </c>
      <c r="I1036" s="302">
        <v>6.8158582301488135E-2</v>
      </c>
      <c r="J1036" s="14">
        <v>158.18182400000001</v>
      </c>
      <c r="K1036" s="302">
        <v>6.0070671378091869E-2</v>
      </c>
      <c r="L1036" s="2">
        <v>3629</v>
      </c>
      <c r="M1036" s="27">
        <v>8.9371028911983452E-2</v>
      </c>
      <c r="N1036" s="2">
        <v>287.27272727272702</v>
      </c>
      <c r="O1036" s="2">
        <v>3226</v>
      </c>
      <c r="P1036" s="27">
        <v>7.7633922125427149E-2</v>
      </c>
      <c r="Q1036" s="14">
        <v>245.45454545454501</v>
      </c>
      <c r="R1036" s="2">
        <v>3857</v>
      </c>
      <c r="S1036" s="27">
        <v>8.8455187597468121E-2</v>
      </c>
      <c r="T1036" s="14">
        <v>343.63635299999999</v>
      </c>
      <c r="U1036" s="27">
        <v>6.2827225130890049E-2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307</v>
      </c>
      <c r="C1037" s="302">
        <v>4.0938791838911852E-2</v>
      </c>
      <c r="D1037" s="2">
        <v>73.3333333333333</v>
      </c>
      <c r="E1037" s="2">
        <v>142</v>
      </c>
      <c r="F1037" s="302">
        <v>1.6660800187727327E-2</v>
      </c>
      <c r="G1037" s="14">
        <v>46.060606060605998</v>
      </c>
      <c r="H1037" s="2">
        <v>439</v>
      </c>
      <c r="I1037" s="302">
        <v>4.9869362717255478E-2</v>
      </c>
      <c r="J1037" s="14">
        <v>95.151510000000002</v>
      </c>
      <c r="K1037" s="302">
        <v>0.42996742671009774</v>
      </c>
      <c r="L1037" s="2">
        <v>2181</v>
      </c>
      <c r="M1037" s="27">
        <v>5.3711274195931635E-2</v>
      </c>
      <c r="N1037" s="2">
        <v>209.09090909090901</v>
      </c>
      <c r="O1037" s="2">
        <v>1935</v>
      </c>
      <c r="P1037" s="27">
        <v>4.6565914232083554E-2</v>
      </c>
      <c r="Q1037" s="14">
        <v>163.030303030303</v>
      </c>
      <c r="R1037" s="2">
        <v>2525</v>
      </c>
      <c r="S1037" s="27">
        <v>5.7907531419135856E-2</v>
      </c>
      <c r="T1037" s="14">
        <v>236.363632</v>
      </c>
      <c r="U1037" s="27">
        <v>0.15772581384685924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151</v>
      </c>
      <c r="C1038" s="302">
        <v>2.0136018135751433E-2</v>
      </c>
      <c r="D1038" s="2">
        <v>58.787878787878803</v>
      </c>
      <c r="E1038" s="2">
        <v>143</v>
      </c>
      <c r="F1038" s="302">
        <v>1.677812976651414E-2</v>
      </c>
      <c r="G1038" s="14">
        <v>57.5757575757575</v>
      </c>
      <c r="H1038" s="2">
        <v>181</v>
      </c>
      <c r="I1038" s="302">
        <v>2.0561172327615587E-2</v>
      </c>
      <c r="J1038" s="14">
        <v>73.333335899999994</v>
      </c>
      <c r="K1038" s="302">
        <v>0.19867549668874171</v>
      </c>
      <c r="L1038" s="2">
        <v>1097</v>
      </c>
      <c r="M1038" s="27">
        <v>2.70157119637492E-2</v>
      </c>
      <c r="N1038" s="2">
        <v>164.24242424242399</v>
      </c>
      <c r="O1038" s="2">
        <v>1400</v>
      </c>
      <c r="P1038" s="27">
        <v>3.36911007363912E-2</v>
      </c>
      <c r="Q1038" s="14">
        <v>160.60606060606</v>
      </c>
      <c r="R1038" s="2">
        <v>1103</v>
      </c>
      <c r="S1038" s="27">
        <v>2.5295844417943306E-2</v>
      </c>
      <c r="T1038" s="14">
        <v>178.78787199999999</v>
      </c>
      <c r="U1038" s="27">
        <v>5.4694621695533276E-3</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36</v>
      </c>
      <c r="C1039" s="302">
        <v>4.8006400853447123E-3</v>
      </c>
      <c r="D1039" s="2">
        <v>18.181818181818102</v>
      </c>
      <c r="E1039" s="2">
        <v>81</v>
      </c>
      <c r="F1039" s="302">
        <v>9.5036958817317843E-3</v>
      </c>
      <c r="G1039" s="14">
        <v>33.3333333333333</v>
      </c>
      <c r="H1039" s="2">
        <v>12</v>
      </c>
      <c r="I1039" s="302">
        <v>1.3631716460297625E-3</v>
      </c>
      <c r="J1039" s="14">
        <v>10.30303</v>
      </c>
      <c r="K1039" s="302">
        <v>-0.66666666666666663</v>
      </c>
      <c r="L1039" s="2">
        <v>713</v>
      </c>
      <c r="M1039" s="27">
        <v>1.7558981431315568E-2</v>
      </c>
      <c r="N1039" s="2">
        <v>135.15151515151501</v>
      </c>
      <c r="O1039" s="2">
        <v>671</v>
      </c>
      <c r="P1039" s="27">
        <v>1.6147663281513212E-2</v>
      </c>
      <c r="Q1039" s="14">
        <v>107.87878787878699</v>
      </c>
      <c r="R1039" s="2">
        <v>583</v>
      </c>
      <c r="S1039" s="27">
        <v>1.3370332996972755E-2</v>
      </c>
      <c r="T1039" s="14">
        <v>84.848489999999998</v>
      </c>
      <c r="U1039" s="27">
        <v>-0.182328190743338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1908</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1700</v>
      </c>
      <c r="C1042" s="305"/>
      <c r="D1042" s="305" t="s">
        <v>1701</v>
      </c>
      <c r="E1042" s="305" t="s">
        <v>1700</v>
      </c>
      <c r="F1042" s="305"/>
      <c r="G1042" s="305" t="s">
        <v>1701</v>
      </c>
      <c r="H1042" s="305" t="s">
        <v>1700</v>
      </c>
      <c r="I1042" s="305"/>
      <c r="J1042" s="305" t="s">
        <v>1701</v>
      </c>
      <c r="K1042" t="s">
        <v>170</v>
      </c>
      <c r="L1042" s="208" t="s">
        <v>1700</v>
      </c>
      <c r="M1042" s="208"/>
      <c r="N1042" s="208" t="s">
        <v>1701</v>
      </c>
      <c r="O1042" s="208" t="s">
        <v>1700</v>
      </c>
      <c r="P1042" s="208"/>
      <c r="Q1042" s="208" t="s">
        <v>1701</v>
      </c>
      <c r="R1042" s="208" t="s">
        <v>1700</v>
      </c>
      <c r="S1042" s="208"/>
      <c r="T1042" s="208" t="s">
        <v>1701</v>
      </c>
      <c r="U1042" t="s">
        <v>170</v>
      </c>
      <c r="V1042" s="208" t="s">
        <v>1700</v>
      </c>
      <c r="W1042" s="208"/>
      <c r="X1042" s="208" t="s">
        <v>1701</v>
      </c>
      <c r="Y1042" s="208" t="s">
        <v>1700</v>
      </c>
      <c r="Z1042" s="208"/>
      <c r="AA1042" s="208" t="s">
        <v>1701</v>
      </c>
      <c r="AB1042" s="208" t="s">
        <v>1700</v>
      </c>
      <c r="AC1042" s="208"/>
      <c r="AD1042" s="208" t="s">
        <v>1701</v>
      </c>
      <c r="AE1042" t="s">
        <v>170</v>
      </c>
    </row>
    <row r="1043" spans="1:31" x14ac:dyDescent="0.3">
      <c r="A1043" t="s">
        <v>1909</v>
      </c>
      <c r="B1043" s="14">
        <v>3.19</v>
      </c>
      <c r="C1043" t="s">
        <v>170</v>
      </c>
      <c r="D1043" s="14">
        <v>8.4848484848479996E-2</v>
      </c>
      <c r="E1043" s="14">
        <v>2.93</v>
      </c>
      <c r="F1043" t="s">
        <v>170</v>
      </c>
      <c r="G1043" s="14">
        <v>6.0606060606059997E-2</v>
      </c>
      <c r="H1043" s="14">
        <v>2.94</v>
      </c>
      <c r="I1043" t="s">
        <v>170</v>
      </c>
      <c r="J1043" s="14">
        <v>8.4848485900000006E-2</v>
      </c>
      <c r="K1043" s="302">
        <v>-7.8369905956112859E-2</v>
      </c>
      <c r="L1043" s="14">
        <v>3.3</v>
      </c>
      <c r="M1043" s="27" t="s">
        <v>170</v>
      </c>
      <c r="N1043" s="14">
        <v>1.818181818181E-2</v>
      </c>
      <c r="O1043" s="14">
        <v>3.19</v>
      </c>
      <c r="P1043" s="27" t="s">
        <v>170</v>
      </c>
      <c r="Q1043" s="14">
        <v>1.818181818181E-2</v>
      </c>
      <c r="R1043" s="14">
        <v>3.14</v>
      </c>
      <c r="S1043" s="27" t="s">
        <v>170</v>
      </c>
      <c r="T1043" s="14">
        <v>1.81818176E-2</v>
      </c>
      <c r="U1043" s="27">
        <v>-4.8484848484848395E-2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3.27</v>
      </c>
      <c r="C1044" t="s">
        <v>170</v>
      </c>
      <c r="D1044" s="14">
        <v>0.12121212121211999</v>
      </c>
      <c r="E1044" s="14">
        <v>3.14</v>
      </c>
      <c r="F1044" t="s">
        <v>170</v>
      </c>
      <c r="G1044" s="14">
        <v>8.4848484848479996E-2</v>
      </c>
      <c r="H1044" s="14">
        <v>3.15</v>
      </c>
      <c r="I1044" t="s">
        <v>170</v>
      </c>
      <c r="J1044" s="14">
        <v>0.127272725</v>
      </c>
      <c r="K1044" s="302">
        <v>-3.6697247706422048E-2</v>
      </c>
      <c r="L1044" s="14">
        <v>3.18</v>
      </c>
      <c r="M1044" s="27" t="s">
        <v>170</v>
      </c>
      <c r="N1044" s="14">
        <v>4.2424242424239998E-2</v>
      </c>
      <c r="O1044" s="14">
        <v>3.18</v>
      </c>
      <c r="P1044" s="27" t="s">
        <v>170</v>
      </c>
      <c r="Q1044" s="14">
        <v>3.6363636363629999E-2</v>
      </c>
      <c r="R1044" s="14">
        <v>3.12</v>
      </c>
      <c r="S1044" s="27" t="s">
        <v>170</v>
      </c>
      <c r="T1044" s="14">
        <v>4.2424242899999999E-2</v>
      </c>
      <c r="U1044" s="27">
        <v>-1.8867924528301903E-2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3.07</v>
      </c>
      <c r="C1045" t="s">
        <v>170</v>
      </c>
      <c r="D1045" s="14">
        <v>0.11515151515150999</v>
      </c>
      <c r="E1045" s="14">
        <v>2.7</v>
      </c>
      <c r="F1045" t="s">
        <v>170</v>
      </c>
      <c r="G1045" s="14">
        <v>0.1090909090909</v>
      </c>
      <c r="H1045" s="14">
        <v>2.7</v>
      </c>
      <c r="I1045" t="s">
        <v>170</v>
      </c>
      <c r="J1045" s="14">
        <v>0.109090909</v>
      </c>
      <c r="K1045" s="302">
        <v>-0.12052117263843638</v>
      </c>
      <c r="L1045" s="14">
        <v>3.45</v>
      </c>
      <c r="M1045" s="27" t="s">
        <v>170</v>
      </c>
      <c r="N1045" s="14">
        <v>6.0606060606059997E-2</v>
      </c>
      <c r="O1045" s="14">
        <v>3.2</v>
      </c>
      <c r="P1045" s="27" t="s">
        <v>170</v>
      </c>
      <c r="Q1045" s="14">
        <v>4.8484848484839999E-2</v>
      </c>
      <c r="R1045" s="14">
        <v>3.17</v>
      </c>
      <c r="S1045" s="27" t="s">
        <v>170</v>
      </c>
      <c r="T1045" s="14">
        <v>5.4545454700000003E-2</v>
      </c>
      <c r="U1045" s="27">
        <v>-8.1159420289855136E-2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1912</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1700</v>
      </c>
      <c r="C1048" s="305"/>
      <c r="D1048" s="305" t="s">
        <v>1701</v>
      </c>
      <c r="E1048" s="305" t="s">
        <v>1700</v>
      </c>
      <c r="F1048" s="305"/>
      <c r="G1048" s="305" t="s">
        <v>1701</v>
      </c>
      <c r="H1048" s="305" t="s">
        <v>1700</v>
      </c>
      <c r="I1048" s="305"/>
      <c r="J1048" s="305" t="s">
        <v>1701</v>
      </c>
      <c r="K1048" t="s">
        <v>170</v>
      </c>
      <c r="L1048" s="208" t="s">
        <v>1700</v>
      </c>
      <c r="M1048" s="208"/>
      <c r="N1048" s="208" t="s">
        <v>1701</v>
      </c>
      <c r="O1048" s="208" t="s">
        <v>1700</v>
      </c>
      <c r="P1048" s="208"/>
      <c r="Q1048" s="208" t="s">
        <v>1701</v>
      </c>
      <c r="R1048" s="208" t="s">
        <v>1700</v>
      </c>
      <c r="S1048" s="208"/>
      <c r="T1048" s="208" t="s">
        <v>1701</v>
      </c>
      <c r="U1048" t="s">
        <v>170</v>
      </c>
      <c r="V1048" s="208" t="s">
        <v>1700</v>
      </c>
      <c r="W1048" s="208"/>
      <c r="X1048" s="208" t="s">
        <v>1701</v>
      </c>
      <c r="Y1048" s="208" t="s">
        <v>1700</v>
      </c>
      <c r="Z1048" s="208"/>
      <c r="AA1048" s="208" t="s">
        <v>1701</v>
      </c>
      <c r="AB1048" s="208" t="s">
        <v>1700</v>
      </c>
      <c r="AC1048" s="208"/>
      <c r="AD1048" s="208" t="s">
        <v>1701</v>
      </c>
      <c r="AE1048" t="s">
        <v>170</v>
      </c>
    </row>
    <row r="1049" spans="1:31" x14ac:dyDescent="0.3">
      <c r="A1049" t="s">
        <v>172</v>
      </c>
      <c r="B1049" s="2">
        <v>7499</v>
      </c>
      <c r="C1049" t="s">
        <v>170</v>
      </c>
      <c r="D1049" s="2">
        <v>201.21212121212099</v>
      </c>
      <c r="E1049" s="2">
        <v>8523</v>
      </c>
      <c r="F1049" t="s">
        <v>170</v>
      </c>
      <c r="G1049" s="14">
        <v>167.87878787878699</v>
      </c>
      <c r="H1049" s="2">
        <v>8803</v>
      </c>
      <c r="I1049" t="s">
        <v>170</v>
      </c>
      <c r="J1049" s="14">
        <v>256.36364700000001</v>
      </c>
      <c r="K1049" s="302">
        <v>0.17388985198026405</v>
      </c>
      <c r="L1049" s="2">
        <v>40606</v>
      </c>
      <c r="M1049" s="27" t="s">
        <v>170</v>
      </c>
      <c r="N1049" s="2">
        <v>450.30303030303003</v>
      </c>
      <c r="O1049" s="2">
        <v>41554</v>
      </c>
      <c r="P1049" s="27" t="s">
        <v>170</v>
      </c>
      <c r="Q1049" s="14">
        <v>340</v>
      </c>
      <c r="R1049" s="2">
        <v>43604</v>
      </c>
      <c r="S1049" s="27" t="s">
        <v>170</v>
      </c>
      <c r="T1049" s="14">
        <v>256.36364700000001</v>
      </c>
      <c r="U1049" s="27">
        <v>7.3831453479781317E-2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4429</v>
      </c>
      <c r="C1050" s="302">
        <v>0.59061208161088141</v>
      </c>
      <c r="D1050" s="2">
        <v>192.72727272727201</v>
      </c>
      <c r="E1050" s="2">
        <v>4425</v>
      </c>
      <c r="F1050" s="302">
        <v>0.51918338613164383</v>
      </c>
      <c r="G1050" s="14">
        <v>158.18181818181799</v>
      </c>
      <c r="H1050" s="2">
        <v>4622</v>
      </c>
      <c r="I1050" s="302">
        <v>0.52504827899579687</v>
      </c>
      <c r="J1050" s="14">
        <v>232.121216</v>
      </c>
      <c r="K1050" s="302">
        <v>4.3576428087604424E-2</v>
      </c>
      <c r="L1050" s="2">
        <v>22738</v>
      </c>
      <c r="M1050" s="27">
        <v>0.5599665074126976</v>
      </c>
      <c r="N1050" s="2">
        <v>350.90909090909003</v>
      </c>
      <c r="O1050" s="2">
        <v>21363</v>
      </c>
      <c r="P1050" s="27">
        <v>0.51410213216537515</v>
      </c>
      <c r="Q1050" s="14">
        <v>433.93939393939399</v>
      </c>
      <c r="R1050" s="2">
        <v>23368</v>
      </c>
      <c r="S1050" s="27">
        <v>0.53591413631776896</v>
      </c>
      <c r="T1050" s="14">
        <v>514.54549999999995</v>
      </c>
      <c r="U1050" s="27">
        <v>2.7706922332658986E-2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2427</v>
      </c>
      <c r="C1051" s="302">
        <v>0.32364315242032271</v>
      </c>
      <c r="D1051" s="2">
        <v>176.969696969696</v>
      </c>
      <c r="E1051" s="2">
        <v>2726</v>
      </c>
      <c r="F1051" s="302">
        <v>0.31984043177284993</v>
      </c>
      <c r="G1051" s="14">
        <v>163.030303030303</v>
      </c>
      <c r="H1051" s="2">
        <v>2659</v>
      </c>
      <c r="I1051" s="302">
        <v>0.30205611723276155</v>
      </c>
      <c r="J1051" s="14">
        <v>225.454544</v>
      </c>
      <c r="K1051" s="302">
        <v>9.5591264936135151E-2</v>
      </c>
      <c r="L1051" s="2">
        <v>13756</v>
      </c>
      <c r="M1051" s="27">
        <v>0.33876766980249223</v>
      </c>
      <c r="N1051" s="2">
        <v>337.575757575757</v>
      </c>
      <c r="O1051" s="2">
        <v>12965</v>
      </c>
      <c r="P1051" s="27">
        <v>0.31200365789093709</v>
      </c>
      <c r="Q1051" s="14">
        <v>320</v>
      </c>
      <c r="R1051" s="2">
        <v>14174</v>
      </c>
      <c r="S1051" s="27">
        <v>0.32506192092468583</v>
      </c>
      <c r="T1051" s="14">
        <v>385.45455900000002</v>
      </c>
      <c r="U1051" s="27">
        <v>3.0386740331491711E-2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1750</v>
      </c>
      <c r="C1052" s="302">
        <v>0.23336444859314576</v>
      </c>
      <c r="D1052" s="2">
        <v>124.24242424242399</v>
      </c>
      <c r="E1052" s="2">
        <v>1528</v>
      </c>
      <c r="F1052" s="302">
        <v>0.17927959638624896</v>
      </c>
      <c r="G1052" s="14">
        <v>163.636363636363</v>
      </c>
      <c r="H1052" s="2">
        <v>1847</v>
      </c>
      <c r="I1052" s="302">
        <v>0.20981483585141428</v>
      </c>
      <c r="J1052" s="14">
        <v>170.30302399999999</v>
      </c>
      <c r="K1052" s="302">
        <v>5.5428571428571431E-2</v>
      </c>
      <c r="L1052" s="2">
        <v>7714</v>
      </c>
      <c r="M1052" s="27">
        <v>0.18997192533123183</v>
      </c>
      <c r="N1052" s="2">
        <v>318.78787878787801</v>
      </c>
      <c r="O1052" s="2">
        <v>7142</v>
      </c>
      <c r="P1052" s="27">
        <v>0.17187274389950427</v>
      </c>
      <c r="Q1052" s="14">
        <v>353.93939393939303</v>
      </c>
      <c r="R1052" s="2">
        <v>7996</v>
      </c>
      <c r="S1052" s="27">
        <v>0.1833776717732318</v>
      </c>
      <c r="T1052" s="14">
        <v>390.30304000000001</v>
      </c>
      <c r="U1052" s="27">
        <v>3.6556909515167227E-2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160</v>
      </c>
      <c r="C1053" s="302">
        <v>2.1336178157087611E-2</v>
      </c>
      <c r="D1053" s="2">
        <v>47.272727272727202</v>
      </c>
      <c r="E1053" s="2">
        <v>127</v>
      </c>
      <c r="F1053" s="302">
        <v>1.4900856505925144E-2</v>
      </c>
      <c r="G1053" s="14">
        <v>35.757575757575701</v>
      </c>
      <c r="H1053" s="2">
        <v>84</v>
      </c>
      <c r="I1053" s="302">
        <v>9.5422015222083375E-3</v>
      </c>
      <c r="J1053" s="14">
        <v>49.0909081</v>
      </c>
      <c r="K1053" s="302">
        <v>-0.47499999999999998</v>
      </c>
      <c r="L1053" s="2">
        <v>845</v>
      </c>
      <c r="M1053" s="27">
        <v>2.080973255183963E-2</v>
      </c>
      <c r="N1053" s="2">
        <v>115.757575757575</v>
      </c>
      <c r="O1053" s="2">
        <v>966</v>
      </c>
      <c r="P1053" s="27">
        <v>2.3246859508109931E-2</v>
      </c>
      <c r="Q1053" s="14">
        <v>131.51515151515099</v>
      </c>
      <c r="R1053" s="2">
        <v>915</v>
      </c>
      <c r="S1053" s="27">
        <v>2.0984313365746261E-2</v>
      </c>
      <c r="T1053" s="14">
        <v>161.21212800000001</v>
      </c>
      <c r="U1053" s="27">
        <v>8.2840236686390539E-2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92</v>
      </c>
      <c r="C1054" s="302">
        <v>1.2268302440325377E-2</v>
      </c>
      <c r="D1054" s="2">
        <v>51.515151515151501</v>
      </c>
      <c r="E1054" s="2">
        <v>44</v>
      </c>
      <c r="F1054" s="302">
        <v>5.1625014666197349E-3</v>
      </c>
      <c r="G1054" s="14">
        <v>33.939393939393902</v>
      </c>
      <c r="H1054" s="2">
        <v>26</v>
      </c>
      <c r="I1054" s="302">
        <v>2.9535385663978187E-3</v>
      </c>
      <c r="J1054" s="14">
        <v>22.424242</v>
      </c>
      <c r="K1054" s="302">
        <v>-0.71739130434782605</v>
      </c>
      <c r="L1054" s="2">
        <v>362</v>
      </c>
      <c r="M1054" s="27">
        <v>8.9149386790129542E-3</v>
      </c>
      <c r="N1054" s="2">
        <v>81.818181818181799</v>
      </c>
      <c r="O1054" s="2">
        <v>270</v>
      </c>
      <c r="P1054" s="27">
        <v>6.4975694277325888E-3</v>
      </c>
      <c r="Q1054" s="14">
        <v>76.969696969696898</v>
      </c>
      <c r="R1054" s="2">
        <v>157</v>
      </c>
      <c r="S1054" s="27">
        <v>3.6005871021007247E-3</v>
      </c>
      <c r="T1054" s="14">
        <v>60.606059999999999</v>
      </c>
      <c r="U1054" s="27">
        <v>-0.56629834254143652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302">
        <v>0</v>
      </c>
      <c r="D1055" s="2">
        <v>80</v>
      </c>
      <c r="E1055" s="2">
        <v>0</v>
      </c>
      <c r="F1055" s="302">
        <v>0</v>
      </c>
      <c r="G1055" s="14">
        <v>13.3333333333333</v>
      </c>
      <c r="H1055" s="2">
        <v>6</v>
      </c>
      <c r="I1055" s="302">
        <v>6.8158582301488125E-4</v>
      </c>
      <c r="J1055" s="14">
        <v>7.2727274900000003</v>
      </c>
      <c r="L1055" s="2">
        <v>61</v>
      </c>
      <c r="M1055" s="27">
        <v>1.5022410481209674E-3</v>
      </c>
      <c r="N1055" s="2">
        <v>26.060606060605998</v>
      </c>
      <c r="O1055" s="2">
        <v>20</v>
      </c>
      <c r="P1055" s="27">
        <v>4.8130143909130287E-4</v>
      </c>
      <c r="Q1055" s="14">
        <v>12.1212121212121</v>
      </c>
      <c r="R1055" s="2">
        <v>126</v>
      </c>
      <c r="S1055" s="27">
        <v>2.8896431520044033E-3</v>
      </c>
      <c r="T1055" s="14">
        <v>52.727271999999999</v>
      </c>
      <c r="U1055" s="27">
        <v>1.0655737704918034</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3070</v>
      </c>
      <c r="C1056" s="302">
        <v>0.40938791838911853</v>
      </c>
      <c r="D1056" s="2">
        <v>181.81818181818099</v>
      </c>
      <c r="E1056" s="2">
        <v>4098</v>
      </c>
      <c r="F1056" s="302">
        <v>0.48081661386835622</v>
      </c>
      <c r="G1056" s="14">
        <v>220</v>
      </c>
      <c r="H1056" s="2">
        <v>4181</v>
      </c>
      <c r="I1056" s="302">
        <v>0.47495172100420313</v>
      </c>
      <c r="J1056" s="14">
        <v>287.27273600000001</v>
      </c>
      <c r="K1056" s="302">
        <v>0.36188925081433226</v>
      </c>
      <c r="L1056" s="2">
        <v>17868</v>
      </c>
      <c r="M1056" s="27">
        <v>0.44003349258730234</v>
      </c>
      <c r="N1056" s="2">
        <v>461.21212121212102</v>
      </c>
      <c r="O1056" s="2">
        <v>20191</v>
      </c>
      <c r="P1056" s="27">
        <v>0.48589786783462485</v>
      </c>
      <c r="Q1056" s="14">
        <v>476.969696969697</v>
      </c>
      <c r="R1056" s="2">
        <v>20236</v>
      </c>
      <c r="S1056" s="27">
        <v>0.46408586368223098</v>
      </c>
      <c r="T1056" s="14">
        <v>543.63635299999999</v>
      </c>
      <c r="U1056" s="27">
        <v>0.13252742332661741</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1508</v>
      </c>
      <c r="C1057" s="302">
        <v>0.20109347913055073</v>
      </c>
      <c r="D1057" s="2">
        <v>165.45454545454501</v>
      </c>
      <c r="E1057" s="2">
        <v>2163</v>
      </c>
      <c r="F1057" s="302">
        <v>0.25378387891587467</v>
      </c>
      <c r="G1057" s="14">
        <v>215.75757575757501</v>
      </c>
      <c r="H1057" s="2">
        <v>2031</v>
      </c>
      <c r="I1057" s="302">
        <v>0.23071680109053733</v>
      </c>
      <c r="J1057" s="14">
        <v>245.454544</v>
      </c>
      <c r="K1057" s="302">
        <v>0.34681697612732093</v>
      </c>
      <c r="L1057" s="2">
        <v>7373</v>
      </c>
      <c r="M1057" s="27">
        <v>0.18157415160321136</v>
      </c>
      <c r="N1057" s="2">
        <v>327.27272727272702</v>
      </c>
      <c r="O1057" s="2">
        <v>9018</v>
      </c>
      <c r="P1057" s="27">
        <v>0.21701881888626848</v>
      </c>
      <c r="Q1057" s="14">
        <v>331.51515151515099</v>
      </c>
      <c r="R1057" s="2">
        <v>8043</v>
      </c>
      <c r="S1057" s="27">
        <v>0.18445555453628107</v>
      </c>
      <c r="T1057" s="14">
        <v>387.27273600000001</v>
      </c>
      <c r="U1057" s="27">
        <v>9.0872100908721012E-2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1336</v>
      </c>
      <c r="C1058" s="302">
        <v>0.17815708761168156</v>
      </c>
      <c r="D1058" s="2">
        <v>143.030303030303</v>
      </c>
      <c r="E1058" s="2">
        <v>1735</v>
      </c>
      <c r="F1058" s="302">
        <v>0.2035668191951191</v>
      </c>
      <c r="G1058" s="14">
        <v>193.939393939393</v>
      </c>
      <c r="H1058" s="2">
        <v>1826</v>
      </c>
      <c r="I1058" s="302">
        <v>0.2074292854708622</v>
      </c>
      <c r="J1058" s="14">
        <v>195.75756799999999</v>
      </c>
      <c r="K1058" s="302">
        <v>0.36676646706586824</v>
      </c>
      <c r="L1058" s="2">
        <v>8233</v>
      </c>
      <c r="M1058" s="27">
        <v>0.20275328769147416</v>
      </c>
      <c r="N1058" s="2">
        <v>357.575757575757</v>
      </c>
      <c r="O1058" s="2">
        <v>8629</v>
      </c>
      <c r="P1058" s="27">
        <v>0.20765750589594262</v>
      </c>
      <c r="Q1058" s="14">
        <v>413.93939393939399</v>
      </c>
      <c r="R1058" s="2">
        <v>9741</v>
      </c>
      <c r="S1058" s="27">
        <v>0.22339693606091185</v>
      </c>
      <c r="T1058" s="14">
        <v>454.54544099999998</v>
      </c>
      <c r="U1058" s="27">
        <v>0.18316531033645087</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226</v>
      </c>
      <c r="C1059" s="302">
        <v>3.0137351646886253E-2</v>
      </c>
      <c r="D1059" s="2">
        <v>61.818181818181799</v>
      </c>
      <c r="E1059" s="2">
        <v>95</v>
      </c>
      <c r="F1059" s="302">
        <v>1.1146309984747155E-2</v>
      </c>
      <c r="G1059" s="14">
        <v>41.818181818181799</v>
      </c>
      <c r="H1059" s="2">
        <v>208</v>
      </c>
      <c r="I1059" s="302">
        <v>2.362830853118255E-2</v>
      </c>
      <c r="J1059" s="14">
        <v>77.575760000000002</v>
      </c>
      <c r="K1059" s="302">
        <v>-7.9646017699115043E-2</v>
      </c>
      <c r="L1059" s="2">
        <v>1818</v>
      </c>
      <c r="M1059" s="27">
        <v>4.4771708614490473E-2</v>
      </c>
      <c r="N1059" s="2">
        <v>197.575757575757</v>
      </c>
      <c r="O1059" s="2">
        <v>1903</v>
      </c>
      <c r="P1059" s="27">
        <v>4.579583192953747E-2</v>
      </c>
      <c r="Q1059" s="14">
        <v>176.363636363636</v>
      </c>
      <c r="R1059" s="2">
        <v>1752</v>
      </c>
      <c r="S1059" s="27">
        <v>4.0179800018346944E-2</v>
      </c>
      <c r="T1059" s="14">
        <v>207.27271999999999</v>
      </c>
      <c r="U1059" s="27">
        <v>-3.6303630363036306E-2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0</v>
      </c>
      <c r="C1060" s="302">
        <v>0</v>
      </c>
      <c r="D1060" s="2">
        <v>80</v>
      </c>
      <c r="E1060" s="2">
        <v>47</v>
      </c>
      <c r="F1060" s="302">
        <v>5.5144902029801712E-3</v>
      </c>
      <c r="G1060" s="14">
        <v>26.6666666666666</v>
      </c>
      <c r="H1060" s="2">
        <v>101</v>
      </c>
      <c r="I1060" s="302">
        <v>1.1473361354083835E-2</v>
      </c>
      <c r="J1060" s="14">
        <v>67.878784199999998</v>
      </c>
      <c r="L1060" s="2">
        <v>351</v>
      </c>
      <c r="M1060" s="27">
        <v>8.6440427523026154E-3</v>
      </c>
      <c r="N1060" s="2">
        <v>79.393939393939405</v>
      </c>
      <c r="O1060" s="2">
        <v>446</v>
      </c>
      <c r="P1060" s="27">
        <v>1.0733022091736055E-2</v>
      </c>
      <c r="Q1060" s="14">
        <v>115.151515151515</v>
      </c>
      <c r="R1060" s="2">
        <v>588</v>
      </c>
      <c r="S1060" s="27">
        <v>1.3485001376020548E-2</v>
      </c>
      <c r="T1060" s="14">
        <v>127.878784</v>
      </c>
      <c r="U1060" s="27">
        <v>0.67521367521367526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0</v>
      </c>
      <c r="C1061" s="302">
        <v>0</v>
      </c>
      <c r="D1061" s="2">
        <v>80</v>
      </c>
      <c r="E1061" s="2">
        <v>58</v>
      </c>
      <c r="F1061" s="302">
        <v>6.8051155696351052E-3</v>
      </c>
      <c r="G1061" s="14">
        <v>36.363636363636303</v>
      </c>
      <c r="H1061" s="2">
        <v>15</v>
      </c>
      <c r="I1061" s="302">
        <v>1.7039645575372031E-3</v>
      </c>
      <c r="J1061" s="14">
        <v>14.545455</v>
      </c>
      <c r="L1061" s="2">
        <v>93</v>
      </c>
      <c r="M1061" s="27">
        <v>2.2903019258237699E-3</v>
      </c>
      <c r="N1061" s="2">
        <v>49.090909090909101</v>
      </c>
      <c r="O1061" s="2">
        <v>195</v>
      </c>
      <c r="P1061" s="27">
        <v>4.6926890311402032E-3</v>
      </c>
      <c r="Q1061" s="14">
        <v>65.454545454545396</v>
      </c>
      <c r="R1061" s="2">
        <v>112</v>
      </c>
      <c r="S1061" s="27">
        <v>2.5685716906705806E-3</v>
      </c>
      <c r="T1061" s="14">
        <v>44.242424</v>
      </c>
      <c r="U1061" s="27">
        <v>0.20430107526881722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1918</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1700</v>
      </c>
      <c r="C1064" s="305"/>
      <c r="D1064" s="305" t="s">
        <v>1701</v>
      </c>
      <c r="E1064" s="305" t="s">
        <v>1700</v>
      </c>
      <c r="F1064" s="305"/>
      <c r="G1064" s="305" t="s">
        <v>1701</v>
      </c>
      <c r="H1064" s="305" t="s">
        <v>1700</v>
      </c>
      <c r="I1064" s="305"/>
      <c r="J1064" s="305" t="s">
        <v>1701</v>
      </c>
      <c r="K1064" t="s">
        <v>170</v>
      </c>
      <c r="L1064" s="208" t="s">
        <v>1700</v>
      </c>
      <c r="M1064" s="208"/>
      <c r="N1064" s="208" t="s">
        <v>1701</v>
      </c>
      <c r="O1064" s="208" t="s">
        <v>1700</v>
      </c>
      <c r="P1064" s="208"/>
      <c r="Q1064" s="208" t="s">
        <v>1701</v>
      </c>
      <c r="R1064" s="208" t="s">
        <v>1700</v>
      </c>
      <c r="S1064" s="208"/>
      <c r="T1064" s="208" t="s">
        <v>1701</v>
      </c>
      <c r="U1064" t="s">
        <v>170</v>
      </c>
      <c r="V1064" s="208" t="s">
        <v>1700</v>
      </c>
      <c r="W1064" s="208"/>
      <c r="X1064" s="208" t="s">
        <v>1701</v>
      </c>
      <c r="Y1064" s="208" t="s">
        <v>1700</v>
      </c>
      <c r="Z1064" s="208"/>
      <c r="AA1064" s="208" t="s">
        <v>1701</v>
      </c>
      <c r="AB1064" s="208" t="s">
        <v>1700</v>
      </c>
      <c r="AC1064" s="208"/>
      <c r="AD1064" s="208" t="s">
        <v>1701</v>
      </c>
      <c r="AE1064" t="s">
        <v>170</v>
      </c>
    </row>
    <row r="1065" spans="1:31" x14ac:dyDescent="0.3">
      <c r="A1065" t="s">
        <v>172</v>
      </c>
      <c r="B1065" s="2">
        <v>7499</v>
      </c>
      <c r="C1065" t="s">
        <v>170</v>
      </c>
      <c r="D1065" s="2">
        <v>201.21212121212099</v>
      </c>
      <c r="E1065" s="2">
        <v>8523</v>
      </c>
      <c r="F1065" t="s">
        <v>170</v>
      </c>
      <c r="G1065" s="14">
        <v>167.87878787878699</v>
      </c>
      <c r="H1065" s="2">
        <v>8803</v>
      </c>
      <c r="I1065" t="s">
        <v>170</v>
      </c>
      <c r="J1065" s="14">
        <v>256.36364700000001</v>
      </c>
      <c r="K1065" s="302">
        <v>0.17388985198026405</v>
      </c>
      <c r="L1065" s="2">
        <v>40606</v>
      </c>
      <c r="M1065" s="27" t="s">
        <v>170</v>
      </c>
      <c r="N1065" s="2">
        <v>450.30303030303003</v>
      </c>
      <c r="O1065" s="2">
        <v>41554</v>
      </c>
      <c r="P1065" s="27" t="s">
        <v>170</v>
      </c>
      <c r="Q1065" s="14">
        <v>340</v>
      </c>
      <c r="R1065" s="2">
        <v>43604</v>
      </c>
      <c r="S1065" s="27" t="s">
        <v>170</v>
      </c>
      <c r="T1065" s="14">
        <v>256.36364700000001</v>
      </c>
      <c r="U1065" s="27">
        <v>7.3831453479781317E-2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4429</v>
      </c>
      <c r="C1066" s="302">
        <v>0.59061208161088141</v>
      </c>
      <c r="D1066" s="2">
        <v>192.72727272727201</v>
      </c>
      <c r="E1066" s="2">
        <v>4425</v>
      </c>
      <c r="F1066" s="302">
        <v>0.51918338613164383</v>
      </c>
      <c r="G1066" s="14">
        <v>158.18181818181799</v>
      </c>
      <c r="H1066" s="2">
        <v>4622</v>
      </c>
      <c r="I1066" s="302">
        <v>0.52504827899579687</v>
      </c>
      <c r="J1066" s="14">
        <v>232.121216</v>
      </c>
      <c r="K1066" s="302">
        <v>4.3576428087604424E-2</v>
      </c>
      <c r="L1066" s="2">
        <v>22738</v>
      </c>
      <c r="M1066" s="27">
        <v>0.5599665074126976</v>
      </c>
      <c r="N1066" s="2">
        <v>350.90909090909003</v>
      </c>
      <c r="O1066" s="2">
        <v>21363</v>
      </c>
      <c r="P1066" s="27">
        <v>0.51410213216537515</v>
      </c>
      <c r="Q1066" s="14">
        <v>433.93939393939399</v>
      </c>
      <c r="R1066" s="2">
        <v>23368</v>
      </c>
      <c r="S1066" s="27">
        <v>0.53591413631776896</v>
      </c>
      <c r="T1066" s="14">
        <v>514.54549999999995</v>
      </c>
      <c r="U1066" s="27">
        <v>2.7706922332658986E-2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803</v>
      </c>
      <c r="C1067" s="302">
        <v>0.10708094412588345</v>
      </c>
      <c r="D1067" s="2">
        <v>117.575757575757</v>
      </c>
      <c r="E1067" s="2">
        <v>735</v>
      </c>
      <c r="F1067" s="302">
        <v>8.6237240408306937E-2</v>
      </c>
      <c r="G1067" s="14">
        <v>115.151515151515</v>
      </c>
      <c r="H1067" s="2">
        <v>764</v>
      </c>
      <c r="I1067" s="302">
        <v>8.6788594797228225E-2</v>
      </c>
      <c r="J1067" s="14">
        <v>119.393936</v>
      </c>
      <c r="K1067" s="302">
        <v>-4.8567870485678705E-2</v>
      </c>
      <c r="L1067" s="2">
        <v>2689</v>
      </c>
      <c r="M1067" s="27">
        <v>6.6221740629463621E-2</v>
      </c>
      <c r="N1067" s="2">
        <v>200.60606060606</v>
      </c>
      <c r="O1067" s="2">
        <v>2804</v>
      </c>
      <c r="P1067" s="27">
        <v>6.7478461760600669E-2</v>
      </c>
      <c r="Q1067" s="14">
        <v>213.939393939393</v>
      </c>
      <c r="R1067" s="2">
        <v>3364</v>
      </c>
      <c r="S1067" s="27">
        <v>7.7148885423355656E-2</v>
      </c>
      <c r="T1067" s="14">
        <v>259.39395100000002</v>
      </c>
      <c r="U1067" s="27">
        <v>0.251022685013016</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733</v>
      </c>
      <c r="C1068" s="302">
        <v>9.7746366182157624E-2</v>
      </c>
      <c r="D1068" s="2">
        <v>116.363636363636</v>
      </c>
      <c r="E1068" s="2">
        <v>688</v>
      </c>
      <c r="F1068" s="302">
        <v>8.0722750205326765E-2</v>
      </c>
      <c r="G1068" s="14">
        <v>114.54545454545401</v>
      </c>
      <c r="H1068" s="2">
        <v>738</v>
      </c>
      <c r="I1068" s="302">
        <v>8.3835056230830401E-2</v>
      </c>
      <c r="J1068" s="14">
        <v>118.78788</v>
      </c>
      <c r="K1068" s="302">
        <v>6.8212824010914054E-3</v>
      </c>
      <c r="L1068" s="2">
        <v>2518</v>
      </c>
      <c r="M1068" s="27">
        <v>6.2010540314239276E-2</v>
      </c>
      <c r="N1068" s="2">
        <v>195.15151515151501</v>
      </c>
      <c r="O1068" s="2">
        <v>2611</v>
      </c>
      <c r="P1068" s="27">
        <v>6.2833902873369596E-2</v>
      </c>
      <c r="Q1068" s="14">
        <v>211.51515151515099</v>
      </c>
      <c r="R1068" s="2">
        <v>3212</v>
      </c>
      <c r="S1068" s="27">
        <v>7.3662966700302729E-2</v>
      </c>
      <c r="T1068" s="14">
        <v>259.39395100000002</v>
      </c>
      <c r="U1068" s="27">
        <v>0.27561556791104053</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70</v>
      </c>
      <c r="C1069" s="302">
        <v>9.3345779437258303E-3</v>
      </c>
      <c r="D1069" s="2">
        <v>36.969696969696898</v>
      </c>
      <c r="E1069" s="2">
        <v>47</v>
      </c>
      <c r="F1069" s="302">
        <v>5.5144902029801712E-3</v>
      </c>
      <c r="G1069" s="14">
        <v>20</v>
      </c>
      <c r="H1069" s="2">
        <v>26</v>
      </c>
      <c r="I1069" s="302">
        <v>2.9535385663978187E-3</v>
      </c>
      <c r="J1069" s="14">
        <v>28.484848</v>
      </c>
      <c r="K1069" s="302">
        <v>-0.62857142857142856</v>
      </c>
      <c r="L1069" s="2">
        <v>143</v>
      </c>
      <c r="M1069" s="27">
        <v>3.5216470472343988E-3</v>
      </c>
      <c r="N1069" s="2">
        <v>49.696969696969703</v>
      </c>
      <c r="O1069" s="2">
        <v>132</v>
      </c>
      <c r="P1069" s="27">
        <v>3.1765894980025989E-3</v>
      </c>
      <c r="Q1069" s="14">
        <v>41.212121212121197</v>
      </c>
      <c r="R1069" s="2">
        <v>144</v>
      </c>
      <c r="S1069" s="27">
        <v>3.3024493165764611E-3</v>
      </c>
      <c r="T1069" s="14">
        <v>54.5454559</v>
      </c>
      <c r="U1069" s="27">
        <v>6.993006993006993E-3</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302">
        <v>0</v>
      </c>
      <c r="D1070" s="2">
        <v>80</v>
      </c>
      <c r="E1070" s="2">
        <v>0</v>
      </c>
      <c r="F1070" s="302">
        <v>0</v>
      </c>
      <c r="G1070" s="14">
        <v>13.3333333333333</v>
      </c>
      <c r="H1070" s="2">
        <v>0</v>
      </c>
      <c r="I1070" s="302">
        <v>0</v>
      </c>
      <c r="J1070" s="14">
        <v>15.151515</v>
      </c>
      <c r="L1070" s="2">
        <v>28</v>
      </c>
      <c r="M1070" s="27">
        <v>6.8955326798995225E-4</v>
      </c>
      <c r="N1070" s="2">
        <v>17.5757575757575</v>
      </c>
      <c r="O1070" s="2">
        <v>61</v>
      </c>
      <c r="P1070" s="27">
        <v>1.4679693892284738E-3</v>
      </c>
      <c r="Q1070" s="14">
        <v>43.636363636363598</v>
      </c>
      <c r="R1070" s="2">
        <v>8</v>
      </c>
      <c r="S1070" s="27">
        <v>1.8346940647647004E-4</v>
      </c>
      <c r="T1070" s="14">
        <v>7.8787880000000001</v>
      </c>
      <c r="U1070" s="27">
        <v>-0.7142857142857143</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2961</v>
      </c>
      <c r="C1071" s="302">
        <v>0.3948526470196026</v>
      </c>
      <c r="D1071" s="2">
        <v>163.636363636363</v>
      </c>
      <c r="E1071" s="2">
        <v>2760</v>
      </c>
      <c r="F1071" s="302">
        <v>0.32382963745160154</v>
      </c>
      <c r="G1071" s="14">
        <v>159.39393939393901</v>
      </c>
      <c r="H1071" s="2">
        <v>2551</v>
      </c>
      <c r="I1071" s="302">
        <v>0.28978757241849368</v>
      </c>
      <c r="J1071" s="14">
        <v>207.878784</v>
      </c>
      <c r="K1071" s="302">
        <v>-0.13846673421141506</v>
      </c>
      <c r="L1071" s="2">
        <v>14856</v>
      </c>
      <c r="M1071" s="27">
        <v>0.36585726247352607</v>
      </c>
      <c r="N1071" s="2">
        <v>367.27272727272702</v>
      </c>
      <c r="O1071" s="2">
        <v>12973</v>
      </c>
      <c r="P1071" s="27">
        <v>0.3121961784665736</v>
      </c>
      <c r="Q1071" s="14">
        <v>384.24242424242402</v>
      </c>
      <c r="R1071" s="2">
        <v>13087</v>
      </c>
      <c r="S1071" s="27">
        <v>0.30013301531969544</v>
      </c>
      <c r="T1071" s="14">
        <v>420</v>
      </c>
      <c r="U1071" s="27">
        <v>-0.11907646742057082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2789</v>
      </c>
      <c r="C1072" s="302">
        <v>0.37191625550073343</v>
      </c>
      <c r="D1072" s="2">
        <v>157.575757575757</v>
      </c>
      <c r="E1072" s="2">
        <v>2649</v>
      </c>
      <c r="F1072" s="302">
        <v>0.31080605420626539</v>
      </c>
      <c r="G1072" s="14">
        <v>160</v>
      </c>
      <c r="H1072" s="2">
        <v>2500</v>
      </c>
      <c r="I1072" s="302">
        <v>0.2839940929228672</v>
      </c>
      <c r="J1072" s="14">
        <v>209.090912</v>
      </c>
      <c r="K1072" s="302">
        <v>-0.10362136966654716</v>
      </c>
      <c r="L1072" s="2">
        <v>13824</v>
      </c>
      <c r="M1072" s="27">
        <v>0.34044229916761071</v>
      </c>
      <c r="N1072" s="2">
        <v>367.87878787878702</v>
      </c>
      <c r="O1072" s="2">
        <v>11985</v>
      </c>
      <c r="P1072" s="27">
        <v>0.28841988737546326</v>
      </c>
      <c r="Q1072" s="14">
        <v>372.12121212121201</v>
      </c>
      <c r="R1072" s="2">
        <v>12110</v>
      </c>
      <c r="S1072" s="27">
        <v>0.27772681405375654</v>
      </c>
      <c r="T1072" s="14">
        <v>418.18182400000001</v>
      </c>
      <c r="U1072" s="27">
        <v>-0.12398726851851852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80</v>
      </c>
      <c r="C1073" s="302">
        <v>1.0668089078543806E-2</v>
      </c>
      <c r="D1073" s="2">
        <v>32.121212121212103</v>
      </c>
      <c r="E1073" s="2">
        <v>67</v>
      </c>
      <c r="F1073" s="302">
        <v>7.8610817787164149E-3</v>
      </c>
      <c r="G1073" s="14">
        <v>29.090909090909101</v>
      </c>
      <c r="H1073" s="2">
        <v>19</v>
      </c>
      <c r="I1073" s="302">
        <v>2.1583551062137906E-3</v>
      </c>
      <c r="J1073" s="14">
        <v>13.939394</v>
      </c>
      <c r="K1073" s="302">
        <v>-0.76249999999999996</v>
      </c>
      <c r="L1073" s="2">
        <v>658</v>
      </c>
      <c r="M1073" s="27">
        <v>1.6204501797763879E-2</v>
      </c>
      <c r="N1073" s="2">
        <v>109.69696969696901</v>
      </c>
      <c r="O1073" s="2">
        <v>768</v>
      </c>
      <c r="P1073" s="27">
        <v>1.848197526110603E-2</v>
      </c>
      <c r="Q1073" s="14">
        <v>125.454545454545</v>
      </c>
      <c r="R1073" s="2">
        <v>717</v>
      </c>
      <c r="S1073" s="27">
        <v>1.6443445555453629E-2</v>
      </c>
      <c r="T1073" s="14">
        <v>142.42424</v>
      </c>
      <c r="U1073" s="27">
        <v>8.9665653495440728E-2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92</v>
      </c>
      <c r="C1074" s="302">
        <v>1.2268302440325377E-2</v>
      </c>
      <c r="D1074" s="2">
        <v>51.515151515151501</v>
      </c>
      <c r="E1074" s="2">
        <v>44</v>
      </c>
      <c r="F1074" s="302">
        <v>5.1625014666197349E-3</v>
      </c>
      <c r="G1074" s="14">
        <v>33.939393939393902</v>
      </c>
      <c r="H1074" s="2">
        <v>32</v>
      </c>
      <c r="I1074" s="302">
        <v>3.6351243894127004E-3</v>
      </c>
      <c r="J1074" s="14">
        <v>22.424242</v>
      </c>
      <c r="K1074" s="302">
        <v>-0.65217391304347827</v>
      </c>
      <c r="L1074" s="2">
        <v>374</v>
      </c>
      <c r="M1074" s="27">
        <v>9.2104615081515049E-3</v>
      </c>
      <c r="N1074" s="2">
        <v>80.606060606060595</v>
      </c>
      <c r="O1074" s="2">
        <v>220</v>
      </c>
      <c r="P1074" s="27">
        <v>5.2943158300043317E-3</v>
      </c>
      <c r="Q1074" s="14">
        <v>65.454545454545396</v>
      </c>
      <c r="R1074" s="2">
        <v>260</v>
      </c>
      <c r="S1074" s="27">
        <v>5.9627557104852767E-3</v>
      </c>
      <c r="T1074" s="14">
        <v>82.424239999999998</v>
      </c>
      <c r="U1074" s="27">
        <v>-0.30481283422459893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665</v>
      </c>
      <c r="C1075" s="302">
        <v>8.8678490465395388E-2</v>
      </c>
      <c r="D1075" s="2">
        <v>76.969696969696898</v>
      </c>
      <c r="E1075" s="2">
        <v>930</v>
      </c>
      <c r="F1075" s="302">
        <v>0.1091165082717353</v>
      </c>
      <c r="G1075" s="14">
        <v>87.272727272727195</v>
      </c>
      <c r="H1075" s="2">
        <v>1307</v>
      </c>
      <c r="I1075" s="302">
        <v>0.14847211178007497</v>
      </c>
      <c r="J1075" s="14">
        <v>157.57576</v>
      </c>
      <c r="K1075" s="302">
        <v>0.9654135338345865</v>
      </c>
      <c r="L1075" s="2">
        <v>5193</v>
      </c>
      <c r="M1075" s="27">
        <v>0.12788750430970791</v>
      </c>
      <c r="N1075" s="2">
        <v>175.15151515151501</v>
      </c>
      <c r="O1075" s="2">
        <v>5586</v>
      </c>
      <c r="P1075" s="27">
        <v>0.13442749193820089</v>
      </c>
      <c r="Q1075" s="14">
        <v>185.45454545454501</v>
      </c>
      <c r="R1075" s="2">
        <v>6917</v>
      </c>
      <c r="S1075" s="27">
        <v>0.15863223557471792</v>
      </c>
      <c r="T1075" s="14">
        <v>204.24243200000001</v>
      </c>
      <c r="U1075" s="27">
        <v>0.33198536491430775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655</v>
      </c>
      <c r="C1076" s="302">
        <v>8.7344979330577416E-2</v>
      </c>
      <c r="D1076" s="2">
        <v>77.575757575757507</v>
      </c>
      <c r="E1076" s="2">
        <v>917</v>
      </c>
      <c r="F1076" s="302">
        <v>0.10759122374750675</v>
      </c>
      <c r="G1076" s="14">
        <v>87.878787878787904</v>
      </c>
      <c r="H1076" s="2">
        <v>1268</v>
      </c>
      <c r="I1076" s="302">
        <v>0.14404180393047825</v>
      </c>
      <c r="J1076" s="14">
        <v>156.96969999999999</v>
      </c>
      <c r="K1076" s="302">
        <v>0.93587786259541983</v>
      </c>
      <c r="L1076" s="2">
        <v>5128</v>
      </c>
      <c r="M1076" s="27">
        <v>0.12628675565187411</v>
      </c>
      <c r="N1076" s="2">
        <v>173.939393939393</v>
      </c>
      <c r="O1076" s="2">
        <v>5511</v>
      </c>
      <c r="P1076" s="27">
        <v>0.13262261154160851</v>
      </c>
      <c r="Q1076" s="14">
        <v>192.72727272727201</v>
      </c>
      <c r="R1076" s="2">
        <v>6848</v>
      </c>
      <c r="S1076" s="27">
        <v>0.15704981194385836</v>
      </c>
      <c r="T1076" s="14">
        <v>206.060608</v>
      </c>
      <c r="U1076" s="27">
        <v>0.33541341653666146</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10</v>
      </c>
      <c r="C1077" s="302">
        <v>1.3335111348179757E-3</v>
      </c>
      <c r="D1077" s="2">
        <v>9.6969696969696901</v>
      </c>
      <c r="E1077" s="2">
        <v>13</v>
      </c>
      <c r="F1077" s="302">
        <v>1.5252845242285579E-3</v>
      </c>
      <c r="G1077" s="14">
        <v>16.363636363636299</v>
      </c>
      <c r="H1077" s="2">
        <v>39</v>
      </c>
      <c r="I1077" s="302">
        <v>4.4303078495967286E-3</v>
      </c>
      <c r="J1077" s="14">
        <v>36.363636</v>
      </c>
      <c r="K1077" s="302">
        <v>2.9</v>
      </c>
      <c r="L1077" s="2">
        <v>44</v>
      </c>
      <c r="M1077" s="27">
        <v>1.0835837068413534E-3</v>
      </c>
      <c r="N1077" s="2">
        <v>23.030303030302999</v>
      </c>
      <c r="O1077" s="2">
        <v>66</v>
      </c>
      <c r="P1077" s="27">
        <v>1.5882947490012994E-3</v>
      </c>
      <c r="Q1077" s="14">
        <v>33.939393939393902</v>
      </c>
      <c r="R1077" s="2">
        <v>54</v>
      </c>
      <c r="S1077" s="27">
        <v>1.2384184937161728E-3</v>
      </c>
      <c r="T1077" s="14">
        <v>37.5757561</v>
      </c>
      <c r="U1077" s="27">
        <v>0.22727272727272727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2">
        <v>0</v>
      </c>
      <c r="D1078" s="2">
        <v>80</v>
      </c>
      <c r="E1078" s="2">
        <v>0</v>
      </c>
      <c r="F1078" s="302">
        <v>0</v>
      </c>
      <c r="G1078" s="14">
        <v>13.3333333333333</v>
      </c>
      <c r="H1078" s="2">
        <v>0</v>
      </c>
      <c r="I1078" s="302">
        <v>0</v>
      </c>
      <c r="J1078" s="14">
        <v>15.151515</v>
      </c>
      <c r="L1078" s="2">
        <v>21</v>
      </c>
      <c r="M1078" s="27">
        <v>5.1716495099246422E-4</v>
      </c>
      <c r="N1078" s="2">
        <v>13.9393939393939</v>
      </c>
      <c r="O1078" s="2">
        <v>9</v>
      </c>
      <c r="P1078" s="27">
        <v>2.1658564759108629E-4</v>
      </c>
      <c r="Q1078" s="14">
        <v>7.2727272727272698</v>
      </c>
      <c r="R1078" s="2">
        <v>15</v>
      </c>
      <c r="S1078" s="27">
        <v>3.4400513714338132E-4</v>
      </c>
      <c r="T1078" s="14">
        <v>10.30303</v>
      </c>
      <c r="U1078" s="27">
        <v>-0.2857142857142857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3070</v>
      </c>
      <c r="C1079" s="302">
        <v>0.40938791838911853</v>
      </c>
      <c r="D1079" s="2">
        <v>181.81818181818099</v>
      </c>
      <c r="E1079" s="2">
        <v>4098</v>
      </c>
      <c r="F1079" s="302">
        <v>0.48081661386835622</v>
      </c>
      <c r="G1079" s="14">
        <v>220</v>
      </c>
      <c r="H1079" s="2">
        <v>4181</v>
      </c>
      <c r="I1079" s="302">
        <v>0.47495172100420313</v>
      </c>
      <c r="J1079" s="14">
        <v>287.27273600000001</v>
      </c>
      <c r="K1079" s="302">
        <v>0.36188925081433226</v>
      </c>
      <c r="L1079" s="2">
        <v>17868</v>
      </c>
      <c r="M1079" s="27">
        <v>0.44003349258730234</v>
      </c>
      <c r="N1079" s="2">
        <v>461.21212121212102</v>
      </c>
      <c r="O1079" s="2">
        <v>20191</v>
      </c>
      <c r="P1079" s="27">
        <v>0.48589786783462485</v>
      </c>
      <c r="Q1079" s="14">
        <v>476.969696969697</v>
      </c>
      <c r="R1079" s="2">
        <v>20236</v>
      </c>
      <c r="S1079" s="27">
        <v>0.46408586368223098</v>
      </c>
      <c r="T1079" s="14">
        <v>543.63635299999999</v>
      </c>
      <c r="U1079" s="27">
        <v>0.13252742332661741</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1353</v>
      </c>
      <c r="C1080" s="302">
        <v>0.18042405654087212</v>
      </c>
      <c r="D1080" s="2">
        <v>150.90909090909</v>
      </c>
      <c r="E1080" s="2">
        <v>2000</v>
      </c>
      <c r="F1080" s="302">
        <v>0.23465915757362432</v>
      </c>
      <c r="G1080" s="14">
        <v>164.24242424242399</v>
      </c>
      <c r="H1080" s="2">
        <v>2066</v>
      </c>
      <c r="I1080" s="302">
        <v>0.23469271839145744</v>
      </c>
      <c r="J1080" s="14">
        <v>227.27271999999999</v>
      </c>
      <c r="K1080" s="302">
        <v>0.52697708795269771</v>
      </c>
      <c r="L1080" s="2">
        <v>7538</v>
      </c>
      <c r="M1080" s="27">
        <v>0.18563759050386641</v>
      </c>
      <c r="N1080" s="2">
        <v>364.84848484848402</v>
      </c>
      <c r="O1080" s="2">
        <v>8657</v>
      </c>
      <c r="P1080" s="27">
        <v>0.20833132791067047</v>
      </c>
      <c r="Q1080" s="14">
        <v>312.12121212121201</v>
      </c>
      <c r="R1080" s="2">
        <v>7619</v>
      </c>
      <c r="S1080" s="27">
        <v>0.17473167599302816</v>
      </c>
      <c r="T1080" s="14">
        <v>355.75756799999999</v>
      </c>
      <c r="U1080" s="27">
        <v>1.0745555850358185E-2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1270</v>
      </c>
      <c r="C1081" s="302">
        <v>0.16935591412188292</v>
      </c>
      <c r="D1081" s="2">
        <v>158.18181818181799</v>
      </c>
      <c r="E1081" s="2">
        <v>1920</v>
      </c>
      <c r="F1081" s="302">
        <v>0.22527279127067934</v>
      </c>
      <c r="G1081" s="14">
        <v>169.09090909090901</v>
      </c>
      <c r="H1081" s="2">
        <v>1797</v>
      </c>
      <c r="I1081" s="302">
        <v>0.20413495399295695</v>
      </c>
      <c r="J1081" s="14">
        <v>218.18182400000001</v>
      </c>
      <c r="K1081" s="302">
        <v>0.41496062992125982</v>
      </c>
      <c r="L1081" s="2">
        <v>6436</v>
      </c>
      <c r="M1081" s="27">
        <v>0.15849874402797617</v>
      </c>
      <c r="N1081" s="2">
        <v>351.51515151515099</v>
      </c>
      <c r="O1081" s="2">
        <v>7308</v>
      </c>
      <c r="P1081" s="27">
        <v>0.17586754584396208</v>
      </c>
      <c r="Q1081" s="14">
        <v>281.21212121212102</v>
      </c>
      <c r="R1081" s="2">
        <v>6517</v>
      </c>
      <c r="S1081" s="27">
        <v>0.14945876525089441</v>
      </c>
      <c r="T1081" s="14">
        <v>355.75756799999999</v>
      </c>
      <c r="U1081" s="27">
        <v>1.2585456805469235E-2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83</v>
      </c>
      <c r="C1082" s="302">
        <v>1.1068142418989199E-2</v>
      </c>
      <c r="D1082" s="2">
        <v>38.787878787878697</v>
      </c>
      <c r="E1082" s="2">
        <v>31</v>
      </c>
      <c r="F1082" s="302">
        <v>3.6372169423911768E-3</v>
      </c>
      <c r="G1082" s="14">
        <v>26.060606060605998</v>
      </c>
      <c r="H1082" s="2">
        <v>153</v>
      </c>
      <c r="I1082" s="302">
        <v>1.7380438486879472E-2</v>
      </c>
      <c r="J1082" s="14">
        <v>66.666664100000006</v>
      </c>
      <c r="K1082" s="302">
        <v>0.84337349397590367</v>
      </c>
      <c r="L1082" s="2">
        <v>907</v>
      </c>
      <c r="M1082" s="27">
        <v>2.2336600502388809E-2</v>
      </c>
      <c r="N1082" s="2">
        <v>140.60606060606</v>
      </c>
      <c r="O1082" s="2">
        <v>1104</v>
      </c>
      <c r="P1082" s="27">
        <v>2.656783943783992E-2</v>
      </c>
      <c r="Q1082" s="14">
        <v>148.48484848484799</v>
      </c>
      <c r="R1082" s="2">
        <v>715</v>
      </c>
      <c r="S1082" s="27">
        <v>1.6397578203834511E-2</v>
      </c>
      <c r="T1082" s="14">
        <v>122.42424</v>
      </c>
      <c r="U1082" s="27">
        <v>-0.21168687982359427</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0</v>
      </c>
      <c r="C1083" s="302">
        <v>0</v>
      </c>
      <c r="D1083" s="2">
        <v>80</v>
      </c>
      <c r="E1083" s="2">
        <v>49</v>
      </c>
      <c r="F1083" s="302">
        <v>5.7491493605537954E-3</v>
      </c>
      <c r="G1083" s="14">
        <v>30.303030303030301</v>
      </c>
      <c r="H1083" s="2">
        <v>116</v>
      </c>
      <c r="I1083" s="302">
        <v>1.3177325911621037E-2</v>
      </c>
      <c r="J1083" s="14">
        <v>69.090909999999994</v>
      </c>
      <c r="L1083" s="2">
        <v>195</v>
      </c>
      <c r="M1083" s="27">
        <v>4.8022459735014532E-3</v>
      </c>
      <c r="N1083" s="2">
        <v>63.636363636363598</v>
      </c>
      <c r="O1083" s="2">
        <v>245</v>
      </c>
      <c r="P1083" s="27">
        <v>5.8959426288684603E-3</v>
      </c>
      <c r="Q1083" s="14">
        <v>66.6666666666666</v>
      </c>
      <c r="R1083" s="2">
        <v>387</v>
      </c>
      <c r="S1083" s="27">
        <v>8.8753325382992382E-3</v>
      </c>
      <c r="T1083" s="14">
        <v>112.121216</v>
      </c>
      <c r="U1083" s="27">
        <v>0.98461538461538467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1476</v>
      </c>
      <c r="C1084" s="302">
        <v>0.19682624349913322</v>
      </c>
      <c r="D1084" s="2">
        <v>149.09090909090901</v>
      </c>
      <c r="E1084" s="2">
        <v>1781</v>
      </c>
      <c r="F1084" s="302">
        <v>0.20896397981931245</v>
      </c>
      <c r="G1084" s="14">
        <v>191.51515151515099</v>
      </c>
      <c r="H1084" s="2">
        <v>1611</v>
      </c>
      <c r="I1084" s="302">
        <v>0.18300579347949564</v>
      </c>
      <c r="J1084" s="14">
        <v>226.66667200000001</v>
      </c>
      <c r="K1084" s="302">
        <v>9.1463414634146339E-2</v>
      </c>
      <c r="L1084" s="2">
        <v>8676</v>
      </c>
      <c r="M1084" s="27">
        <v>0.21366300546717235</v>
      </c>
      <c r="N1084" s="2">
        <v>337.575757575757</v>
      </c>
      <c r="O1084" s="2">
        <v>9719</v>
      </c>
      <c r="P1084" s="27">
        <v>0.23388843432641865</v>
      </c>
      <c r="Q1084" s="14">
        <v>384.84848484848402</v>
      </c>
      <c r="R1084" s="2">
        <v>10359</v>
      </c>
      <c r="S1084" s="27">
        <v>0.23756994771121914</v>
      </c>
      <c r="T1084" s="14">
        <v>436.96969999999999</v>
      </c>
      <c r="U1084" s="27">
        <v>0.19398340248962656</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1351</v>
      </c>
      <c r="C1085" s="302">
        <v>0.18015735431390853</v>
      </c>
      <c r="D1085" s="2">
        <v>146.06060606060601</v>
      </c>
      <c r="E1085" s="2">
        <v>1661</v>
      </c>
      <c r="F1085" s="302">
        <v>0.194884430364895</v>
      </c>
      <c r="G1085" s="14">
        <v>192.12121212121201</v>
      </c>
      <c r="H1085" s="2">
        <v>1556</v>
      </c>
      <c r="I1085" s="302">
        <v>0.17675792343519256</v>
      </c>
      <c r="J1085" s="14">
        <v>226.66667200000001</v>
      </c>
      <c r="K1085" s="302">
        <v>0.15173945225758698</v>
      </c>
      <c r="L1085" s="2">
        <v>7540</v>
      </c>
      <c r="M1085" s="27">
        <v>0.18568684430872284</v>
      </c>
      <c r="N1085" s="2">
        <v>344.24242424242402</v>
      </c>
      <c r="O1085" s="2">
        <v>8524</v>
      </c>
      <c r="P1085" s="27">
        <v>0.20513067334071328</v>
      </c>
      <c r="Q1085" s="14">
        <v>332.12121212121201</v>
      </c>
      <c r="R1085" s="2">
        <v>9062</v>
      </c>
      <c r="S1085" s="27">
        <v>0.20782497018622145</v>
      </c>
      <c r="T1085" s="14">
        <v>424.84848</v>
      </c>
      <c r="U1085" s="27">
        <v>0.20185676392572943</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125</v>
      </c>
      <c r="C1086" s="302">
        <v>1.6668889185224696E-2</v>
      </c>
      <c r="D1086" s="2">
        <v>54.545454545454497</v>
      </c>
      <c r="E1086" s="2">
        <v>64</v>
      </c>
      <c r="F1086" s="302">
        <v>7.5090930423559778E-3</v>
      </c>
      <c r="G1086" s="14">
        <v>33.3333333333333</v>
      </c>
      <c r="H1086" s="2">
        <v>55</v>
      </c>
      <c r="I1086" s="302">
        <v>6.2478700443030786E-3</v>
      </c>
      <c r="J1086" s="14">
        <v>40.606059999999999</v>
      </c>
      <c r="K1086" s="302">
        <v>-0.56000000000000005</v>
      </c>
      <c r="L1086" s="2">
        <v>887</v>
      </c>
      <c r="M1086" s="27">
        <v>2.1844062453824559E-2</v>
      </c>
      <c r="N1086" s="2">
        <v>155.15151515151501</v>
      </c>
      <c r="O1086" s="2">
        <v>799</v>
      </c>
      <c r="P1086" s="27">
        <v>1.922799249169755E-2</v>
      </c>
      <c r="Q1086" s="14">
        <v>132.12121212121201</v>
      </c>
      <c r="R1086" s="2">
        <v>1015</v>
      </c>
      <c r="S1086" s="27">
        <v>2.3277680946702139E-2</v>
      </c>
      <c r="T1086" s="14">
        <v>172.72728000000001</v>
      </c>
      <c r="U1086" s="27">
        <v>0.14430665163472378</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0</v>
      </c>
      <c r="C1087" s="302">
        <v>0</v>
      </c>
      <c r="D1087" s="2">
        <v>80</v>
      </c>
      <c r="E1087" s="2">
        <v>56</v>
      </c>
      <c r="F1087" s="302">
        <v>6.570456412061481E-3</v>
      </c>
      <c r="G1087" s="14">
        <v>32.121212121212103</v>
      </c>
      <c r="H1087" s="2">
        <v>0</v>
      </c>
      <c r="I1087" s="302">
        <v>0</v>
      </c>
      <c r="J1087" s="14">
        <v>15.151515</v>
      </c>
      <c r="L1087" s="2">
        <v>249</v>
      </c>
      <c r="M1087" s="27">
        <v>6.1320987046249321E-3</v>
      </c>
      <c r="N1087" s="2">
        <v>73.939393939393895</v>
      </c>
      <c r="O1087" s="2">
        <v>396</v>
      </c>
      <c r="P1087" s="27">
        <v>9.5297684940077974E-3</v>
      </c>
      <c r="Q1087" s="14">
        <v>107.87878787878699</v>
      </c>
      <c r="R1087" s="2">
        <v>282</v>
      </c>
      <c r="S1087" s="27">
        <v>6.4672965782955694E-3</v>
      </c>
      <c r="T1087" s="14">
        <v>89.090909999999994</v>
      </c>
      <c r="U1087" s="27">
        <v>0.13253012048192772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241</v>
      </c>
      <c r="C1088" s="302">
        <v>3.2137618349113217E-2</v>
      </c>
      <c r="D1088" s="2">
        <v>69.090909090909093</v>
      </c>
      <c r="E1088" s="2">
        <v>317</v>
      </c>
      <c r="F1088" s="302">
        <v>3.719347647541945E-2</v>
      </c>
      <c r="G1088" s="14">
        <v>75.757575757575694</v>
      </c>
      <c r="H1088" s="2">
        <v>504</v>
      </c>
      <c r="I1088" s="302">
        <v>5.7253209133250028E-2</v>
      </c>
      <c r="J1088" s="14">
        <v>114.545456</v>
      </c>
      <c r="K1088" s="302">
        <v>1.0912863070539418</v>
      </c>
      <c r="L1088" s="2">
        <v>1654</v>
      </c>
      <c r="M1088" s="27">
        <v>4.0732896616263607E-2</v>
      </c>
      <c r="N1088" s="2">
        <v>140</v>
      </c>
      <c r="O1088" s="2">
        <v>1815</v>
      </c>
      <c r="P1088" s="27">
        <v>4.3678105597535738E-2</v>
      </c>
      <c r="Q1088" s="14">
        <v>151.51515151515099</v>
      </c>
      <c r="R1088" s="2">
        <v>2258</v>
      </c>
      <c r="S1088" s="27">
        <v>5.1784239977983669E-2</v>
      </c>
      <c r="T1088" s="14">
        <v>184.84848</v>
      </c>
      <c r="U1088" s="27">
        <v>0.3651753325272068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223</v>
      </c>
      <c r="C1089" s="302">
        <v>2.9737298306440858E-2</v>
      </c>
      <c r="D1089" s="2">
        <v>66.6666666666666</v>
      </c>
      <c r="E1089" s="2">
        <v>317</v>
      </c>
      <c r="F1089" s="302">
        <v>3.719347647541945E-2</v>
      </c>
      <c r="G1089" s="14">
        <v>75.757575757575694</v>
      </c>
      <c r="H1089" s="2">
        <v>504</v>
      </c>
      <c r="I1089" s="302">
        <v>5.7253209133250028E-2</v>
      </c>
      <c r="J1089" s="14">
        <v>114.545456</v>
      </c>
      <c r="K1089" s="302">
        <v>1.2600896860986548</v>
      </c>
      <c r="L1089" s="2">
        <v>1630</v>
      </c>
      <c r="M1089" s="27">
        <v>4.0141850957986502E-2</v>
      </c>
      <c r="N1089" s="2">
        <v>135.75757575757501</v>
      </c>
      <c r="O1089" s="2">
        <v>1815</v>
      </c>
      <c r="P1089" s="27">
        <v>4.3678105597535738E-2</v>
      </c>
      <c r="Q1089" s="14">
        <v>151.51515151515099</v>
      </c>
      <c r="R1089" s="2">
        <v>2205</v>
      </c>
      <c r="S1089" s="27">
        <v>5.0568755160077056E-2</v>
      </c>
      <c r="T1089" s="14">
        <v>182.42424</v>
      </c>
      <c r="U1089" s="27">
        <v>0.35276073619631904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18</v>
      </c>
      <c r="C1090" s="302">
        <v>2.4003200426723562E-3</v>
      </c>
      <c r="D1090" s="2">
        <v>12.1212121212121</v>
      </c>
      <c r="E1090" s="2">
        <v>0</v>
      </c>
      <c r="F1090" s="302">
        <v>0</v>
      </c>
      <c r="G1090" s="14">
        <v>13.3333333333333</v>
      </c>
      <c r="H1090" s="2">
        <v>0</v>
      </c>
      <c r="I1090" s="302">
        <v>0</v>
      </c>
      <c r="J1090" s="14">
        <v>15.151515</v>
      </c>
      <c r="K1090" s="302">
        <v>-1</v>
      </c>
      <c r="L1090" s="2">
        <v>24</v>
      </c>
      <c r="M1090" s="27">
        <v>5.9104565827710189E-4</v>
      </c>
      <c r="N1090" s="2">
        <v>13.3333333333333</v>
      </c>
      <c r="O1090" s="2">
        <v>0</v>
      </c>
      <c r="P1090" s="27">
        <v>0</v>
      </c>
      <c r="Q1090" s="14">
        <v>16.969696969696901</v>
      </c>
      <c r="R1090" s="2">
        <v>22</v>
      </c>
      <c r="S1090" s="27">
        <v>5.0454086781029264E-4</v>
      </c>
      <c r="T1090" s="14">
        <v>15.151515</v>
      </c>
      <c r="U1090" s="27">
        <v>-8.3333333333333329E-2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2">
        <v>0</v>
      </c>
      <c r="D1091" s="2">
        <v>80</v>
      </c>
      <c r="E1091" s="2">
        <v>0</v>
      </c>
      <c r="F1091" s="302">
        <v>0</v>
      </c>
      <c r="G1091" s="14">
        <v>13.3333333333333</v>
      </c>
      <c r="H1091" s="2">
        <v>0</v>
      </c>
      <c r="I1091" s="302">
        <v>0</v>
      </c>
      <c r="J1091" s="14">
        <v>15.151515</v>
      </c>
      <c r="L1091" s="2">
        <v>0</v>
      </c>
      <c r="M1091" s="27">
        <v>0</v>
      </c>
      <c r="N1091" s="2">
        <v>80</v>
      </c>
      <c r="O1091" s="2">
        <v>0</v>
      </c>
      <c r="P1091" s="27">
        <v>0</v>
      </c>
      <c r="Q1091" s="14">
        <v>16.969696969696901</v>
      </c>
      <c r="R1091" s="2">
        <v>31</v>
      </c>
      <c r="S1091" s="27">
        <v>7.109439500963214E-4</v>
      </c>
      <c r="T1091" s="14">
        <v>18.787877999999999</v>
      </c>
      <c r="U1091" s="27"/>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1925</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1700</v>
      </c>
      <c r="C1094" s="305"/>
      <c r="D1094" s="305" t="s">
        <v>1701</v>
      </c>
      <c r="E1094" s="305" t="s">
        <v>1700</v>
      </c>
      <c r="F1094" s="305"/>
      <c r="G1094" s="305" t="s">
        <v>1701</v>
      </c>
      <c r="H1094" s="305" t="s">
        <v>1700</v>
      </c>
      <c r="I1094" s="305"/>
      <c r="J1094" s="305" t="s">
        <v>1701</v>
      </c>
      <c r="K1094" t="s">
        <v>170</v>
      </c>
      <c r="L1094" s="208" t="s">
        <v>1700</v>
      </c>
      <c r="M1094" s="208"/>
      <c r="N1094" s="208" t="s">
        <v>1701</v>
      </c>
      <c r="O1094" s="208" t="s">
        <v>1700</v>
      </c>
      <c r="P1094" s="208"/>
      <c r="Q1094" s="208" t="s">
        <v>1701</v>
      </c>
      <c r="R1094" s="208" t="s">
        <v>1700</v>
      </c>
      <c r="S1094" s="208"/>
      <c r="T1094" s="208" t="s">
        <v>1701</v>
      </c>
      <c r="U1094" t="s">
        <v>170</v>
      </c>
      <c r="V1094" s="208" t="s">
        <v>1700</v>
      </c>
      <c r="W1094" s="208"/>
      <c r="X1094" s="208" t="s">
        <v>1701</v>
      </c>
      <c r="Y1094" s="208" t="s">
        <v>1700</v>
      </c>
      <c r="Z1094" s="208"/>
      <c r="AA1094" s="208" t="s">
        <v>1701</v>
      </c>
      <c r="AB1094" s="208" t="s">
        <v>1700</v>
      </c>
      <c r="AC1094" s="208"/>
      <c r="AD1094" s="208" t="s">
        <v>1701</v>
      </c>
      <c r="AE1094" t="s">
        <v>170</v>
      </c>
    </row>
    <row r="1095" spans="1:31" x14ac:dyDescent="0.3">
      <c r="A1095" t="s">
        <v>172</v>
      </c>
      <c r="B1095" s="2">
        <v>7921</v>
      </c>
      <c r="C1095" t="s">
        <v>170</v>
      </c>
      <c r="D1095" s="2">
        <v>236.363636363636</v>
      </c>
      <c r="E1095" s="2">
        <v>9003</v>
      </c>
      <c r="F1095" t="s">
        <v>170</v>
      </c>
      <c r="G1095" s="14">
        <v>176.363636363636</v>
      </c>
      <c r="H1095" s="2">
        <v>9262</v>
      </c>
      <c r="I1095" t="s">
        <v>170</v>
      </c>
      <c r="J1095" s="14">
        <v>252.121216</v>
      </c>
      <c r="K1095" s="302">
        <v>0.16929680595884358</v>
      </c>
      <c r="L1095" s="2">
        <v>43094</v>
      </c>
      <c r="M1095" s="27" t="s">
        <v>170</v>
      </c>
      <c r="N1095" s="2">
        <v>369.69696969696901</v>
      </c>
      <c r="O1095" s="2">
        <v>44628</v>
      </c>
      <c r="P1095" s="27" t="s">
        <v>170</v>
      </c>
      <c r="Q1095" s="14">
        <v>184.24242424242399</v>
      </c>
      <c r="R1095" s="2">
        <v>46267</v>
      </c>
      <c r="S1095" s="27" t="s">
        <v>170</v>
      </c>
      <c r="T1095" s="14">
        <v>175.15152</v>
      </c>
      <c r="U1095" s="27">
        <v>7.3629739638928854E-2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5593</v>
      </c>
      <c r="C1096" s="302">
        <v>0.70609771493498297</v>
      </c>
      <c r="D1096" s="2">
        <v>238.18181818181799</v>
      </c>
      <c r="E1096" s="2">
        <v>6025</v>
      </c>
      <c r="F1096" s="302">
        <v>0.66922137065422638</v>
      </c>
      <c r="G1096" s="14">
        <v>220.60606060606</v>
      </c>
      <c r="H1096" s="2">
        <v>6488</v>
      </c>
      <c r="I1096" s="302">
        <v>0.70049665299071473</v>
      </c>
      <c r="J1096" s="14">
        <v>227.27271999999999</v>
      </c>
      <c r="K1096" s="302">
        <v>0.16002145539066689</v>
      </c>
      <c r="L1096" s="2">
        <v>31085</v>
      </c>
      <c r="M1096" s="27">
        <v>0.72133011556133109</v>
      </c>
      <c r="N1096" s="2">
        <v>406.06060606060601</v>
      </c>
      <c r="O1096" s="2">
        <v>31500</v>
      </c>
      <c r="P1096" s="27">
        <v>0.70583490185533748</v>
      </c>
      <c r="Q1096" s="14">
        <v>315.15151515151501</v>
      </c>
      <c r="R1096" s="2">
        <v>33531</v>
      </c>
      <c r="S1096" s="27">
        <v>0.7247282080100288</v>
      </c>
      <c r="T1096" s="14">
        <v>417.57574499999998</v>
      </c>
      <c r="U1096" s="27">
        <v>7.8687469840759208E-2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308</v>
      </c>
      <c r="C1097" s="302">
        <v>3.8883979295543492E-2</v>
      </c>
      <c r="D1097" s="2">
        <v>90.909090909090907</v>
      </c>
      <c r="E1097" s="2">
        <v>197</v>
      </c>
      <c r="F1097" s="302">
        <v>2.1881595023880929E-2</v>
      </c>
      <c r="G1097" s="14">
        <v>66.6666666666666</v>
      </c>
      <c r="H1097" s="2">
        <v>127</v>
      </c>
      <c r="I1097" s="302">
        <v>1.3711941265385446E-2</v>
      </c>
      <c r="J1097" s="14">
        <v>55.151516000000001</v>
      </c>
      <c r="K1097" s="302">
        <v>-0.58766233766233766</v>
      </c>
      <c r="L1097" s="2">
        <v>2155</v>
      </c>
      <c r="M1097" s="27">
        <v>5.0006961525966495E-2</v>
      </c>
      <c r="N1097" s="2">
        <v>168.48484848484799</v>
      </c>
      <c r="O1097" s="2">
        <v>1631</v>
      </c>
      <c r="P1097" s="27">
        <v>3.6546562696065252E-2</v>
      </c>
      <c r="Q1097" s="14">
        <v>151.51515151515099</v>
      </c>
      <c r="R1097" s="2">
        <v>2169</v>
      </c>
      <c r="S1097" s="27">
        <v>4.688006570557849E-2</v>
      </c>
      <c r="T1097" s="14">
        <v>196.96969999999999</v>
      </c>
      <c r="U1097" s="27">
        <v>6.4965197215777265E-3</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134</v>
      </c>
      <c r="C1098" s="302">
        <v>1.6917055927281908E-2</v>
      </c>
      <c r="D1098" s="2">
        <v>52.121212121212103</v>
      </c>
      <c r="E1098" s="2">
        <v>233</v>
      </c>
      <c r="F1098" s="302">
        <v>2.5880262134843939E-2</v>
      </c>
      <c r="G1098" s="14">
        <v>83.030303030303003</v>
      </c>
      <c r="H1098" s="2">
        <v>129</v>
      </c>
      <c r="I1098" s="302">
        <v>1.3927877348304902E-2</v>
      </c>
      <c r="J1098" s="14">
        <v>56.969695999999999</v>
      </c>
      <c r="K1098" s="302">
        <v>-3.7313432835820892E-2</v>
      </c>
      <c r="L1098" s="2">
        <v>1276</v>
      </c>
      <c r="M1098" s="27">
        <v>2.9609690444145357E-2</v>
      </c>
      <c r="N1098" s="2">
        <v>173.333333333333</v>
      </c>
      <c r="O1098" s="2">
        <v>1187</v>
      </c>
      <c r="P1098" s="27">
        <v>2.6597651698485256E-2</v>
      </c>
      <c r="Q1098" s="14">
        <v>170.30303030303</v>
      </c>
      <c r="R1098" s="2">
        <v>1262</v>
      </c>
      <c r="S1098" s="27">
        <v>2.7276460544232391E-2</v>
      </c>
      <c r="T1098" s="14">
        <v>175.75756799999999</v>
      </c>
      <c r="U1098" s="27">
        <v>-1.0971786833855799E-2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567</v>
      </c>
      <c r="C1099" s="302">
        <v>7.1581870975886877E-2</v>
      </c>
      <c r="D1099" s="2">
        <v>92.121212121212096</v>
      </c>
      <c r="E1099" s="2">
        <v>845</v>
      </c>
      <c r="F1099" s="302">
        <v>9.3857603021215152E-2</v>
      </c>
      <c r="G1099" s="14">
        <v>144.84848484848399</v>
      </c>
      <c r="H1099" s="2">
        <v>920</v>
      </c>
      <c r="I1099" s="302">
        <v>9.9330598142949686E-2</v>
      </c>
      <c r="J1099" s="14">
        <v>148.484848</v>
      </c>
      <c r="K1099" s="302">
        <v>0.62257495590828926</v>
      </c>
      <c r="L1099" s="2">
        <v>2577</v>
      </c>
      <c r="M1099" s="27">
        <v>5.9799508052165037E-2</v>
      </c>
      <c r="N1099" s="2">
        <v>214.54545454545399</v>
      </c>
      <c r="O1099" s="2">
        <v>2995</v>
      </c>
      <c r="P1099" s="27">
        <v>6.7110334319261444E-2</v>
      </c>
      <c r="Q1099" s="14">
        <v>218.78787878787799</v>
      </c>
      <c r="R1099" s="2">
        <v>2636</v>
      </c>
      <c r="S1099" s="27">
        <v>5.6973652927572567E-2</v>
      </c>
      <c r="T1099" s="14">
        <v>230.909088</v>
      </c>
      <c r="U1099" s="27">
        <v>2.2894838960031045E-2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367</v>
      </c>
      <c r="C1100" s="302">
        <v>4.6332533770988511E-2</v>
      </c>
      <c r="D1100" s="2">
        <v>87.272727272727195</v>
      </c>
      <c r="E1100" s="2">
        <v>673</v>
      </c>
      <c r="F1100" s="302">
        <v>7.4752860157725198E-2</v>
      </c>
      <c r="G1100" s="14">
        <v>136.969696969696</v>
      </c>
      <c r="H1100" s="2">
        <v>591</v>
      </c>
      <c r="I1100" s="302">
        <v>6.3809112502699203E-2</v>
      </c>
      <c r="J1100" s="14">
        <v>136.96969999999999</v>
      </c>
      <c r="K1100" s="302">
        <v>0.61035422343324253</v>
      </c>
      <c r="L1100" s="2">
        <v>2155</v>
      </c>
      <c r="M1100" s="27">
        <v>5.0006961525966495E-2</v>
      </c>
      <c r="N1100" s="2">
        <v>261.21212121212102</v>
      </c>
      <c r="O1100" s="2">
        <v>2116</v>
      </c>
      <c r="P1100" s="27">
        <v>4.7414179438917271E-2</v>
      </c>
      <c r="Q1100" s="14">
        <v>229.09090909090901</v>
      </c>
      <c r="R1100" s="2">
        <v>1655</v>
      </c>
      <c r="S1100" s="27">
        <v>3.5770635658244537E-2</v>
      </c>
      <c r="T1100" s="14">
        <v>212.72728000000001</v>
      </c>
      <c r="U1100" s="27">
        <v>-0.23201856148491878</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372</v>
      </c>
      <c r="C1101" s="302">
        <v>4.6963767201110972E-2</v>
      </c>
      <c r="D1101" s="2">
        <v>95.151515151515099</v>
      </c>
      <c r="E1101" s="2">
        <v>235</v>
      </c>
      <c r="F1101" s="302">
        <v>2.6102410307675218E-2</v>
      </c>
      <c r="G1101" s="14">
        <v>80.606060606060595</v>
      </c>
      <c r="H1101" s="2">
        <v>336</v>
      </c>
      <c r="I1101" s="302">
        <v>3.6277261930468582E-2</v>
      </c>
      <c r="J1101" s="14">
        <v>80</v>
      </c>
      <c r="K1101" s="302">
        <v>-9.6774193548387094E-2</v>
      </c>
      <c r="L1101" s="2">
        <v>727</v>
      </c>
      <c r="M1101" s="27">
        <v>1.6870097925465261E-2</v>
      </c>
      <c r="N1101" s="2">
        <v>124.84848484848401</v>
      </c>
      <c r="O1101" s="2">
        <v>850</v>
      </c>
      <c r="P1101" s="27">
        <v>1.9046338621493231E-2</v>
      </c>
      <c r="Q1101" s="14">
        <v>163.636363636363</v>
      </c>
      <c r="R1101" s="2">
        <v>933</v>
      </c>
      <c r="S1101" s="27">
        <v>2.0165560766853264E-2</v>
      </c>
      <c r="T1101" s="14">
        <v>192.121216</v>
      </c>
      <c r="U1101" s="27">
        <v>0.28335625859697389</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130</v>
      </c>
      <c r="C1102" s="302">
        <v>1.6412069183183942E-2</v>
      </c>
      <c r="D1102" s="2">
        <v>39.393939393939398</v>
      </c>
      <c r="E1102" s="2">
        <v>203</v>
      </c>
      <c r="F1102" s="302">
        <v>2.2548039542374766E-2</v>
      </c>
      <c r="G1102" s="14">
        <v>55.757575757575701</v>
      </c>
      <c r="H1102" s="2">
        <v>54</v>
      </c>
      <c r="I1102" s="302">
        <v>5.8302742388253075E-3</v>
      </c>
      <c r="J1102" s="14">
        <v>28.484848</v>
      </c>
      <c r="K1102" s="302">
        <v>-0.58461538461538465</v>
      </c>
      <c r="L1102" s="2">
        <v>449</v>
      </c>
      <c r="M1102" s="27">
        <v>1.0419083863182809E-2</v>
      </c>
      <c r="N1102" s="2">
        <v>90.909090909090907</v>
      </c>
      <c r="O1102" s="2">
        <v>676</v>
      </c>
      <c r="P1102" s="27">
        <v>1.5147441068387559E-2</v>
      </c>
      <c r="Q1102" s="14">
        <v>112.72727272727199</v>
      </c>
      <c r="R1102" s="2">
        <v>786</v>
      </c>
      <c r="S1102" s="27">
        <v>1.6988350228024293E-2</v>
      </c>
      <c r="T1102" s="14">
        <v>121.818184</v>
      </c>
      <c r="U1102" s="27">
        <v>0.75055679287305122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168</v>
      </c>
      <c r="C1103" s="302">
        <v>2.1209443252114633E-2</v>
      </c>
      <c r="D1103" s="2">
        <v>55.757575757575701</v>
      </c>
      <c r="E1103" s="2">
        <v>344</v>
      </c>
      <c r="F1103" s="302">
        <v>3.8209485726979894E-2</v>
      </c>
      <c r="G1103" s="14">
        <v>83.030303030303003</v>
      </c>
      <c r="H1103" s="2">
        <v>427</v>
      </c>
      <c r="I1103" s="302">
        <v>4.6102353703303824E-2</v>
      </c>
      <c r="J1103" s="14">
        <v>120.606064</v>
      </c>
      <c r="K1103" s="302">
        <v>1.5416666666666667</v>
      </c>
      <c r="L1103" s="2">
        <v>762</v>
      </c>
      <c r="M1103" s="27">
        <v>1.7682275954889311E-2</v>
      </c>
      <c r="N1103" s="2">
        <v>124.24242424242399</v>
      </c>
      <c r="O1103" s="2">
        <v>1349</v>
      </c>
      <c r="P1103" s="27">
        <v>3.0227659765169848E-2</v>
      </c>
      <c r="Q1103" s="14">
        <v>171.51515151515099</v>
      </c>
      <c r="R1103" s="2">
        <v>1430</v>
      </c>
      <c r="S1103" s="27">
        <v>3.0907558302894073E-2</v>
      </c>
      <c r="T1103" s="14">
        <v>195.75756799999999</v>
      </c>
      <c r="U1103" s="27">
        <v>0.87664041994750652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282</v>
      </c>
      <c r="C1104" s="302">
        <v>3.5601565458906706E-2</v>
      </c>
      <c r="D1104" s="2">
        <v>72.727272727272705</v>
      </c>
      <c r="E1104" s="2">
        <v>226</v>
      </c>
      <c r="F1104" s="302">
        <v>2.5102743529934465E-2</v>
      </c>
      <c r="G1104" s="14">
        <v>65.454545454545396</v>
      </c>
      <c r="H1104" s="2">
        <v>179</v>
      </c>
      <c r="I1104" s="302">
        <v>1.9326279421291299E-2</v>
      </c>
      <c r="J1104" s="14">
        <v>49.0909081</v>
      </c>
      <c r="K1104" s="302">
        <v>-0.36524822695035464</v>
      </c>
      <c r="L1104" s="2">
        <v>1880</v>
      </c>
      <c r="M1104" s="27">
        <v>4.3625562723348957E-2</v>
      </c>
      <c r="N1104" s="2">
        <v>181.81818181818099</v>
      </c>
      <c r="O1104" s="2">
        <v>2277</v>
      </c>
      <c r="P1104" s="27">
        <v>5.1021780048400106E-2</v>
      </c>
      <c r="Q1104" s="14">
        <v>169.69696969696901</v>
      </c>
      <c r="R1104" s="2">
        <v>1795</v>
      </c>
      <c r="S1104" s="27">
        <v>3.8796550457129271E-2</v>
      </c>
      <c r="T1104" s="14">
        <v>184.84848</v>
      </c>
      <c r="U1104" s="27">
        <v>-4.5212765957446811E-2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2">
        <v>0</v>
      </c>
      <c r="D1105" s="2">
        <v>80</v>
      </c>
      <c r="E1105" s="2">
        <v>22</v>
      </c>
      <c r="F1105" s="302">
        <v>2.4436299011440631E-3</v>
      </c>
      <c r="G1105" s="14">
        <v>21.2121212121212</v>
      </c>
      <c r="H1105" s="2">
        <v>11</v>
      </c>
      <c r="I1105" s="302">
        <v>1.1876484560570072E-3</v>
      </c>
      <c r="J1105" s="14">
        <v>12.727273</v>
      </c>
      <c r="L1105" s="2">
        <v>28</v>
      </c>
      <c r="M1105" s="27">
        <v>6.4974242353923984E-4</v>
      </c>
      <c r="N1105" s="2">
        <v>10.909090909090899</v>
      </c>
      <c r="O1105" s="2">
        <v>47</v>
      </c>
      <c r="P1105" s="27">
        <v>1.053150488482567E-3</v>
      </c>
      <c r="Q1105" s="14">
        <v>25.4545454545454</v>
      </c>
      <c r="R1105" s="2">
        <v>70</v>
      </c>
      <c r="S1105" s="27">
        <v>1.5129573994423671E-3</v>
      </c>
      <c r="T1105" s="14">
        <v>37.5757561</v>
      </c>
      <c r="U1105" s="27">
        <v>1.5</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1926</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1700</v>
      </c>
      <c r="C1108" s="305"/>
      <c r="D1108" s="305" t="s">
        <v>1701</v>
      </c>
      <c r="E1108" s="305" t="s">
        <v>1700</v>
      </c>
      <c r="F1108" s="305"/>
      <c r="G1108" s="305" t="s">
        <v>1701</v>
      </c>
      <c r="H1108" s="305" t="s">
        <v>1700</v>
      </c>
      <c r="I1108" s="305"/>
      <c r="J1108" s="305" t="s">
        <v>1701</v>
      </c>
      <c r="K1108" t="s">
        <v>170</v>
      </c>
      <c r="L1108" s="208" t="s">
        <v>1700</v>
      </c>
      <c r="M1108" s="208"/>
      <c r="N1108" s="208" t="s">
        <v>1701</v>
      </c>
      <c r="O1108" s="208" t="s">
        <v>1700</v>
      </c>
      <c r="P1108" s="208"/>
      <c r="Q1108" s="208" t="s">
        <v>1701</v>
      </c>
      <c r="R1108" s="208" t="s">
        <v>1700</v>
      </c>
      <c r="S1108" s="208"/>
      <c r="T1108" s="208" t="s">
        <v>1701</v>
      </c>
      <c r="U1108" t="s">
        <v>170</v>
      </c>
      <c r="V1108" s="208" t="s">
        <v>1700</v>
      </c>
      <c r="W1108" s="208"/>
      <c r="X1108" s="208" t="s">
        <v>1701</v>
      </c>
      <c r="Y1108" s="208" t="s">
        <v>1700</v>
      </c>
      <c r="Z1108" s="208"/>
      <c r="AA1108" s="208" t="s">
        <v>1701</v>
      </c>
      <c r="AB1108" s="208" t="s">
        <v>1700</v>
      </c>
      <c r="AC1108" s="208"/>
      <c r="AD1108" s="208" t="s">
        <v>1701</v>
      </c>
      <c r="AE1108" t="s">
        <v>170</v>
      </c>
    </row>
    <row r="1109" spans="1:31" x14ac:dyDescent="0.3">
      <c r="A1109" t="s">
        <v>172</v>
      </c>
      <c r="B1109" s="2">
        <v>7499</v>
      </c>
      <c r="C1109" t="s">
        <v>170</v>
      </c>
      <c r="D1109" s="2">
        <v>201.21212121212099</v>
      </c>
      <c r="E1109" s="2">
        <v>8523</v>
      </c>
      <c r="F1109" t="s">
        <v>170</v>
      </c>
      <c r="G1109" s="14">
        <v>167.87878787878699</v>
      </c>
      <c r="H1109" s="2">
        <v>8803</v>
      </c>
      <c r="I1109" t="s">
        <v>170</v>
      </c>
      <c r="J1109" s="14">
        <v>256.36364700000001</v>
      </c>
      <c r="K1109" s="302">
        <v>0.17388985198026405</v>
      </c>
      <c r="L1109" s="2">
        <v>40606</v>
      </c>
      <c r="M1109" s="27" t="s">
        <v>170</v>
      </c>
      <c r="N1109" s="2">
        <v>450.30303030303003</v>
      </c>
      <c r="O1109" s="2">
        <v>41554</v>
      </c>
      <c r="P1109" s="27" t="s">
        <v>170</v>
      </c>
      <c r="Q1109" s="14">
        <v>340</v>
      </c>
      <c r="R1109" s="2">
        <v>43604</v>
      </c>
      <c r="S1109" s="27" t="s">
        <v>170</v>
      </c>
      <c r="T1109" s="14">
        <v>256.36364700000001</v>
      </c>
      <c r="U1109" s="27">
        <v>7.3831453479781317E-2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4429</v>
      </c>
      <c r="C1110" s="302">
        <v>0.59061208161088141</v>
      </c>
      <c r="D1110" s="2">
        <v>192.72727272727201</v>
      </c>
      <c r="E1110" s="2">
        <v>4425</v>
      </c>
      <c r="F1110" s="302">
        <v>0.51918338613164383</v>
      </c>
      <c r="G1110" s="14">
        <v>158.18181818181799</v>
      </c>
      <c r="H1110" s="2">
        <v>4622</v>
      </c>
      <c r="I1110" s="302">
        <v>0.52504827899579687</v>
      </c>
      <c r="J1110" s="14">
        <v>232.121216</v>
      </c>
      <c r="K1110" s="302">
        <v>4.3576428087604424E-2</v>
      </c>
      <c r="L1110" s="2">
        <v>22738</v>
      </c>
      <c r="M1110" s="27">
        <v>0.5599665074126976</v>
      </c>
      <c r="N1110" s="2">
        <v>350.90909090909003</v>
      </c>
      <c r="O1110" s="2">
        <v>21363</v>
      </c>
      <c r="P1110" s="27">
        <v>0.51410213216537515</v>
      </c>
      <c r="Q1110" s="14">
        <v>433.93939393939399</v>
      </c>
      <c r="R1110" s="2">
        <v>23368</v>
      </c>
      <c r="S1110" s="27">
        <v>0.53591413631776896</v>
      </c>
      <c r="T1110" s="14">
        <v>514.54549999999995</v>
      </c>
      <c r="U1110" s="27">
        <v>2.7706922332658986E-2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4107</v>
      </c>
      <c r="C1111" s="302">
        <v>0.54767302306974264</v>
      </c>
      <c r="D1111" s="2">
        <v>204.84848484848399</v>
      </c>
      <c r="E1111" s="2">
        <v>4241</v>
      </c>
      <c r="F1111" s="302">
        <v>0.49759474363487033</v>
      </c>
      <c r="G1111" s="14">
        <v>153.939393939393</v>
      </c>
      <c r="H1111" s="2">
        <v>4432</v>
      </c>
      <c r="I1111" s="302">
        <v>0.50346472793365893</v>
      </c>
      <c r="J1111" s="14">
        <v>221.21212800000001</v>
      </c>
      <c r="K1111" s="302">
        <v>7.9133187241295352E-2</v>
      </c>
      <c r="L1111" s="2">
        <v>21273</v>
      </c>
      <c r="M1111" s="27">
        <v>0.52388809535536618</v>
      </c>
      <c r="N1111" s="2">
        <v>343.636363636363</v>
      </c>
      <c r="O1111" s="2">
        <v>20130</v>
      </c>
      <c r="P1111" s="27">
        <v>0.48442989844539636</v>
      </c>
      <c r="Q1111" s="14">
        <v>419.39393939393898</v>
      </c>
      <c r="R1111" s="2">
        <v>22075</v>
      </c>
      <c r="S1111" s="27">
        <v>0.50626089349600956</v>
      </c>
      <c r="T1111" s="14">
        <v>506.06060000000002</v>
      </c>
      <c r="U1111" s="27">
        <v>3.7700371362760304E-2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165</v>
      </c>
      <c r="C1112" s="302">
        <v>2.20029337244966E-2</v>
      </c>
      <c r="D1112" s="2">
        <v>66.6666666666666</v>
      </c>
      <c r="E1112" s="2">
        <v>15</v>
      </c>
      <c r="F1112" s="302">
        <v>1.7599436818021823E-3</v>
      </c>
      <c r="G1112" s="14">
        <v>12.1212121212121</v>
      </c>
      <c r="H1112" s="2">
        <v>49</v>
      </c>
      <c r="I1112" s="302">
        <v>5.5662842212881973E-3</v>
      </c>
      <c r="J1112" s="14">
        <v>32.121212</v>
      </c>
      <c r="K1112" s="302">
        <v>-0.70303030303030301</v>
      </c>
      <c r="L1112" s="2">
        <v>509</v>
      </c>
      <c r="M1112" s="27">
        <v>1.2535093335960203E-2</v>
      </c>
      <c r="N1112" s="2">
        <v>101.212121212121</v>
      </c>
      <c r="O1112" s="2">
        <v>97</v>
      </c>
      <c r="P1112" s="27">
        <v>2.3343119795928191E-3</v>
      </c>
      <c r="Q1112" s="14">
        <v>28.484848484848399</v>
      </c>
      <c r="R1112" s="2">
        <v>251</v>
      </c>
      <c r="S1112" s="27">
        <v>5.756352628199248E-3</v>
      </c>
      <c r="T1112" s="14">
        <v>61.212119999999999</v>
      </c>
      <c r="U1112" s="27">
        <v>-0.50687622789783893</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0</v>
      </c>
      <c r="C1113" s="302">
        <v>0</v>
      </c>
      <c r="D1113" s="2">
        <v>80</v>
      </c>
      <c r="E1113" s="2">
        <v>0</v>
      </c>
      <c r="F1113" s="302">
        <v>0</v>
      </c>
      <c r="G1113" s="14">
        <v>13.3333333333333</v>
      </c>
      <c r="H1113" s="2">
        <v>13</v>
      </c>
      <c r="I1113" s="302">
        <v>1.4767692831989094E-3</v>
      </c>
      <c r="J1113" s="14">
        <v>12.727273</v>
      </c>
      <c r="L1113" s="2">
        <v>11</v>
      </c>
      <c r="M1113" s="27">
        <v>2.7089592671033835E-4</v>
      </c>
      <c r="N1113" s="2">
        <v>11.5151515151515</v>
      </c>
      <c r="O1113" s="2">
        <v>24</v>
      </c>
      <c r="P1113" s="27">
        <v>5.7756172690956345E-4</v>
      </c>
      <c r="Q1113" s="14">
        <v>17.5757575757575</v>
      </c>
      <c r="R1113" s="2">
        <v>70</v>
      </c>
      <c r="S1113" s="27">
        <v>1.605357306669113E-3</v>
      </c>
      <c r="T1113" s="14">
        <v>40</v>
      </c>
      <c r="U1113" s="27">
        <v>5.3636363636363633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28</v>
      </c>
      <c r="C1114" s="302">
        <v>3.7338311774903318E-3</v>
      </c>
      <c r="D1114" s="2">
        <v>20</v>
      </c>
      <c r="E1114" s="2">
        <v>19</v>
      </c>
      <c r="F1114" s="302">
        <v>2.2292619969494307E-3</v>
      </c>
      <c r="G1114" s="14">
        <v>18.7878787878787</v>
      </c>
      <c r="H1114" s="2">
        <v>0</v>
      </c>
      <c r="I1114" s="302">
        <v>0</v>
      </c>
      <c r="J1114" s="14">
        <v>15.151515</v>
      </c>
      <c r="K1114" s="302">
        <v>-1</v>
      </c>
      <c r="L1114" s="2">
        <v>41</v>
      </c>
      <c r="M1114" s="27">
        <v>1.0097029995567157E-3</v>
      </c>
      <c r="N1114" s="2">
        <v>23.030303030302999</v>
      </c>
      <c r="O1114" s="2">
        <v>112</v>
      </c>
      <c r="P1114" s="27">
        <v>2.6952880589112961E-3</v>
      </c>
      <c r="Q1114" s="14">
        <v>53.939393939393902</v>
      </c>
      <c r="R1114" s="2">
        <v>13</v>
      </c>
      <c r="S1114" s="27">
        <v>2.9813778552426382E-4</v>
      </c>
      <c r="T1114" s="14">
        <v>10.909091</v>
      </c>
      <c r="U1114" s="27">
        <v>-0.68292682926829273</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2">
        <v>0</v>
      </c>
      <c r="D1115" s="2">
        <v>80</v>
      </c>
      <c r="E1115" s="2">
        <v>11</v>
      </c>
      <c r="F1115" s="302">
        <v>1.2906253666549337E-3</v>
      </c>
      <c r="G1115" s="14">
        <v>10.303030303030299</v>
      </c>
      <c r="H1115" s="2">
        <v>0</v>
      </c>
      <c r="I1115" s="302">
        <v>0</v>
      </c>
      <c r="J1115" s="14">
        <v>15.151515</v>
      </c>
      <c r="L1115" s="2">
        <v>0</v>
      </c>
      <c r="M1115" s="27">
        <v>0</v>
      </c>
      <c r="N1115" s="2">
        <v>80</v>
      </c>
      <c r="O1115" s="2">
        <v>25</v>
      </c>
      <c r="P1115" s="27">
        <v>6.0162679886412856E-4</v>
      </c>
      <c r="Q1115" s="14">
        <v>18.181818181818102</v>
      </c>
      <c r="R1115" s="2">
        <v>0</v>
      </c>
      <c r="S1115" s="27">
        <v>0</v>
      </c>
      <c r="T1115" s="14">
        <v>18.787877999999999</v>
      </c>
      <c r="U1115" s="27"/>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16</v>
      </c>
      <c r="C1116" s="302">
        <v>2.1336178157087614E-3</v>
      </c>
      <c r="D1116" s="2">
        <v>15.151515151515101</v>
      </c>
      <c r="E1116" s="2">
        <v>0</v>
      </c>
      <c r="F1116" s="302">
        <v>0</v>
      </c>
      <c r="G1116" s="14">
        <v>13.3333333333333</v>
      </c>
      <c r="H1116" s="2">
        <v>0</v>
      </c>
      <c r="I1116" s="302">
        <v>0</v>
      </c>
      <c r="J1116" s="14">
        <v>15.151515</v>
      </c>
      <c r="K1116" s="302">
        <v>-1</v>
      </c>
      <c r="L1116" s="2">
        <v>16</v>
      </c>
      <c r="M1116" s="27">
        <v>3.9403043885140126E-4</v>
      </c>
      <c r="N1116" s="2">
        <v>15.151515151515101</v>
      </c>
      <c r="O1116" s="2">
        <v>18</v>
      </c>
      <c r="P1116" s="27">
        <v>4.3317129518217259E-4</v>
      </c>
      <c r="Q1116" s="14">
        <v>16.363636363636299</v>
      </c>
      <c r="R1116" s="2">
        <v>11</v>
      </c>
      <c r="S1116" s="27">
        <v>2.5227043390514632E-4</v>
      </c>
      <c r="T1116" s="14">
        <v>21.818182</v>
      </c>
      <c r="U1116" s="27">
        <v>-0.3125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2">
        <v>0</v>
      </c>
      <c r="D1117" s="2">
        <v>80</v>
      </c>
      <c r="E1117" s="2">
        <v>0</v>
      </c>
      <c r="F1117" s="302">
        <v>0</v>
      </c>
      <c r="G1117" s="14">
        <v>13.3333333333333</v>
      </c>
      <c r="H1117" s="2">
        <v>0</v>
      </c>
      <c r="I1117" s="302">
        <v>0</v>
      </c>
      <c r="J1117" s="14">
        <v>15.151515</v>
      </c>
      <c r="L1117" s="2">
        <v>17</v>
      </c>
      <c r="M1117" s="27">
        <v>4.1865734127961385E-4</v>
      </c>
      <c r="N1117" s="2">
        <v>11.5151515151515</v>
      </c>
      <c r="O1117" s="2">
        <v>0</v>
      </c>
      <c r="P1117" s="27">
        <v>0</v>
      </c>
      <c r="Q1117" s="14">
        <v>16.969696969696901</v>
      </c>
      <c r="R1117" s="2">
        <v>0</v>
      </c>
      <c r="S1117" s="27">
        <v>0</v>
      </c>
      <c r="T1117" s="14">
        <v>18.787877999999999</v>
      </c>
      <c r="U1117" s="27">
        <v>-1</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2">
        <v>0</v>
      </c>
      <c r="D1118" s="2">
        <v>80</v>
      </c>
      <c r="E1118" s="2">
        <v>0</v>
      </c>
      <c r="F1118" s="302">
        <v>0</v>
      </c>
      <c r="G1118" s="14">
        <v>13.3333333333333</v>
      </c>
      <c r="H1118" s="2">
        <v>0</v>
      </c>
      <c r="I1118" s="302">
        <v>0</v>
      </c>
      <c r="J1118" s="14">
        <v>15.151515</v>
      </c>
      <c r="L1118" s="2">
        <v>6</v>
      </c>
      <c r="M1118" s="27">
        <v>1.4776141456927547E-4</v>
      </c>
      <c r="N1118" s="2">
        <v>6.6666666666666599</v>
      </c>
      <c r="O1118" s="2">
        <v>0</v>
      </c>
      <c r="P1118" s="27">
        <v>0</v>
      </c>
      <c r="Q1118" s="14">
        <v>16.969696969696901</v>
      </c>
      <c r="R1118" s="2">
        <v>28</v>
      </c>
      <c r="S1118" s="27">
        <v>6.4214292266764515E-4</v>
      </c>
      <c r="T1118" s="14">
        <v>21.212122000000001</v>
      </c>
      <c r="U1118" s="27">
        <v>3.6666666666666665</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113</v>
      </c>
      <c r="C1119" s="302">
        <v>1.5068675823443126E-2</v>
      </c>
      <c r="D1119" s="2">
        <v>35.151515151515099</v>
      </c>
      <c r="E1119" s="2">
        <v>117</v>
      </c>
      <c r="F1119" s="302">
        <v>1.3727560718057022E-2</v>
      </c>
      <c r="G1119" s="14">
        <v>55.757575757575701</v>
      </c>
      <c r="H1119" s="2">
        <v>128</v>
      </c>
      <c r="I1119" s="302">
        <v>1.4540497557650802E-2</v>
      </c>
      <c r="J1119" s="14">
        <v>38.787880000000001</v>
      </c>
      <c r="K1119" s="302">
        <v>0.13274336283185842</v>
      </c>
      <c r="L1119" s="2">
        <v>850</v>
      </c>
      <c r="M1119" s="27">
        <v>2.0932867063980693E-2</v>
      </c>
      <c r="N1119" s="2">
        <v>104.24242424242399</v>
      </c>
      <c r="O1119" s="2">
        <v>919</v>
      </c>
      <c r="P1119" s="27">
        <v>2.2115801126245366E-2</v>
      </c>
      <c r="Q1119" s="14">
        <v>116.363636363636</v>
      </c>
      <c r="R1119" s="2">
        <v>907</v>
      </c>
      <c r="S1119" s="27">
        <v>2.0800843959269791E-2</v>
      </c>
      <c r="T1119" s="14">
        <v>130.30302399999999</v>
      </c>
      <c r="U1119" s="27">
        <v>6.7058823529411768E-2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2">
        <v>0</v>
      </c>
      <c r="D1120" s="2">
        <v>80</v>
      </c>
      <c r="E1120" s="2">
        <v>22</v>
      </c>
      <c r="F1120" s="302">
        <v>2.5812507333098675E-3</v>
      </c>
      <c r="G1120" s="14">
        <v>21.2121212121212</v>
      </c>
      <c r="H1120" s="2">
        <v>0</v>
      </c>
      <c r="I1120" s="302">
        <v>0</v>
      </c>
      <c r="J1120" s="14">
        <v>15.151515</v>
      </c>
      <c r="L1120" s="2">
        <v>15</v>
      </c>
      <c r="M1120" s="27">
        <v>3.6940353642318866E-4</v>
      </c>
      <c r="N1120" s="2">
        <v>9.6969696969696901</v>
      </c>
      <c r="O1120" s="2">
        <v>38</v>
      </c>
      <c r="P1120" s="27">
        <v>9.1447273427347551E-4</v>
      </c>
      <c r="Q1120" s="14">
        <v>23.030303030302999</v>
      </c>
      <c r="R1120" s="2">
        <v>13</v>
      </c>
      <c r="S1120" s="27">
        <v>2.9813778552426382E-4</v>
      </c>
      <c r="T1120" s="14">
        <v>9.6969700000000003</v>
      </c>
      <c r="U1120" s="27">
        <v>-0.13333333333333333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3070</v>
      </c>
      <c r="C1121" s="302">
        <v>0.40938791838911853</v>
      </c>
      <c r="D1121" s="2">
        <v>181.81818181818099</v>
      </c>
      <c r="E1121" s="2">
        <v>4098</v>
      </c>
      <c r="F1121" s="302">
        <v>0.48081661386835622</v>
      </c>
      <c r="G1121" s="14">
        <v>220</v>
      </c>
      <c r="H1121" s="2">
        <v>4181</v>
      </c>
      <c r="I1121" s="302">
        <v>0.47495172100420313</v>
      </c>
      <c r="J1121" s="14">
        <v>287.27273600000001</v>
      </c>
      <c r="K1121" s="302">
        <v>0.36188925081433226</v>
      </c>
      <c r="L1121" s="2">
        <v>17868</v>
      </c>
      <c r="M1121" s="27">
        <v>0.44003349258730234</v>
      </c>
      <c r="N1121" s="2">
        <v>461.21212121212102</v>
      </c>
      <c r="O1121" s="2">
        <v>20191</v>
      </c>
      <c r="P1121" s="27">
        <v>0.48589786783462485</v>
      </c>
      <c r="Q1121" s="14">
        <v>476.969696969697</v>
      </c>
      <c r="R1121" s="2">
        <v>20236</v>
      </c>
      <c r="S1121" s="27">
        <v>0.46408586368223098</v>
      </c>
      <c r="T1121" s="14">
        <v>543.63635299999999</v>
      </c>
      <c r="U1121" s="27">
        <v>0.13252742332661741</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1266</v>
      </c>
      <c r="C1122" s="302">
        <v>0.16882250966795573</v>
      </c>
      <c r="D1122" s="2">
        <v>150.90909090909</v>
      </c>
      <c r="E1122" s="2">
        <v>1425</v>
      </c>
      <c r="F1122" s="302">
        <v>0.16719464977120732</v>
      </c>
      <c r="G1122" s="14">
        <v>164.24242424242399</v>
      </c>
      <c r="H1122" s="2">
        <v>1723</v>
      </c>
      <c r="I1122" s="302">
        <v>0.19572872884244008</v>
      </c>
      <c r="J1122" s="14">
        <v>221.21212800000001</v>
      </c>
      <c r="K1122" s="302">
        <v>0.3609794628751975</v>
      </c>
      <c r="L1122" s="2">
        <v>8453</v>
      </c>
      <c r="M1122" s="27">
        <v>0.20817120622568094</v>
      </c>
      <c r="N1122" s="2">
        <v>398.18181818181802</v>
      </c>
      <c r="O1122" s="2">
        <v>9597</v>
      </c>
      <c r="P1122" s="27">
        <v>0.23095249554796168</v>
      </c>
      <c r="Q1122" s="14">
        <v>349.09090909090901</v>
      </c>
      <c r="R1122" s="2">
        <v>9964</v>
      </c>
      <c r="S1122" s="27">
        <v>0.22851114576644344</v>
      </c>
      <c r="T1122" s="14">
        <v>460.60604899999998</v>
      </c>
      <c r="U1122" s="27">
        <v>0.1787531054063646</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98</v>
      </c>
      <c r="C1123" s="302">
        <v>1.3068409121216162E-2</v>
      </c>
      <c r="D1123" s="2">
        <v>49.090909090909101</v>
      </c>
      <c r="E1123" s="2">
        <v>139</v>
      </c>
      <c r="F1123" s="302">
        <v>1.6308811451366891E-2</v>
      </c>
      <c r="G1123" s="14">
        <v>52.727272727272698</v>
      </c>
      <c r="H1123" s="2">
        <v>78</v>
      </c>
      <c r="I1123" s="302">
        <v>8.8606156991934571E-3</v>
      </c>
      <c r="J1123" s="14">
        <v>48.484848</v>
      </c>
      <c r="K1123" s="302">
        <v>-0.20408163265306123</v>
      </c>
      <c r="L1123" s="2">
        <v>1577</v>
      </c>
      <c r="M1123" s="27">
        <v>3.8836625129291237E-2</v>
      </c>
      <c r="N1123" s="2">
        <v>136.363636363636</v>
      </c>
      <c r="O1123" s="2">
        <v>1430</v>
      </c>
      <c r="P1123" s="27">
        <v>3.4413052895028155E-2</v>
      </c>
      <c r="Q1123" s="14">
        <v>140</v>
      </c>
      <c r="R1123" s="2">
        <v>1673</v>
      </c>
      <c r="S1123" s="27">
        <v>3.8368039629391802E-2</v>
      </c>
      <c r="T1123" s="14">
        <v>179.393936</v>
      </c>
      <c r="U1123" s="27">
        <v>6.0875079264426125E-2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134</v>
      </c>
      <c r="C1124" s="302">
        <v>1.7869049206560874E-2</v>
      </c>
      <c r="D1124" s="2">
        <v>52.121212121212103</v>
      </c>
      <c r="E1124" s="2">
        <v>233</v>
      </c>
      <c r="F1124" s="302">
        <v>2.7337791857327234E-2</v>
      </c>
      <c r="G1124" s="14">
        <v>83.030303030303003</v>
      </c>
      <c r="H1124" s="2">
        <v>116</v>
      </c>
      <c r="I1124" s="302">
        <v>1.3177325911621037E-2</v>
      </c>
      <c r="J1124" s="14">
        <v>55.757576</v>
      </c>
      <c r="K1124" s="302">
        <v>-0.13432835820895522</v>
      </c>
      <c r="L1124" s="2">
        <v>1202</v>
      </c>
      <c r="M1124" s="27">
        <v>2.9601536718711522E-2</v>
      </c>
      <c r="N1124" s="2">
        <v>160</v>
      </c>
      <c r="O1124" s="2">
        <v>985</v>
      </c>
      <c r="P1124" s="27">
        <v>2.3704095875246668E-2</v>
      </c>
      <c r="Q1124" s="14">
        <v>160.60606060606</v>
      </c>
      <c r="R1124" s="2">
        <v>1152</v>
      </c>
      <c r="S1124" s="27">
        <v>2.6419594532611688E-2</v>
      </c>
      <c r="T1124" s="14">
        <v>184.84848</v>
      </c>
      <c r="U1124" s="27">
        <v>-4.1597337770382693E-2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539</v>
      </c>
      <c r="C1125" s="302">
        <v>7.1876250166688888E-2</v>
      </c>
      <c r="D1125" s="2">
        <v>89.696969696969703</v>
      </c>
      <c r="E1125" s="2">
        <v>769</v>
      </c>
      <c r="F1125" s="302">
        <v>9.0226446087058543E-2</v>
      </c>
      <c r="G1125" s="14">
        <v>136.363636363636</v>
      </c>
      <c r="H1125" s="2">
        <v>920</v>
      </c>
      <c r="I1125" s="302">
        <v>0.10450982619561514</v>
      </c>
      <c r="J1125" s="14">
        <v>148.484848</v>
      </c>
      <c r="K1125" s="302">
        <v>0.70686456400742115</v>
      </c>
      <c r="L1125" s="2">
        <v>2336</v>
      </c>
      <c r="M1125" s="27">
        <v>5.7528444072304584E-2</v>
      </c>
      <c r="N1125" s="2">
        <v>199.39393939393901</v>
      </c>
      <c r="O1125" s="2">
        <v>2586</v>
      </c>
      <c r="P1125" s="27">
        <v>6.223227607450546E-2</v>
      </c>
      <c r="Q1125" s="14">
        <v>236.363636363636</v>
      </c>
      <c r="R1125" s="2">
        <v>2497</v>
      </c>
      <c r="S1125" s="27">
        <v>5.7265388496468214E-2</v>
      </c>
      <c r="T1125" s="14">
        <v>221.81817599999999</v>
      </c>
      <c r="U1125" s="27">
        <v>6.8921232876712327E-2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282</v>
      </c>
      <c r="C1126" s="302">
        <v>3.7605014001866915E-2</v>
      </c>
      <c r="D1126" s="2">
        <v>75.757575757575694</v>
      </c>
      <c r="E1126" s="2">
        <v>662</v>
      </c>
      <c r="F1126" s="302">
        <v>7.7672181156869649E-2</v>
      </c>
      <c r="G1126" s="14">
        <v>137.575757575757</v>
      </c>
      <c r="H1126" s="2">
        <v>564</v>
      </c>
      <c r="I1126" s="302">
        <v>6.4069067363398846E-2</v>
      </c>
      <c r="J1126" s="14">
        <v>135.15152</v>
      </c>
      <c r="K1126" s="302">
        <v>1</v>
      </c>
      <c r="L1126" s="2">
        <v>1748</v>
      </c>
      <c r="M1126" s="27">
        <v>4.3047825444515589E-2</v>
      </c>
      <c r="N1126" s="2">
        <v>229.69696969696901</v>
      </c>
      <c r="O1126" s="2">
        <v>1998</v>
      </c>
      <c r="P1126" s="27">
        <v>4.8082013765221157E-2</v>
      </c>
      <c r="Q1126" s="14">
        <v>218.18181818181799</v>
      </c>
      <c r="R1126" s="2">
        <v>1402</v>
      </c>
      <c r="S1126" s="27">
        <v>3.2153013485001374E-2</v>
      </c>
      <c r="T1126" s="14">
        <v>195.75756799999999</v>
      </c>
      <c r="U1126" s="27">
        <v>-0.19794050343249428</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307</v>
      </c>
      <c r="C1127" s="302">
        <v>4.0938791838911852E-2</v>
      </c>
      <c r="D1127" s="2">
        <v>81.818181818181799</v>
      </c>
      <c r="E1127" s="2">
        <v>235</v>
      </c>
      <c r="F1127" s="302">
        <v>2.7572451014900856E-2</v>
      </c>
      <c r="G1127" s="2">
        <v>80.606060606060595</v>
      </c>
      <c r="H1127" s="2">
        <v>288</v>
      </c>
      <c r="I1127" s="302">
        <v>3.27161195047143E-2</v>
      </c>
      <c r="J1127" s="14">
        <v>72.121215800000002</v>
      </c>
      <c r="K1127" s="302">
        <v>-6.1889250814332247E-2</v>
      </c>
      <c r="L1127" s="2">
        <v>553</v>
      </c>
      <c r="M1127" s="27">
        <v>1.3618677042801557E-2</v>
      </c>
      <c r="N1127" s="2">
        <v>98.181818181818201</v>
      </c>
      <c r="O1127" s="2">
        <v>808</v>
      </c>
      <c r="P1127" s="27">
        <v>1.9444578139288637E-2</v>
      </c>
      <c r="Q1127" s="14">
        <v>154.54545454545399</v>
      </c>
      <c r="R1127" s="2">
        <v>824</v>
      </c>
      <c r="S1127" s="27">
        <v>1.8897348867076415E-2</v>
      </c>
      <c r="T1127" s="14">
        <v>178.18182400000001</v>
      </c>
      <c r="U1127" s="27">
        <v>0.49005424954792043</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130</v>
      </c>
      <c r="C1128" s="302">
        <v>1.7335644752633685E-2</v>
      </c>
      <c r="D1128" s="2">
        <v>39.393939393939398</v>
      </c>
      <c r="E1128" s="2">
        <v>203</v>
      </c>
      <c r="F1128" s="302">
        <v>2.3817904493722869E-2</v>
      </c>
      <c r="G1128" s="14">
        <v>55.757575757575701</v>
      </c>
      <c r="H1128" s="2">
        <v>54</v>
      </c>
      <c r="I1128" s="302">
        <v>6.1342724071339312E-3</v>
      </c>
      <c r="J1128" s="14">
        <v>28.484848</v>
      </c>
      <c r="K1128" s="302">
        <v>-0.58461538461538465</v>
      </c>
      <c r="L1128" s="2">
        <v>403</v>
      </c>
      <c r="M1128" s="27">
        <v>9.9246416785696689E-3</v>
      </c>
      <c r="N1128" s="2">
        <v>81.818181818181799</v>
      </c>
      <c r="O1128" s="2">
        <v>658</v>
      </c>
      <c r="P1128" s="27">
        <v>1.5834817346103865E-2</v>
      </c>
      <c r="Q1128" s="14">
        <v>108.484848484848</v>
      </c>
      <c r="R1128" s="2">
        <v>732</v>
      </c>
      <c r="S1128" s="27">
        <v>1.678745069259701E-2</v>
      </c>
      <c r="T1128" s="14">
        <v>116.36364</v>
      </c>
      <c r="U1128" s="27">
        <v>0.81637717121588094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168</v>
      </c>
      <c r="C1129" s="302">
        <v>2.2402987064941992E-2</v>
      </c>
      <c r="D1129" s="2">
        <v>55.757575757575701</v>
      </c>
      <c r="E1129" s="2">
        <v>344</v>
      </c>
      <c r="F1129" s="302">
        <v>4.0361375102663383E-2</v>
      </c>
      <c r="G1129" s="14">
        <v>83.030303030303003</v>
      </c>
      <c r="H1129" s="2">
        <v>427</v>
      </c>
      <c r="I1129" s="302">
        <v>4.8506191071225717E-2</v>
      </c>
      <c r="J1129" s="14">
        <v>120.606064</v>
      </c>
      <c r="K1129" s="302">
        <v>1.5416666666666667</v>
      </c>
      <c r="L1129" s="2">
        <v>722</v>
      </c>
      <c r="M1129" s="27">
        <v>1.7780623553169481E-2</v>
      </c>
      <c r="N1129" s="2">
        <v>115.757575757575</v>
      </c>
      <c r="O1129" s="2">
        <v>986</v>
      </c>
      <c r="P1129" s="27">
        <v>2.3728160947201232E-2</v>
      </c>
      <c r="Q1129" s="14">
        <v>138.78787878787799</v>
      </c>
      <c r="R1129" s="2">
        <v>1312</v>
      </c>
      <c r="S1129" s="27">
        <v>3.0088982662141089E-2</v>
      </c>
      <c r="T1129" s="14">
        <v>192.121216</v>
      </c>
      <c r="U1129" s="27">
        <v>0.81717451523545703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146</v>
      </c>
      <c r="C1130" s="302">
        <v>1.9469262568342447E-2</v>
      </c>
      <c r="D1130" s="2">
        <v>63.030303030303003</v>
      </c>
      <c r="E1130" s="2">
        <v>88</v>
      </c>
      <c r="F1130" s="302">
        <v>1.032500293323947E-2</v>
      </c>
      <c r="G1130" s="14">
        <v>42.424242424242401</v>
      </c>
      <c r="H1130" s="2">
        <v>0</v>
      </c>
      <c r="I1130" s="302">
        <v>0</v>
      </c>
      <c r="J1130" s="14">
        <v>15.151515</v>
      </c>
      <c r="K1130" s="302">
        <v>-1</v>
      </c>
      <c r="L1130" s="2">
        <v>861</v>
      </c>
      <c r="M1130" s="27">
        <v>2.120376299069103E-2</v>
      </c>
      <c r="N1130" s="2">
        <v>136.363636363636</v>
      </c>
      <c r="O1130" s="2">
        <v>1134</v>
      </c>
      <c r="P1130" s="27">
        <v>2.7289791596476872E-2</v>
      </c>
      <c r="Q1130" s="14">
        <v>124.84848484848401</v>
      </c>
      <c r="R1130" s="2">
        <v>623</v>
      </c>
      <c r="S1130" s="27">
        <v>1.4287680029355106E-2</v>
      </c>
      <c r="T1130" s="14">
        <v>104.242424</v>
      </c>
      <c r="U1130" s="27">
        <v>-0.27642276422764228</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2">
        <v>0</v>
      </c>
      <c r="D1131" s="2">
        <v>80</v>
      </c>
      <c r="E1131" s="2">
        <v>0</v>
      </c>
      <c r="F1131" s="302">
        <v>0</v>
      </c>
      <c r="G1131" s="14">
        <v>13.3333333333333</v>
      </c>
      <c r="H1131" s="2">
        <v>11</v>
      </c>
      <c r="I1131" s="302">
        <v>1.2495740088606156E-3</v>
      </c>
      <c r="J1131" s="14">
        <v>12.727273</v>
      </c>
      <c r="L1131" s="2">
        <v>13</v>
      </c>
      <c r="M1131" s="27">
        <v>3.2014973156676353E-4</v>
      </c>
      <c r="N1131" s="2">
        <v>9.6969696969696901</v>
      </c>
      <c r="O1131" s="2">
        <v>9</v>
      </c>
      <c r="P1131" s="27">
        <v>2.1658564759108629E-4</v>
      </c>
      <c r="Q1131" s="14">
        <v>9.0909090909090899</v>
      </c>
      <c r="R1131" s="2">
        <v>57</v>
      </c>
      <c r="S1131" s="27">
        <v>1.3072195211448492E-3</v>
      </c>
      <c r="T1131" s="14">
        <v>35.757576</v>
      </c>
      <c r="U1131" s="27">
        <v>3.3846153846153846</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1938</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1700</v>
      </c>
      <c r="C1134" s="305"/>
      <c r="D1134" s="305" t="s">
        <v>1701</v>
      </c>
      <c r="E1134" s="305" t="s">
        <v>1700</v>
      </c>
      <c r="F1134" s="305"/>
      <c r="G1134" s="305" t="s">
        <v>1701</v>
      </c>
      <c r="H1134" s="305" t="s">
        <v>1700</v>
      </c>
      <c r="I1134" s="305"/>
      <c r="J1134" s="305" t="s">
        <v>1701</v>
      </c>
      <c r="K1134" t="s">
        <v>170</v>
      </c>
      <c r="L1134" s="208" t="s">
        <v>1700</v>
      </c>
      <c r="M1134" s="208"/>
      <c r="N1134" s="208" t="s">
        <v>1701</v>
      </c>
      <c r="O1134" s="208" t="s">
        <v>1700</v>
      </c>
      <c r="P1134" s="208"/>
      <c r="Q1134" s="208" t="s">
        <v>1701</v>
      </c>
      <c r="R1134" s="208" t="s">
        <v>1700</v>
      </c>
      <c r="S1134" s="208"/>
      <c r="T1134" s="208" t="s">
        <v>1701</v>
      </c>
      <c r="U1134" t="s">
        <v>170</v>
      </c>
      <c r="V1134" s="208" t="s">
        <v>1700</v>
      </c>
      <c r="W1134" s="208"/>
      <c r="X1134" s="208" t="s">
        <v>1701</v>
      </c>
      <c r="Y1134" s="208" t="s">
        <v>1700</v>
      </c>
      <c r="Z1134" s="208"/>
      <c r="AA1134" s="208" t="s">
        <v>1701</v>
      </c>
      <c r="AB1134" s="208" t="s">
        <v>1700</v>
      </c>
      <c r="AC1134" s="208"/>
      <c r="AD1134" s="208" t="s">
        <v>1701</v>
      </c>
      <c r="AE1134" t="s">
        <v>170</v>
      </c>
    </row>
    <row r="1135" spans="1:31" x14ac:dyDescent="0.3">
      <c r="A1135" t="s">
        <v>172</v>
      </c>
      <c r="B1135" s="2">
        <v>7921</v>
      </c>
      <c r="C1135" t="s">
        <v>170</v>
      </c>
      <c r="D1135" s="2">
        <v>236.363636363636</v>
      </c>
      <c r="E1135" s="2">
        <v>9003</v>
      </c>
      <c r="F1135" t="s">
        <v>170</v>
      </c>
      <c r="G1135" s="14">
        <v>176.363636363636</v>
      </c>
      <c r="H1135" s="2">
        <v>9262</v>
      </c>
      <c r="I1135" t="s">
        <v>170</v>
      </c>
      <c r="J1135" s="14">
        <v>252.121216</v>
      </c>
      <c r="K1135" s="302">
        <v>0.16929680595884358</v>
      </c>
      <c r="L1135" s="2">
        <v>43094</v>
      </c>
      <c r="M1135" s="27" t="s">
        <v>170</v>
      </c>
      <c r="N1135" s="2">
        <v>369.69696969696901</v>
      </c>
      <c r="O1135" s="2">
        <v>44628</v>
      </c>
      <c r="P1135" s="27" t="s">
        <v>170</v>
      </c>
      <c r="Q1135" s="14">
        <v>184.24242424242399</v>
      </c>
      <c r="R1135" s="2">
        <v>46267</v>
      </c>
      <c r="S1135" s="27" t="s">
        <v>170</v>
      </c>
      <c r="T1135" s="14">
        <v>175.15152</v>
      </c>
      <c r="U1135" s="27">
        <v>7.3629739638928854E-2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17</v>
      </c>
      <c r="C1136" s="302">
        <v>2.1461936624163616E-3</v>
      </c>
      <c r="D1136" s="2">
        <v>21.818181818181799</v>
      </c>
      <c r="E1136" s="2">
        <v>190</v>
      </c>
      <c r="F1136" s="302">
        <v>2.1104076418971454E-2</v>
      </c>
      <c r="G1136" s="14">
        <v>75.151515151515099</v>
      </c>
      <c r="H1136" s="2">
        <v>90</v>
      </c>
      <c r="I1136" s="302">
        <v>9.7171237313755134E-3</v>
      </c>
      <c r="J1136" s="14">
        <v>37.5757561</v>
      </c>
      <c r="K1136" s="302">
        <v>4.2941176470588234</v>
      </c>
      <c r="L1136" s="2">
        <v>295</v>
      </c>
      <c r="M1136" s="27">
        <v>6.8455005337169908E-3</v>
      </c>
      <c r="N1136" s="2">
        <v>71.515151515151501</v>
      </c>
      <c r="O1136" s="2">
        <v>1108</v>
      </c>
      <c r="P1136" s="27">
        <v>2.4827462579546471E-2</v>
      </c>
      <c r="Q1136" s="14">
        <v>158.18181818181799</v>
      </c>
      <c r="R1136" s="2">
        <v>736</v>
      </c>
      <c r="S1136" s="27">
        <v>1.5907666371279747E-2</v>
      </c>
      <c r="T1136" s="14">
        <v>119.393936</v>
      </c>
      <c r="U1136" s="27">
        <v>1.4949152542372881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304</v>
      </c>
      <c r="C1137" s="302">
        <v>3.8378992551445522E-2</v>
      </c>
      <c r="D1137" s="2">
        <v>72.727272727272705</v>
      </c>
      <c r="E1137" s="2">
        <v>549</v>
      </c>
      <c r="F1137" s="302">
        <v>6.0979673442185939E-2</v>
      </c>
      <c r="G1137" s="14">
        <v>121.212121212121</v>
      </c>
      <c r="H1137" s="2">
        <v>462</v>
      </c>
      <c r="I1137" s="302">
        <v>4.9881235154394299E-2</v>
      </c>
      <c r="J1137" s="14">
        <v>123.030304</v>
      </c>
      <c r="K1137" s="302">
        <v>0.51973684210526316</v>
      </c>
      <c r="L1137" s="2">
        <v>2513</v>
      </c>
      <c r="M1137" s="27">
        <v>5.831438251264677E-2</v>
      </c>
      <c r="N1137" s="2">
        <v>186.666666666666</v>
      </c>
      <c r="O1137" s="2">
        <v>2817</v>
      </c>
      <c r="P1137" s="27">
        <v>6.3121806937348743E-2</v>
      </c>
      <c r="Q1137" s="14">
        <v>210.90909090909</v>
      </c>
      <c r="R1137" s="2">
        <v>2361</v>
      </c>
      <c r="S1137" s="27">
        <v>5.1029891715477553E-2</v>
      </c>
      <c r="T1137" s="14">
        <v>243.03030000000001</v>
      </c>
      <c r="U1137" s="27">
        <v>-6.0485475527258255E-2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1808</v>
      </c>
      <c r="C1138" s="302">
        <v>0.22825400833228127</v>
      </c>
      <c r="D1138" s="2">
        <v>148.48484848484799</v>
      </c>
      <c r="E1138" s="2">
        <v>2285</v>
      </c>
      <c r="F1138" s="302">
        <v>0.25380428745973566</v>
      </c>
      <c r="G1138" s="14">
        <v>193.939393939393</v>
      </c>
      <c r="H1138" s="2">
        <v>2231</v>
      </c>
      <c r="I1138" s="302">
        <v>0.240876700496653</v>
      </c>
      <c r="J1138" s="14">
        <v>214.545456</v>
      </c>
      <c r="K1138" s="302">
        <v>0.23396017699115043</v>
      </c>
      <c r="L1138" s="2">
        <v>10427</v>
      </c>
      <c r="M1138" s="27">
        <v>0.24195943750870191</v>
      </c>
      <c r="N1138" s="2">
        <v>337.575757575757</v>
      </c>
      <c r="O1138" s="2">
        <v>10577</v>
      </c>
      <c r="P1138" s="27">
        <v>0.2370036748229811</v>
      </c>
      <c r="Q1138" s="14">
        <v>344.24242424242402</v>
      </c>
      <c r="R1138" s="2">
        <v>10776</v>
      </c>
      <c r="S1138" s="27">
        <v>0.23290898480558497</v>
      </c>
      <c r="T1138" s="14">
        <v>364.84848</v>
      </c>
      <c r="U1138" s="27">
        <v>3.3470796969406351E-2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3966</v>
      </c>
      <c r="C1139" s="302">
        <v>0.50069435677313467</v>
      </c>
      <c r="D1139" s="2">
        <v>258.18181818181802</v>
      </c>
      <c r="E1139" s="2">
        <v>3985</v>
      </c>
      <c r="F1139" s="302">
        <v>0.44263023436632232</v>
      </c>
      <c r="G1139" s="14">
        <v>224.84848484848399</v>
      </c>
      <c r="H1139" s="2">
        <v>4481</v>
      </c>
      <c r="I1139" s="302">
        <v>0.4838047937810408</v>
      </c>
      <c r="J1139" s="14">
        <v>222.42424</v>
      </c>
      <c r="K1139" s="302">
        <v>0.12985375693393847</v>
      </c>
      <c r="L1139" s="2">
        <v>22179</v>
      </c>
      <c r="M1139" s="27">
        <v>0.51466561470274286</v>
      </c>
      <c r="N1139" s="2">
        <v>530.90909090909099</v>
      </c>
      <c r="O1139" s="2">
        <v>21555</v>
      </c>
      <c r="P1139" s="27">
        <v>0.4829927399838666</v>
      </c>
      <c r="Q1139" s="14">
        <v>447.87878787878702</v>
      </c>
      <c r="R1139" s="2">
        <v>22983</v>
      </c>
      <c r="S1139" s="27">
        <v>0.49674714159119893</v>
      </c>
      <c r="T1139" s="14">
        <v>492.72726399999999</v>
      </c>
      <c r="U1139" s="27">
        <v>3.6250507236575136E-2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1606</v>
      </c>
      <c r="C1140" s="302">
        <v>0.20275217775533391</v>
      </c>
      <c r="D1140" s="2">
        <v>136.363636363636</v>
      </c>
      <c r="E1140" s="2">
        <v>1844</v>
      </c>
      <c r="F1140" s="302">
        <v>0.20482061535043875</v>
      </c>
      <c r="G1140" s="14">
        <v>157.575757575757</v>
      </c>
      <c r="H1140" s="2">
        <v>1902</v>
      </c>
      <c r="I1140" s="302">
        <v>0.20535521485640251</v>
      </c>
      <c r="J1140" s="14">
        <v>172.121216</v>
      </c>
      <c r="K1140" s="302">
        <v>0.18430884184308841</v>
      </c>
      <c r="L1140" s="2">
        <v>6752</v>
      </c>
      <c r="M1140" s="27">
        <v>0.15668074441917668</v>
      </c>
      <c r="N1140" s="2">
        <v>338.18181818181802</v>
      </c>
      <c r="O1140" s="2">
        <v>7566</v>
      </c>
      <c r="P1140" s="27">
        <v>0.16953482118849153</v>
      </c>
      <c r="Q1140" s="14">
        <v>320.60606060606</v>
      </c>
      <c r="R1140" s="2">
        <v>8365</v>
      </c>
      <c r="S1140" s="27">
        <v>0.18079840923336288</v>
      </c>
      <c r="T1140" s="14">
        <v>404.24243200000001</v>
      </c>
      <c r="U1140" s="27">
        <v>0.23889218009478674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220</v>
      </c>
      <c r="C1141" s="302">
        <v>2.7774270925388207E-2</v>
      </c>
      <c r="D1141" s="2">
        <v>67.878787878787804</v>
      </c>
      <c r="E1141" s="2">
        <v>150</v>
      </c>
      <c r="F1141" s="302">
        <v>1.6661112962345886E-2</v>
      </c>
      <c r="G1141" s="14">
        <v>44.848484848484802</v>
      </c>
      <c r="H1141" s="2">
        <v>96</v>
      </c>
      <c r="I1141" s="302">
        <v>1.0364931980133881E-2</v>
      </c>
      <c r="J1141" s="14">
        <v>50.303031900000001</v>
      </c>
      <c r="K1141" s="302">
        <v>-0.5636363636363636</v>
      </c>
      <c r="L1141" s="2">
        <v>928</v>
      </c>
      <c r="M1141" s="27">
        <v>2.1534320323014805E-2</v>
      </c>
      <c r="N1141" s="2">
        <v>120</v>
      </c>
      <c r="O1141" s="2">
        <v>1005</v>
      </c>
      <c r="P1141" s="27">
        <v>2.2519494487765527E-2</v>
      </c>
      <c r="Q1141" s="14">
        <v>120</v>
      </c>
      <c r="R1141" s="2">
        <v>1046</v>
      </c>
      <c r="S1141" s="27">
        <v>2.2607906283095943E-2</v>
      </c>
      <c r="T1141" s="14">
        <v>144.84848</v>
      </c>
      <c r="U1141" s="27">
        <v>0.12715517241379309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1945</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1700</v>
      </c>
      <c r="C1144" s="305"/>
      <c r="D1144" s="305" t="s">
        <v>1701</v>
      </c>
      <c r="E1144" s="305" t="s">
        <v>1700</v>
      </c>
      <c r="F1144" s="305"/>
      <c r="G1144" s="305" t="s">
        <v>1701</v>
      </c>
      <c r="H1144" s="305" t="s">
        <v>1700</v>
      </c>
      <c r="I1144" s="305"/>
      <c r="J1144" s="305" t="s">
        <v>1701</v>
      </c>
      <c r="K1144" t="s">
        <v>170</v>
      </c>
      <c r="L1144" s="208" t="s">
        <v>1700</v>
      </c>
      <c r="M1144" s="208"/>
      <c r="N1144" s="208" t="s">
        <v>1701</v>
      </c>
      <c r="O1144" s="208" t="s">
        <v>1700</v>
      </c>
      <c r="P1144" s="208"/>
      <c r="Q1144" s="208" t="s">
        <v>1701</v>
      </c>
      <c r="R1144" s="208" t="s">
        <v>1700</v>
      </c>
      <c r="S1144" s="208"/>
      <c r="T1144" s="208" t="s">
        <v>1701</v>
      </c>
      <c r="U1144" t="s">
        <v>170</v>
      </c>
      <c r="V1144" s="208" t="s">
        <v>1700</v>
      </c>
      <c r="W1144" s="208"/>
      <c r="X1144" s="208" t="s">
        <v>1701</v>
      </c>
      <c r="Y1144" s="208" t="s">
        <v>1700</v>
      </c>
      <c r="Z1144" s="208"/>
      <c r="AA1144" s="208" t="s">
        <v>1701</v>
      </c>
      <c r="AB1144" s="208" t="s">
        <v>1700</v>
      </c>
      <c r="AC1144" s="208"/>
      <c r="AD1144" s="208" t="s">
        <v>1701</v>
      </c>
      <c r="AE1144" t="s">
        <v>170</v>
      </c>
    </row>
    <row r="1145" spans="1:31" x14ac:dyDescent="0.3">
      <c r="A1145" t="s">
        <v>172</v>
      </c>
      <c r="B1145" s="2">
        <v>7499</v>
      </c>
      <c r="C1145" t="s">
        <v>170</v>
      </c>
      <c r="D1145" s="2">
        <v>201.21212121212099</v>
      </c>
      <c r="E1145" s="2">
        <v>8523</v>
      </c>
      <c r="F1145" t="s">
        <v>170</v>
      </c>
      <c r="G1145" s="14">
        <v>167.87878787878699</v>
      </c>
      <c r="H1145" s="2">
        <v>8803</v>
      </c>
      <c r="I1145" t="s">
        <v>170</v>
      </c>
      <c r="J1145" s="14">
        <v>256.36364700000001</v>
      </c>
      <c r="K1145" s="302">
        <v>0.17388985198026405</v>
      </c>
      <c r="L1145" s="2">
        <v>40606</v>
      </c>
      <c r="M1145" s="27" t="s">
        <v>170</v>
      </c>
      <c r="N1145" s="2">
        <v>450.30303030303003</v>
      </c>
      <c r="O1145" s="2">
        <v>41554</v>
      </c>
      <c r="P1145" s="27" t="s">
        <v>170</v>
      </c>
      <c r="Q1145" s="14">
        <v>340</v>
      </c>
      <c r="R1145" s="2">
        <v>43604</v>
      </c>
      <c r="S1145" s="27" t="s">
        <v>170</v>
      </c>
      <c r="T1145" s="14">
        <v>256.36364700000001</v>
      </c>
      <c r="U1145" s="27">
        <v>7.3831453479781317E-2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4429</v>
      </c>
      <c r="C1146" s="302">
        <v>0.59061208161088141</v>
      </c>
      <c r="D1146" s="2">
        <v>192.72727272727201</v>
      </c>
      <c r="E1146" s="2">
        <v>4425</v>
      </c>
      <c r="F1146" s="302">
        <v>0.51918338613164383</v>
      </c>
      <c r="G1146" s="14">
        <v>158.18181818181799</v>
      </c>
      <c r="H1146" s="2">
        <v>4622</v>
      </c>
      <c r="I1146" s="302">
        <v>0.52504827899579687</v>
      </c>
      <c r="J1146" s="14">
        <v>232.121216</v>
      </c>
      <c r="K1146" s="302">
        <v>4.3576428087604424E-2</v>
      </c>
      <c r="L1146" s="2">
        <v>22738</v>
      </c>
      <c r="M1146" s="27">
        <v>0.5599665074126976</v>
      </c>
      <c r="N1146" s="2">
        <v>350.90909090909003</v>
      </c>
      <c r="O1146" s="2">
        <v>21363</v>
      </c>
      <c r="P1146" s="27">
        <v>0.51410213216537515</v>
      </c>
      <c r="Q1146" s="14">
        <v>433.93939393939399</v>
      </c>
      <c r="R1146" s="2">
        <v>23368</v>
      </c>
      <c r="S1146" s="27">
        <v>0.53591413631776896</v>
      </c>
      <c r="T1146" s="14">
        <v>514.54549999999995</v>
      </c>
      <c r="U1146" s="27">
        <v>2.7706922332658986E-2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302">
        <v>0</v>
      </c>
      <c r="D1147" s="2">
        <v>80</v>
      </c>
      <c r="E1147" s="2">
        <v>24</v>
      </c>
      <c r="F1147" s="302">
        <v>2.8159098908834917E-3</v>
      </c>
      <c r="G1147" s="14">
        <v>23.030303030302999</v>
      </c>
      <c r="H1147" s="2">
        <v>14</v>
      </c>
      <c r="I1147" s="302">
        <v>1.5903669203680562E-3</v>
      </c>
      <c r="J1147" s="14">
        <v>9.6969700000000003</v>
      </c>
      <c r="L1147" s="2">
        <v>68</v>
      </c>
      <c r="M1147" s="27">
        <v>1.6746293651184554E-3</v>
      </c>
      <c r="N1147" s="2">
        <v>26.060606060605998</v>
      </c>
      <c r="O1147" s="2">
        <v>131</v>
      </c>
      <c r="P1147" s="27">
        <v>3.152524426048034E-3</v>
      </c>
      <c r="Q1147" s="14">
        <v>56.363636363636303</v>
      </c>
      <c r="R1147" s="2">
        <v>129</v>
      </c>
      <c r="S1147" s="27">
        <v>2.9584441794330797E-3</v>
      </c>
      <c r="T1147" s="14">
        <v>49.696968099999999</v>
      </c>
      <c r="U1147" s="27">
        <v>0.8970588235294118</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50</v>
      </c>
      <c r="C1148" s="302">
        <v>6.6675556740898789E-3</v>
      </c>
      <c r="D1148" s="2">
        <v>27.272727272727199</v>
      </c>
      <c r="E1148" s="2">
        <v>59</v>
      </c>
      <c r="F1148" s="302">
        <v>6.9224451484219173E-3</v>
      </c>
      <c r="G1148" s="14">
        <v>33.3333333333333</v>
      </c>
      <c r="H1148" s="2">
        <v>0</v>
      </c>
      <c r="I1148" s="302">
        <v>0</v>
      </c>
      <c r="J1148" s="14">
        <v>15.151515</v>
      </c>
      <c r="K1148" s="302">
        <v>-1</v>
      </c>
      <c r="L1148" s="2">
        <v>231</v>
      </c>
      <c r="M1148" s="27">
        <v>5.6888144609171061E-3</v>
      </c>
      <c r="N1148" s="2">
        <v>49.090909090909101</v>
      </c>
      <c r="O1148" s="2">
        <v>212</v>
      </c>
      <c r="P1148" s="27">
        <v>5.1017952543678108E-3</v>
      </c>
      <c r="Q1148" s="14">
        <v>54.545454545454497</v>
      </c>
      <c r="R1148" s="2">
        <v>72</v>
      </c>
      <c r="S1148" s="27">
        <v>1.6512246582882305E-3</v>
      </c>
      <c r="T1148" s="14">
        <v>32.727271999999999</v>
      </c>
      <c r="U1148" s="27">
        <v>-0.68831168831168832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260</v>
      </c>
      <c r="C1149" s="302">
        <v>3.4671289505267371E-2</v>
      </c>
      <c r="D1149" s="2">
        <v>64.242424242424207</v>
      </c>
      <c r="E1149" s="2">
        <v>218</v>
      </c>
      <c r="F1149" s="302">
        <v>2.557784817552505E-2</v>
      </c>
      <c r="G1149" s="14">
        <v>69.696969696969703</v>
      </c>
      <c r="H1149" s="2">
        <v>237</v>
      </c>
      <c r="I1149" s="302">
        <v>2.6922640009087812E-2</v>
      </c>
      <c r="J1149" s="14">
        <v>66.060609999999997</v>
      </c>
      <c r="K1149" s="302">
        <v>-8.8461538461538466E-2</v>
      </c>
      <c r="L1149" s="2">
        <v>2457</v>
      </c>
      <c r="M1149" s="27">
        <v>6.0508299266118309E-2</v>
      </c>
      <c r="N1149" s="2">
        <v>166.06060606060601</v>
      </c>
      <c r="O1149" s="2">
        <v>2195</v>
      </c>
      <c r="P1149" s="27">
        <v>5.2822832940270494E-2</v>
      </c>
      <c r="Q1149" s="14">
        <v>180</v>
      </c>
      <c r="R1149" s="2">
        <v>2096</v>
      </c>
      <c r="S1149" s="27">
        <v>4.8068984496835152E-2</v>
      </c>
      <c r="T1149" s="14">
        <v>192.72728000000001</v>
      </c>
      <c r="U1149" s="27">
        <v>-0.14692714692714692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2586</v>
      </c>
      <c r="C1150" s="302">
        <v>0.34484597946392853</v>
      </c>
      <c r="D1150" s="2">
        <v>174.54545454545399</v>
      </c>
      <c r="E1150" s="2">
        <v>2508</v>
      </c>
      <c r="F1150" s="302">
        <v>0.29426258359732488</v>
      </c>
      <c r="G1150" s="14">
        <v>181.21212121212099</v>
      </c>
      <c r="H1150" s="2">
        <v>2819</v>
      </c>
      <c r="I1150" s="302">
        <v>0.32023173917982506</v>
      </c>
      <c r="J1150" s="14">
        <v>209.69697600000001</v>
      </c>
      <c r="K1150" s="302">
        <v>9.0100541376643459E-2</v>
      </c>
      <c r="L1150" s="2">
        <v>14165</v>
      </c>
      <c r="M1150" s="27">
        <v>0.34884007289563118</v>
      </c>
      <c r="N1150" s="2">
        <v>358.78787878787801</v>
      </c>
      <c r="O1150" s="2">
        <v>12860</v>
      </c>
      <c r="P1150" s="27">
        <v>0.30947682533570775</v>
      </c>
      <c r="Q1150" s="14">
        <v>392.12121212121201</v>
      </c>
      <c r="R1150" s="2">
        <v>13990</v>
      </c>
      <c r="S1150" s="27">
        <v>0.32084212457572697</v>
      </c>
      <c r="T1150" s="14">
        <v>459.39395100000002</v>
      </c>
      <c r="U1150" s="27">
        <v>-1.2354394634662902E-2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1328</v>
      </c>
      <c r="C1151" s="302">
        <v>0.17709027870382718</v>
      </c>
      <c r="D1151" s="2">
        <v>123.636363636363</v>
      </c>
      <c r="E1151" s="2">
        <v>1496</v>
      </c>
      <c r="F1151" s="302">
        <v>0.17552504986507098</v>
      </c>
      <c r="G1151" s="14">
        <v>155.15151515151501</v>
      </c>
      <c r="H1151" s="2">
        <v>1456</v>
      </c>
      <c r="I1151" s="302">
        <v>0.16539815971827787</v>
      </c>
      <c r="J1151" s="14">
        <v>135.15152</v>
      </c>
      <c r="K1151" s="302">
        <v>9.6385542168674704E-2</v>
      </c>
      <c r="L1151" s="2">
        <v>5071</v>
      </c>
      <c r="M1151" s="27">
        <v>0.12488302221346599</v>
      </c>
      <c r="N1151" s="2">
        <v>285.45454545454498</v>
      </c>
      <c r="O1151" s="2">
        <v>5348</v>
      </c>
      <c r="P1151" s="27">
        <v>0.12870000481301438</v>
      </c>
      <c r="Q1151" s="14">
        <v>280</v>
      </c>
      <c r="R1151" s="2">
        <v>6241</v>
      </c>
      <c r="S1151" s="27">
        <v>0.1431290707274562</v>
      </c>
      <c r="T1151" s="14">
        <v>340.60604899999998</v>
      </c>
      <c r="U1151" s="27">
        <v>0.23072372313153225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205</v>
      </c>
      <c r="C1152" s="302">
        <v>2.7336978263768501E-2</v>
      </c>
      <c r="D1152" s="2">
        <v>66.6666666666666</v>
      </c>
      <c r="E1152" s="2">
        <v>120</v>
      </c>
      <c r="F1152" s="302">
        <v>1.4079549454417459E-2</v>
      </c>
      <c r="G1152" s="14">
        <v>40</v>
      </c>
      <c r="H1152" s="2">
        <v>96</v>
      </c>
      <c r="I1152" s="302">
        <v>1.09053731682381E-2</v>
      </c>
      <c r="J1152" s="14">
        <v>50.303031900000001</v>
      </c>
      <c r="K1152" s="302">
        <v>-0.53170731707317076</v>
      </c>
      <c r="L1152" s="2">
        <v>746</v>
      </c>
      <c r="M1152" s="27">
        <v>1.8371669211446583E-2</v>
      </c>
      <c r="N1152" s="2">
        <v>113.333333333333</v>
      </c>
      <c r="O1152" s="2">
        <v>617</v>
      </c>
      <c r="P1152" s="27">
        <v>1.4848149395966693E-2</v>
      </c>
      <c r="Q1152" s="14">
        <v>114.54545454545401</v>
      </c>
      <c r="R1152" s="2">
        <v>840</v>
      </c>
      <c r="S1152" s="27">
        <v>1.9264287680029354E-2</v>
      </c>
      <c r="T1152" s="14">
        <v>147.27271999999999</v>
      </c>
      <c r="U1152" s="27">
        <v>0.12600536193029491</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3070</v>
      </c>
      <c r="C1153" s="302">
        <v>0.40938791838911853</v>
      </c>
      <c r="D1153" s="2">
        <v>181.81818181818099</v>
      </c>
      <c r="E1153" s="2">
        <v>4098</v>
      </c>
      <c r="F1153" s="302">
        <v>0.48081661386835622</v>
      </c>
      <c r="G1153" s="14">
        <v>220</v>
      </c>
      <c r="H1153" s="2">
        <v>4181</v>
      </c>
      <c r="I1153" s="302">
        <v>0.47495172100420313</v>
      </c>
      <c r="J1153" s="14">
        <v>287.27273600000001</v>
      </c>
      <c r="K1153" s="302">
        <v>0.36188925081433226</v>
      </c>
      <c r="L1153" s="2">
        <v>17868</v>
      </c>
      <c r="M1153" s="27">
        <v>0.44003349258730234</v>
      </c>
      <c r="N1153" s="2">
        <v>461.21212121212102</v>
      </c>
      <c r="O1153" s="2">
        <v>20191</v>
      </c>
      <c r="P1153" s="27">
        <v>0.48589786783462485</v>
      </c>
      <c r="Q1153" s="14">
        <v>476.969696969697</v>
      </c>
      <c r="R1153" s="2">
        <v>20236</v>
      </c>
      <c r="S1153" s="27">
        <v>0.46408586368223098</v>
      </c>
      <c r="T1153" s="14">
        <v>543.63635299999999</v>
      </c>
      <c r="U1153" s="27">
        <v>0.13252742332661741</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17</v>
      </c>
      <c r="C1154" s="302">
        <v>2.2669689291905585E-3</v>
      </c>
      <c r="D1154" s="2">
        <v>21.818181818181799</v>
      </c>
      <c r="E1154" s="2">
        <v>166</v>
      </c>
      <c r="F1154" s="302">
        <v>1.9476710078610817E-2</v>
      </c>
      <c r="G1154" s="14">
        <v>70.909090909090907</v>
      </c>
      <c r="H1154" s="2">
        <v>76</v>
      </c>
      <c r="I1154" s="302">
        <v>8.6334204248551625E-3</v>
      </c>
      <c r="J1154" s="14">
        <v>35.757576</v>
      </c>
      <c r="K1154" s="302">
        <v>3.4705882352941178</v>
      </c>
      <c r="L1154" s="2">
        <v>140</v>
      </c>
      <c r="M1154" s="27">
        <v>3.4477663399497612E-3</v>
      </c>
      <c r="N1154" s="2">
        <v>61.212121212121197</v>
      </c>
      <c r="O1154" s="2">
        <v>595</v>
      </c>
      <c r="P1154" s="27">
        <v>1.431871781296626E-2</v>
      </c>
      <c r="Q1154" s="14">
        <v>120.60606060606</v>
      </c>
      <c r="R1154" s="2">
        <v>512</v>
      </c>
      <c r="S1154" s="27">
        <v>1.1742042014494082E-2</v>
      </c>
      <c r="T1154" s="14">
        <v>104.242424</v>
      </c>
      <c r="U1154" s="27">
        <v>2.657142857142857</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223</v>
      </c>
      <c r="C1155" s="302">
        <v>2.9737298306440858E-2</v>
      </c>
      <c r="D1155" s="2">
        <v>68.484848484848399</v>
      </c>
      <c r="E1155" s="2">
        <v>490</v>
      </c>
      <c r="F1155" s="302">
        <v>5.7491493605537958E-2</v>
      </c>
      <c r="G1155" s="14">
        <v>118.787878787878</v>
      </c>
      <c r="H1155" s="2">
        <v>462</v>
      </c>
      <c r="I1155" s="302">
        <v>5.2482108372145862E-2</v>
      </c>
      <c r="J1155" s="14">
        <v>123.030304</v>
      </c>
      <c r="K1155" s="302">
        <v>1.0717488789237668</v>
      </c>
      <c r="L1155" s="2">
        <v>2025</v>
      </c>
      <c r="M1155" s="27">
        <v>4.9869477417130471E-2</v>
      </c>
      <c r="N1155" s="2">
        <v>186.06060606060601</v>
      </c>
      <c r="O1155" s="2">
        <v>2298</v>
      </c>
      <c r="P1155" s="27">
        <v>5.53015353515907E-2</v>
      </c>
      <c r="Q1155" s="14">
        <v>205.45454545454501</v>
      </c>
      <c r="R1155" s="2">
        <v>2039</v>
      </c>
      <c r="S1155" s="27">
        <v>4.6761764975690304E-2</v>
      </c>
      <c r="T1155" s="14">
        <v>223.636368</v>
      </c>
      <c r="U1155" s="27">
        <v>6.9135802469135806E-3</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1393</v>
      </c>
      <c r="C1156" s="302">
        <v>0.18575810108014401</v>
      </c>
      <c r="D1156" s="2">
        <v>113.333333333333</v>
      </c>
      <c r="E1156" s="2">
        <v>1832</v>
      </c>
      <c r="F1156" s="302">
        <v>0.21494778833743988</v>
      </c>
      <c r="G1156" s="14">
        <v>178.78787878787799</v>
      </c>
      <c r="H1156" s="2">
        <v>1895</v>
      </c>
      <c r="I1156" s="302">
        <v>0.21526752243553335</v>
      </c>
      <c r="J1156" s="14">
        <v>205.454544</v>
      </c>
      <c r="K1156" s="302">
        <v>0.36037329504666188</v>
      </c>
      <c r="L1156" s="2">
        <v>6981</v>
      </c>
      <c r="M1156" s="27">
        <v>0.17192040585135202</v>
      </c>
      <c r="N1156" s="2">
        <v>320.60606060606</v>
      </c>
      <c r="O1156" s="2">
        <v>7317</v>
      </c>
      <c r="P1156" s="27">
        <v>0.17608413149155316</v>
      </c>
      <c r="Q1156" s="14">
        <v>324.24242424242402</v>
      </c>
      <c r="R1156" s="2">
        <v>7789</v>
      </c>
      <c r="S1156" s="27">
        <v>0.17863040088065316</v>
      </c>
      <c r="T1156" s="14">
        <v>347.27273600000001</v>
      </c>
      <c r="U1156" s="27">
        <v>0.11574273026786994</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1202</v>
      </c>
      <c r="C1157" s="302">
        <v>0.16028803840512068</v>
      </c>
      <c r="D1157" s="2">
        <v>156.969696969696</v>
      </c>
      <c r="E1157" s="2">
        <v>1345</v>
      </c>
      <c r="F1157" s="302">
        <v>0.15780828346826234</v>
      </c>
      <c r="G1157" s="14">
        <v>177.575757575757</v>
      </c>
      <c r="H1157" s="2">
        <v>1415</v>
      </c>
      <c r="I1157" s="302">
        <v>0.16074065659434283</v>
      </c>
      <c r="J1157" s="14">
        <v>221.81817599999999</v>
      </c>
      <c r="K1157" s="302">
        <v>0.17720465890183029</v>
      </c>
      <c r="L1157" s="2">
        <v>7092</v>
      </c>
      <c r="M1157" s="27">
        <v>0.17465399202088361</v>
      </c>
      <c r="N1157" s="2">
        <v>355.75757575757501</v>
      </c>
      <c r="O1157" s="2">
        <v>7761</v>
      </c>
      <c r="P1157" s="27">
        <v>0.18676902343938009</v>
      </c>
      <c r="Q1157" s="14">
        <v>329.09090909090901</v>
      </c>
      <c r="R1157" s="2">
        <v>7932</v>
      </c>
      <c r="S1157" s="27">
        <v>0.18190991652142005</v>
      </c>
      <c r="T1157" s="14">
        <v>395.15152</v>
      </c>
      <c r="U1157" s="27">
        <v>0.11844331641285956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220</v>
      </c>
      <c r="C1158" s="302">
        <v>2.9337244965995466E-2</v>
      </c>
      <c r="D1158" s="2">
        <v>68.484848484848399</v>
      </c>
      <c r="E1158" s="2">
        <v>235</v>
      </c>
      <c r="F1158" s="302">
        <v>2.7572451014900856E-2</v>
      </c>
      <c r="G1158" s="14">
        <v>52.727272727272698</v>
      </c>
      <c r="H1158" s="2">
        <v>333</v>
      </c>
      <c r="I1158" s="302">
        <v>3.7828013177325912E-2</v>
      </c>
      <c r="J1158" s="14">
        <v>96.969695999999999</v>
      </c>
      <c r="K1158" s="302">
        <v>0.51363636363636367</v>
      </c>
      <c r="L1158" s="2">
        <v>1463</v>
      </c>
      <c r="M1158" s="27">
        <v>3.6029158252475005E-2</v>
      </c>
      <c r="N1158" s="2">
        <v>169.69696969696901</v>
      </c>
      <c r="O1158" s="2">
        <v>1855</v>
      </c>
      <c r="P1158" s="27">
        <v>4.4640708475718341E-2</v>
      </c>
      <c r="Q1158" s="14">
        <v>155.15151515151501</v>
      </c>
      <c r="R1158" s="2">
        <v>1813</v>
      </c>
      <c r="S1158" s="27">
        <v>4.1578754242730026E-2</v>
      </c>
      <c r="T1158" s="14">
        <v>223.03030000000001</v>
      </c>
      <c r="U1158" s="27">
        <v>0.23923444976076555</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15</v>
      </c>
      <c r="C1159" s="302">
        <v>2.0002667022269638E-3</v>
      </c>
      <c r="D1159" s="2">
        <v>13.3333333333333</v>
      </c>
      <c r="E1159" s="2">
        <v>30</v>
      </c>
      <c r="F1159" s="302">
        <v>3.5198873636043647E-3</v>
      </c>
      <c r="G1159" s="14">
        <v>23.636363636363601</v>
      </c>
      <c r="H1159" s="2">
        <v>0</v>
      </c>
      <c r="I1159" s="302">
        <v>0</v>
      </c>
      <c r="J1159" s="14">
        <v>15.151515</v>
      </c>
      <c r="K1159" s="302">
        <v>-1</v>
      </c>
      <c r="L1159" s="2">
        <v>167</v>
      </c>
      <c r="M1159" s="27">
        <v>4.112692705511501E-3</v>
      </c>
      <c r="N1159" s="2">
        <v>46.060606060605998</v>
      </c>
      <c r="O1159" s="2">
        <v>365</v>
      </c>
      <c r="P1159" s="27">
        <v>8.7837512634162777E-3</v>
      </c>
      <c r="Q1159" s="14">
        <v>78.181818181818201</v>
      </c>
      <c r="R1159" s="2">
        <v>151</v>
      </c>
      <c r="S1159" s="27">
        <v>3.462985047243372E-3</v>
      </c>
      <c r="T1159" s="14">
        <v>47.272728000000001</v>
      </c>
      <c r="U1159" s="27">
        <v>-9.580838323353294E-2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1952</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1700</v>
      </c>
      <c r="C1162" s="305"/>
      <c r="D1162" s="305" t="s">
        <v>1701</v>
      </c>
      <c r="E1162" s="305" t="s">
        <v>1700</v>
      </c>
      <c r="F1162" s="305"/>
      <c r="G1162" s="305" t="s">
        <v>1701</v>
      </c>
      <c r="H1162" s="305" t="s">
        <v>1700</v>
      </c>
      <c r="I1162" s="305"/>
      <c r="J1162" s="305" t="s">
        <v>1701</v>
      </c>
      <c r="K1162" t="s">
        <v>170</v>
      </c>
      <c r="L1162" s="208" t="s">
        <v>1700</v>
      </c>
      <c r="M1162" s="208"/>
      <c r="N1162" s="208" t="s">
        <v>1701</v>
      </c>
      <c r="O1162" s="208" t="s">
        <v>1700</v>
      </c>
      <c r="P1162" s="208"/>
      <c r="Q1162" s="208" t="s">
        <v>1701</v>
      </c>
      <c r="R1162" s="208" t="s">
        <v>1700</v>
      </c>
      <c r="S1162" s="208"/>
      <c r="T1162" s="208" t="s">
        <v>1701</v>
      </c>
      <c r="U1162" t="s">
        <v>170</v>
      </c>
      <c r="V1162" s="208" t="s">
        <v>1700</v>
      </c>
      <c r="W1162" s="208"/>
      <c r="X1162" s="208" t="s">
        <v>1701</v>
      </c>
      <c r="Y1162" s="208" t="s">
        <v>1700</v>
      </c>
      <c r="Z1162" s="208"/>
      <c r="AA1162" s="208" t="s">
        <v>1701</v>
      </c>
      <c r="AB1162" s="208" t="s">
        <v>1700</v>
      </c>
      <c r="AC1162" s="208"/>
      <c r="AD1162" s="208" t="s">
        <v>1701</v>
      </c>
      <c r="AE1162" t="s">
        <v>170</v>
      </c>
    </row>
    <row r="1163" spans="1:31" x14ac:dyDescent="0.3">
      <c r="A1163" t="s">
        <v>172</v>
      </c>
      <c r="B1163" s="2">
        <v>7499</v>
      </c>
      <c r="C1163" t="s">
        <v>170</v>
      </c>
      <c r="D1163" s="2">
        <v>201.21212121212099</v>
      </c>
      <c r="E1163" s="2">
        <v>8523</v>
      </c>
      <c r="F1163" t="s">
        <v>170</v>
      </c>
      <c r="G1163" s="14">
        <v>167.87878787878699</v>
      </c>
      <c r="H1163" s="2">
        <v>8803</v>
      </c>
      <c r="I1163" t="s">
        <v>170</v>
      </c>
      <c r="J1163" s="14">
        <v>256.36364700000001</v>
      </c>
      <c r="K1163" s="302">
        <v>0.17388985198026405</v>
      </c>
      <c r="L1163" s="2">
        <v>40606</v>
      </c>
      <c r="M1163" s="27" t="s">
        <v>170</v>
      </c>
      <c r="N1163" s="2">
        <v>450.30303030303003</v>
      </c>
      <c r="O1163" s="2">
        <v>41554</v>
      </c>
      <c r="P1163" s="27" t="s">
        <v>170</v>
      </c>
      <c r="Q1163" s="14">
        <v>340</v>
      </c>
      <c r="R1163" s="2">
        <v>43604</v>
      </c>
      <c r="S1163" s="27" t="s">
        <v>170</v>
      </c>
      <c r="T1163" s="14">
        <v>256.36364700000001</v>
      </c>
      <c r="U1163" s="27">
        <v>7.3831453479781317E-2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4429</v>
      </c>
      <c r="C1164" s="302">
        <v>0.59061208161088141</v>
      </c>
      <c r="D1164" s="2">
        <v>192.72727272727201</v>
      </c>
      <c r="E1164" s="2">
        <v>4425</v>
      </c>
      <c r="F1164" s="302">
        <v>0.51918338613164383</v>
      </c>
      <c r="G1164" s="14">
        <v>158.18181818181799</v>
      </c>
      <c r="H1164" s="2">
        <v>4622</v>
      </c>
      <c r="I1164" s="302">
        <v>0.52504827899579687</v>
      </c>
      <c r="J1164" s="14">
        <v>232.121216</v>
      </c>
      <c r="K1164" s="302">
        <v>4.3576428087604424E-2</v>
      </c>
      <c r="L1164" s="2">
        <v>22738</v>
      </c>
      <c r="M1164" s="27">
        <v>0.5599665074126976</v>
      </c>
      <c r="N1164" s="2">
        <v>350.90909090909003</v>
      </c>
      <c r="O1164" s="2">
        <v>21363</v>
      </c>
      <c r="P1164" s="27">
        <v>0.51410213216537515</v>
      </c>
      <c r="Q1164" s="14">
        <v>433.93939393939399</v>
      </c>
      <c r="R1164" s="2">
        <v>23368</v>
      </c>
      <c r="S1164" s="27">
        <v>0.53591413631776896</v>
      </c>
      <c r="T1164" s="14">
        <v>514.54549999999995</v>
      </c>
      <c r="U1164" s="27">
        <v>2.7706922332658986E-2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4321</v>
      </c>
      <c r="C1165" s="302">
        <v>0.57621016135484726</v>
      </c>
      <c r="D1165" s="2">
        <v>190.30303030303</v>
      </c>
      <c r="E1165" s="2">
        <v>4425</v>
      </c>
      <c r="F1165" s="302">
        <v>0.51918338613164383</v>
      </c>
      <c r="G1165" s="14">
        <v>158.18181818181799</v>
      </c>
      <c r="H1165" s="2">
        <v>4597</v>
      </c>
      <c r="I1165" s="302">
        <v>0.52220833806656819</v>
      </c>
      <c r="J1165" s="14">
        <v>232.72728000000001</v>
      </c>
      <c r="K1165" s="302">
        <v>6.3874103216847958E-2</v>
      </c>
      <c r="L1165" s="2">
        <v>22526</v>
      </c>
      <c r="M1165" s="27">
        <v>0.55474560409791651</v>
      </c>
      <c r="N1165" s="2">
        <v>348.48484848484799</v>
      </c>
      <c r="O1165" s="2">
        <v>21228</v>
      </c>
      <c r="P1165" s="27">
        <v>0.5108533474515089</v>
      </c>
      <c r="Q1165" s="14">
        <v>427.87878787878702</v>
      </c>
      <c r="R1165" s="2">
        <v>23334</v>
      </c>
      <c r="S1165" s="27">
        <v>0.53513439134024399</v>
      </c>
      <c r="T1165" s="14">
        <v>512.72730000000001</v>
      </c>
      <c r="U1165" s="27">
        <v>3.5869661724229777E-2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108</v>
      </c>
      <c r="C1166" s="302">
        <v>1.4401920256034139E-2</v>
      </c>
      <c r="D1166" s="2">
        <v>55.151515151515099</v>
      </c>
      <c r="E1166" s="2">
        <v>0</v>
      </c>
      <c r="F1166" s="302">
        <v>0</v>
      </c>
      <c r="G1166" s="14">
        <v>13.3333333333333</v>
      </c>
      <c r="H1166" s="2">
        <v>25</v>
      </c>
      <c r="I1166" s="302">
        <v>2.8399409292286719E-3</v>
      </c>
      <c r="J1166" s="14">
        <v>23.030304000000001</v>
      </c>
      <c r="K1166" s="302">
        <v>-0.76851851851851849</v>
      </c>
      <c r="L1166" s="2">
        <v>212</v>
      </c>
      <c r="M1166" s="27">
        <v>5.2209033147810665E-3</v>
      </c>
      <c r="N1166" s="2">
        <v>68.484848484848399</v>
      </c>
      <c r="O1166" s="2">
        <v>135</v>
      </c>
      <c r="P1166" s="27">
        <v>3.2487847138662944E-3</v>
      </c>
      <c r="Q1166" s="14">
        <v>60</v>
      </c>
      <c r="R1166" s="2">
        <v>34</v>
      </c>
      <c r="S1166" s="27">
        <v>7.7974497752499765E-4</v>
      </c>
      <c r="T1166" s="14">
        <v>24.242424</v>
      </c>
      <c r="U1166" s="27">
        <v>-0.839622641509434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3070</v>
      </c>
      <c r="C1167" s="302">
        <v>0.40938791838911853</v>
      </c>
      <c r="D1167" s="2">
        <v>181.81818181818099</v>
      </c>
      <c r="E1167" s="2">
        <v>4098</v>
      </c>
      <c r="F1167" s="302">
        <v>0.48081661386835622</v>
      </c>
      <c r="G1167" s="14">
        <v>220</v>
      </c>
      <c r="H1167" s="2">
        <v>4181</v>
      </c>
      <c r="I1167" s="302">
        <v>0.47495172100420313</v>
      </c>
      <c r="J1167" s="14">
        <v>287.27273600000001</v>
      </c>
      <c r="K1167" s="302">
        <v>0.36188925081433226</v>
      </c>
      <c r="L1167" s="2">
        <v>17868</v>
      </c>
      <c r="M1167" s="27">
        <v>0.44003349258730234</v>
      </c>
      <c r="N1167" s="2">
        <v>461.21212121212102</v>
      </c>
      <c r="O1167" s="2">
        <v>20191</v>
      </c>
      <c r="P1167" s="27">
        <v>0.48589786783462485</v>
      </c>
      <c r="Q1167" s="14">
        <v>476.969696969697</v>
      </c>
      <c r="R1167" s="2">
        <v>20236</v>
      </c>
      <c r="S1167" s="27">
        <v>0.46408586368223098</v>
      </c>
      <c r="T1167" s="14">
        <v>543.63635299999999</v>
      </c>
      <c r="U1167" s="27">
        <v>0.13252742332661741</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2974</v>
      </c>
      <c r="C1168" s="302">
        <v>0.396586211494866</v>
      </c>
      <c r="D1168" s="2">
        <v>172.12121212121201</v>
      </c>
      <c r="E1168" s="2">
        <v>4098</v>
      </c>
      <c r="F1168" s="302">
        <v>0.48081661386835622</v>
      </c>
      <c r="G1168" s="14">
        <v>220</v>
      </c>
      <c r="H1168" s="2">
        <v>4170</v>
      </c>
      <c r="I1168" s="302">
        <v>0.47370214699534252</v>
      </c>
      <c r="J1168" s="14">
        <v>286.66665599999999</v>
      </c>
      <c r="K1168" s="302">
        <v>0.40215198386012108</v>
      </c>
      <c r="L1168" s="2">
        <v>17351</v>
      </c>
      <c r="M1168" s="27">
        <v>0.42730138403191648</v>
      </c>
      <c r="N1168" s="2">
        <v>450.90909090909099</v>
      </c>
      <c r="O1168" s="2">
        <v>20125</v>
      </c>
      <c r="P1168" s="27">
        <v>0.4843095730856235</v>
      </c>
      <c r="Q1168" s="14">
        <v>484.24242424242402</v>
      </c>
      <c r="R1168" s="2">
        <v>20214</v>
      </c>
      <c r="S1168" s="27">
        <v>0.46358132281442072</v>
      </c>
      <c r="T1168" s="14">
        <v>544.24243200000001</v>
      </c>
      <c r="U1168" s="27">
        <v>0.16500489885309205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96</v>
      </c>
      <c r="C1169" s="302">
        <v>1.2801706894252567E-2</v>
      </c>
      <c r="D1169" s="2">
        <v>45.454545454545404</v>
      </c>
      <c r="E1169" s="2">
        <v>0</v>
      </c>
      <c r="F1169" s="302">
        <v>0</v>
      </c>
      <c r="G1169" s="14">
        <v>13.3333333333333</v>
      </c>
      <c r="H1169" s="2">
        <v>11</v>
      </c>
      <c r="I1169" s="302">
        <v>1.2495740088606156E-3</v>
      </c>
      <c r="J1169" s="14">
        <v>12.727273</v>
      </c>
      <c r="K1169" s="302">
        <v>-0.88541666666666663</v>
      </c>
      <c r="L1169" s="2">
        <v>517</v>
      </c>
      <c r="M1169" s="27">
        <v>1.2732108555385903E-2</v>
      </c>
      <c r="N1169" s="2">
        <v>118.181818181818</v>
      </c>
      <c r="O1169" s="2">
        <v>66</v>
      </c>
      <c r="P1169" s="27">
        <v>1.5882947490012994E-3</v>
      </c>
      <c r="Q1169" s="14">
        <v>30.909090909090899</v>
      </c>
      <c r="R1169" s="2">
        <v>22</v>
      </c>
      <c r="S1169" s="27">
        <v>5.0454086781029264E-4</v>
      </c>
      <c r="T1169" s="14">
        <v>16.969695999999999</v>
      </c>
      <c r="U1169" s="27">
        <v>-0.95744680851063835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1954</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1700</v>
      </c>
      <c r="C1172" s="305"/>
      <c r="D1172" s="305" t="s">
        <v>1701</v>
      </c>
      <c r="E1172" s="305" t="s">
        <v>1700</v>
      </c>
      <c r="F1172" s="305"/>
      <c r="G1172" s="305" t="s">
        <v>1701</v>
      </c>
      <c r="H1172" s="305" t="s">
        <v>1700</v>
      </c>
      <c r="I1172" s="305"/>
      <c r="J1172" s="305" t="s">
        <v>1701</v>
      </c>
      <c r="K1172" t="s">
        <v>170</v>
      </c>
      <c r="L1172" s="208" t="s">
        <v>1700</v>
      </c>
      <c r="M1172" s="208"/>
      <c r="N1172" s="208" t="s">
        <v>1701</v>
      </c>
      <c r="O1172" s="208" t="s">
        <v>1700</v>
      </c>
      <c r="P1172" s="208"/>
      <c r="Q1172" s="208" t="s">
        <v>1701</v>
      </c>
      <c r="R1172" s="208" t="s">
        <v>1700</v>
      </c>
      <c r="S1172" s="208"/>
      <c r="T1172" s="208" t="s">
        <v>1701</v>
      </c>
      <c r="U1172" t="s">
        <v>170</v>
      </c>
      <c r="V1172" s="208" t="s">
        <v>1700</v>
      </c>
      <c r="W1172" s="208"/>
      <c r="X1172" s="208" t="s">
        <v>1701</v>
      </c>
      <c r="Y1172" s="208" t="s">
        <v>1700</v>
      </c>
      <c r="Z1172" s="208"/>
      <c r="AA1172" s="208" t="s">
        <v>1701</v>
      </c>
      <c r="AB1172" s="208" t="s">
        <v>1700</v>
      </c>
      <c r="AC1172" s="208"/>
      <c r="AD1172" s="208" t="s">
        <v>1701</v>
      </c>
      <c r="AE1172" t="s">
        <v>170</v>
      </c>
    </row>
    <row r="1173" spans="1:31" x14ac:dyDescent="0.3">
      <c r="A1173" t="s">
        <v>172</v>
      </c>
      <c r="B1173" s="2">
        <v>7499</v>
      </c>
      <c r="C1173" t="s">
        <v>170</v>
      </c>
      <c r="D1173" s="2">
        <v>201.21212121212099</v>
      </c>
      <c r="E1173" s="2">
        <v>8523</v>
      </c>
      <c r="F1173" t="s">
        <v>170</v>
      </c>
      <c r="G1173" s="14">
        <v>167.87878787878699</v>
      </c>
      <c r="H1173" s="2">
        <v>8803</v>
      </c>
      <c r="I1173" t="s">
        <v>170</v>
      </c>
      <c r="J1173" s="14">
        <v>256.36364700000001</v>
      </c>
      <c r="K1173" s="302">
        <v>0.17388985198026405</v>
      </c>
      <c r="L1173" s="2">
        <v>40606</v>
      </c>
      <c r="M1173" s="27" t="s">
        <v>170</v>
      </c>
      <c r="N1173" s="2">
        <v>450.30303030303003</v>
      </c>
      <c r="O1173" s="2">
        <v>41554</v>
      </c>
      <c r="P1173" s="27" t="s">
        <v>170</v>
      </c>
      <c r="Q1173" s="14">
        <v>340</v>
      </c>
      <c r="R1173" s="2">
        <v>43604</v>
      </c>
      <c r="S1173" s="27" t="s">
        <v>170</v>
      </c>
      <c r="T1173" s="14">
        <v>256.36364700000001</v>
      </c>
      <c r="U1173" s="27">
        <v>7.3831453479781317E-2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4429</v>
      </c>
      <c r="C1174" s="302">
        <v>0.59061208161088141</v>
      </c>
      <c r="D1174" s="2">
        <v>192.72727272727201</v>
      </c>
      <c r="E1174" s="2">
        <v>4425</v>
      </c>
      <c r="F1174" s="302">
        <v>0.51918338613164383</v>
      </c>
      <c r="G1174" s="14">
        <v>158.18181818181799</v>
      </c>
      <c r="H1174" s="2">
        <v>4622</v>
      </c>
      <c r="I1174" s="302">
        <v>0.52504827899579687</v>
      </c>
      <c r="J1174" s="14">
        <v>232.121216</v>
      </c>
      <c r="K1174" s="302">
        <v>4.3576428087604424E-2</v>
      </c>
      <c r="L1174" s="2">
        <v>22738</v>
      </c>
      <c r="M1174" s="27">
        <v>0.5599665074126976</v>
      </c>
      <c r="N1174" s="2">
        <v>350.90909090909003</v>
      </c>
      <c r="O1174" s="2">
        <v>21363</v>
      </c>
      <c r="P1174" s="27">
        <v>0.51410213216537515</v>
      </c>
      <c r="Q1174" s="14">
        <v>433.93939393939399</v>
      </c>
      <c r="R1174" s="2">
        <v>23368</v>
      </c>
      <c r="S1174" s="27">
        <v>0.53591413631776896</v>
      </c>
      <c r="T1174" s="14">
        <v>514.54549999999995</v>
      </c>
      <c r="U1174" s="27">
        <v>2.7706922332658986E-2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4321</v>
      </c>
      <c r="C1175" s="302">
        <v>0.57621016135484726</v>
      </c>
      <c r="D1175" s="2">
        <v>190.30303030303</v>
      </c>
      <c r="E1175" s="2">
        <v>4425</v>
      </c>
      <c r="F1175" s="302">
        <v>0.51918338613164383</v>
      </c>
      <c r="G1175" s="14">
        <v>158.18181818181799</v>
      </c>
      <c r="H1175" s="2">
        <v>4597</v>
      </c>
      <c r="I1175" s="302">
        <v>0.52220833806656819</v>
      </c>
      <c r="J1175" s="14">
        <v>232.72728000000001</v>
      </c>
      <c r="K1175" s="302">
        <v>6.3874103216847958E-2</v>
      </c>
      <c r="L1175" s="2">
        <v>22530</v>
      </c>
      <c r="M1175" s="27">
        <v>0.55484411170762937</v>
      </c>
      <c r="N1175" s="2">
        <v>349.69696969696901</v>
      </c>
      <c r="O1175" s="2">
        <v>21266</v>
      </c>
      <c r="P1175" s="27">
        <v>0.51176782018578237</v>
      </c>
      <c r="Q1175" s="14">
        <v>432.72727272727201</v>
      </c>
      <c r="R1175" s="2">
        <v>23323</v>
      </c>
      <c r="S1175" s="27">
        <v>0.53488212090633891</v>
      </c>
      <c r="T1175" s="14">
        <v>513.93939999999998</v>
      </c>
      <c r="U1175" s="27">
        <v>3.5197514425210831E-2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108</v>
      </c>
      <c r="C1176" s="302">
        <v>1.4401920256034139E-2</v>
      </c>
      <c r="D1176" s="2">
        <v>55.151515151515099</v>
      </c>
      <c r="E1176" s="2">
        <v>0</v>
      </c>
      <c r="F1176" s="302">
        <v>0</v>
      </c>
      <c r="G1176" s="14">
        <v>13.3333333333333</v>
      </c>
      <c r="H1176" s="2">
        <v>25</v>
      </c>
      <c r="I1176" s="302">
        <v>2.8399409292286719E-3</v>
      </c>
      <c r="J1176" s="14">
        <v>23.030304000000001</v>
      </c>
      <c r="K1176" s="302">
        <v>-0.76851851851851849</v>
      </c>
      <c r="L1176" s="2">
        <v>208</v>
      </c>
      <c r="M1176" s="27">
        <v>5.1223957050682166E-3</v>
      </c>
      <c r="N1176" s="2">
        <v>71.515151515151501</v>
      </c>
      <c r="O1176" s="2">
        <v>97</v>
      </c>
      <c r="P1176" s="27">
        <v>2.3343119795928191E-3</v>
      </c>
      <c r="Q1176" s="14">
        <v>43.030303030303003</v>
      </c>
      <c r="R1176" s="2">
        <v>45</v>
      </c>
      <c r="S1176" s="27">
        <v>1.0320154114301439E-3</v>
      </c>
      <c r="T1176" s="14">
        <v>30.909089999999999</v>
      </c>
      <c r="U1176" s="27">
        <v>-0.78365384615384615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3070</v>
      </c>
      <c r="C1177" s="302">
        <v>0.40938791838911853</v>
      </c>
      <c r="D1177" s="2">
        <v>181.81818181818099</v>
      </c>
      <c r="E1177" s="2">
        <v>4098</v>
      </c>
      <c r="F1177" s="302">
        <v>0.48081661386835622</v>
      </c>
      <c r="G1177" s="14">
        <v>220</v>
      </c>
      <c r="H1177" s="2">
        <v>4181</v>
      </c>
      <c r="I1177" s="302">
        <v>0.47495172100420313</v>
      </c>
      <c r="J1177" s="14">
        <v>287.27273600000001</v>
      </c>
      <c r="K1177" s="302">
        <v>0.36188925081433226</v>
      </c>
      <c r="L1177" s="2">
        <v>17868</v>
      </c>
      <c r="M1177" s="27">
        <v>0.44003349258730234</v>
      </c>
      <c r="N1177" s="2">
        <v>461.21212121212102</v>
      </c>
      <c r="O1177" s="2">
        <v>20191</v>
      </c>
      <c r="P1177" s="27">
        <v>0.48589786783462485</v>
      </c>
      <c r="Q1177" s="14">
        <v>476.969696969697</v>
      </c>
      <c r="R1177" s="2">
        <v>20236</v>
      </c>
      <c r="S1177" s="27">
        <v>0.46408586368223098</v>
      </c>
      <c r="T1177" s="14">
        <v>543.63635299999999</v>
      </c>
      <c r="U1177" s="27">
        <v>0.13252742332661741</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2974</v>
      </c>
      <c r="C1178" s="302">
        <v>0.396586211494866</v>
      </c>
      <c r="D1178" s="2">
        <v>172.12121212121201</v>
      </c>
      <c r="E1178" s="2">
        <v>4015</v>
      </c>
      <c r="F1178" s="302">
        <v>0.4710782588290508</v>
      </c>
      <c r="G1178" s="14">
        <v>219.39393939393901</v>
      </c>
      <c r="H1178" s="2">
        <v>4139</v>
      </c>
      <c r="I1178" s="302">
        <v>0.47018062024309892</v>
      </c>
      <c r="J1178" s="14">
        <v>281.81817599999999</v>
      </c>
      <c r="K1178" s="302">
        <v>0.39172831203765973</v>
      </c>
      <c r="L1178" s="2">
        <v>17313</v>
      </c>
      <c r="M1178" s="27">
        <v>0.42636556173964441</v>
      </c>
      <c r="N1178" s="2">
        <v>449.69696969696901</v>
      </c>
      <c r="O1178" s="2">
        <v>19855</v>
      </c>
      <c r="P1178" s="27">
        <v>0.47781200365789095</v>
      </c>
      <c r="Q1178" s="14">
        <v>467.87878787878799</v>
      </c>
      <c r="R1178" s="2">
        <v>20060</v>
      </c>
      <c r="S1178" s="27">
        <v>0.46004953673974863</v>
      </c>
      <c r="T1178" s="14">
        <v>535.75756799999999</v>
      </c>
      <c r="U1178" s="27">
        <v>0.15866689770692544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96</v>
      </c>
      <c r="C1179" s="302">
        <v>1.2801706894252567E-2</v>
      </c>
      <c r="D1179" s="2">
        <v>45.454545454545404</v>
      </c>
      <c r="E1179" s="2">
        <v>83</v>
      </c>
      <c r="F1179" s="302">
        <v>9.7383550393054085E-3</v>
      </c>
      <c r="G1179" s="14">
        <v>36.969696969696898</v>
      </c>
      <c r="H1179" s="2">
        <v>42</v>
      </c>
      <c r="I1179" s="302">
        <v>4.7711007611041687E-3</v>
      </c>
      <c r="J1179" s="14">
        <v>35.151516000000001</v>
      </c>
      <c r="K1179" s="302">
        <v>-0.5625</v>
      </c>
      <c r="L1179" s="2">
        <v>555</v>
      </c>
      <c r="M1179" s="27">
        <v>1.3667930847657982E-2</v>
      </c>
      <c r="N1179" s="2">
        <v>113.333333333333</v>
      </c>
      <c r="O1179" s="2">
        <v>336</v>
      </c>
      <c r="P1179" s="27">
        <v>8.0858641767338878E-3</v>
      </c>
      <c r="Q1179" s="14">
        <v>84.848484848484802</v>
      </c>
      <c r="R1179" s="2">
        <v>176</v>
      </c>
      <c r="S1179" s="27">
        <v>4.0363269424823411E-3</v>
      </c>
      <c r="T1179" s="14">
        <v>55.151516000000001</v>
      </c>
      <c r="U1179" s="27">
        <v>-0.6828828828828829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1956</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1700</v>
      </c>
      <c r="C1182" s="305"/>
      <c r="D1182" s="305" t="s">
        <v>1701</v>
      </c>
      <c r="E1182" s="305" t="s">
        <v>1700</v>
      </c>
      <c r="F1182" s="305"/>
      <c r="G1182" s="305" t="s">
        <v>1701</v>
      </c>
      <c r="H1182" s="305" t="s">
        <v>1700</v>
      </c>
      <c r="I1182" s="305"/>
      <c r="J1182" s="305" t="s">
        <v>1701</v>
      </c>
      <c r="K1182" t="s">
        <v>170</v>
      </c>
      <c r="L1182" s="208" t="s">
        <v>1700</v>
      </c>
      <c r="M1182" s="208"/>
      <c r="N1182" s="208" t="s">
        <v>1701</v>
      </c>
      <c r="O1182" s="208" t="s">
        <v>1700</v>
      </c>
      <c r="P1182" s="208"/>
      <c r="Q1182" s="208" t="s">
        <v>1701</v>
      </c>
      <c r="R1182" s="208" t="s">
        <v>1700</v>
      </c>
      <c r="S1182" s="208"/>
      <c r="T1182" s="208" t="s">
        <v>1701</v>
      </c>
      <c r="U1182" t="s">
        <v>170</v>
      </c>
      <c r="V1182" s="208" t="s">
        <v>1700</v>
      </c>
      <c r="W1182" s="208"/>
      <c r="X1182" s="208" t="s">
        <v>1701</v>
      </c>
      <c r="Y1182" s="208" t="s">
        <v>1700</v>
      </c>
      <c r="Z1182" s="208"/>
      <c r="AA1182" s="208" t="s">
        <v>1701</v>
      </c>
      <c r="AB1182" s="208" t="s">
        <v>1700</v>
      </c>
      <c r="AC1182" s="208"/>
      <c r="AD1182" s="208" t="s">
        <v>1701</v>
      </c>
      <c r="AE1182" t="s">
        <v>170</v>
      </c>
    </row>
    <row r="1183" spans="1:31" x14ac:dyDescent="0.3">
      <c r="A1183" t="s">
        <v>1413</v>
      </c>
      <c r="B1183" s="15">
        <v>883</v>
      </c>
      <c r="C1183" t="s">
        <v>170</v>
      </c>
      <c r="D1183" s="15">
        <v>19.393939393939299</v>
      </c>
      <c r="E1183" s="15">
        <v>862</v>
      </c>
      <c r="F1183" t="s">
        <v>170</v>
      </c>
      <c r="G1183" s="15">
        <v>18.181818181818102</v>
      </c>
      <c r="H1183" s="2">
        <v>1097</v>
      </c>
      <c r="I1183" t="s">
        <v>170</v>
      </c>
      <c r="J1183" s="14">
        <v>54.5454559</v>
      </c>
      <c r="K1183" s="302">
        <v>0.24235560588901472</v>
      </c>
      <c r="L1183" s="2">
        <v>815</v>
      </c>
      <c r="M1183" s="27" t="s">
        <v>170</v>
      </c>
      <c r="N1183" s="2">
        <v>14.545454545454501</v>
      </c>
      <c r="O1183" s="2">
        <v>881</v>
      </c>
      <c r="P1183" s="27" t="s">
        <v>170</v>
      </c>
      <c r="Q1183" s="14">
        <v>11.5151515151515</v>
      </c>
      <c r="R1183" s="2">
        <v>1030</v>
      </c>
      <c r="S1183" s="27" t="s">
        <v>170</v>
      </c>
      <c r="T1183" s="14">
        <v>20</v>
      </c>
      <c r="U1183" s="27">
        <v>0.26380368098159507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1957</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1700</v>
      </c>
      <c r="C1186" s="305"/>
      <c r="D1186" s="305" t="s">
        <v>1701</v>
      </c>
      <c r="E1186" s="305" t="s">
        <v>1700</v>
      </c>
      <c r="F1186" s="305"/>
      <c r="G1186" s="305" t="s">
        <v>1701</v>
      </c>
      <c r="H1186" s="305" t="s">
        <v>1700</v>
      </c>
      <c r="I1186" s="305"/>
      <c r="J1186" s="305" t="s">
        <v>1701</v>
      </c>
      <c r="K1186" t="s">
        <v>170</v>
      </c>
      <c r="L1186" s="208" t="s">
        <v>1700</v>
      </c>
      <c r="M1186" s="208"/>
      <c r="N1186" s="208" t="s">
        <v>1701</v>
      </c>
      <c r="O1186" s="208" t="s">
        <v>1700</v>
      </c>
      <c r="P1186" s="208"/>
      <c r="Q1186" s="208" t="s">
        <v>1701</v>
      </c>
      <c r="R1186" s="208" t="s">
        <v>1700</v>
      </c>
      <c r="S1186" s="208"/>
      <c r="T1186" s="208" t="s">
        <v>1701</v>
      </c>
      <c r="U1186" t="s">
        <v>170</v>
      </c>
      <c r="V1186" s="208" t="s">
        <v>1700</v>
      </c>
      <c r="W1186" s="208"/>
      <c r="X1186" s="208" t="s">
        <v>1701</v>
      </c>
      <c r="Y1186" s="208" t="s">
        <v>1700</v>
      </c>
      <c r="Z1186" s="208"/>
      <c r="AA1186" s="208" t="s">
        <v>1701</v>
      </c>
      <c r="AB1186" s="208" t="s">
        <v>1700</v>
      </c>
      <c r="AC1186" s="208"/>
      <c r="AD1186" s="208" t="s">
        <v>1701</v>
      </c>
      <c r="AE1186" t="s">
        <v>170</v>
      </c>
    </row>
    <row r="1187" spans="1:31" x14ac:dyDescent="0.3">
      <c r="A1187" t="s">
        <v>172</v>
      </c>
      <c r="B1187" s="2">
        <v>3070</v>
      </c>
      <c r="C1187" t="s">
        <v>170</v>
      </c>
      <c r="D1187" s="2">
        <v>181.81818181818099</v>
      </c>
      <c r="E1187" s="2">
        <v>4098</v>
      </c>
      <c r="F1187" t="s">
        <v>170</v>
      </c>
      <c r="G1187" s="14">
        <v>220</v>
      </c>
      <c r="H1187" s="2">
        <v>4181</v>
      </c>
      <c r="I1187" t="s">
        <v>170</v>
      </c>
      <c r="J1187" s="14">
        <v>287.27273600000001</v>
      </c>
      <c r="K1187" s="302">
        <v>0.36188925081433226</v>
      </c>
      <c r="L1187" s="2">
        <v>17868</v>
      </c>
      <c r="M1187" s="27" t="s">
        <v>170</v>
      </c>
      <c r="N1187" s="2">
        <v>461.21212121212102</v>
      </c>
      <c r="O1187" s="2">
        <v>20191</v>
      </c>
      <c r="P1187" s="27" t="s">
        <v>170</v>
      </c>
      <c r="Q1187" s="14">
        <v>476.969696969697</v>
      </c>
      <c r="R1187" s="2">
        <v>20236</v>
      </c>
      <c r="S1187" s="27" t="s">
        <v>170</v>
      </c>
      <c r="T1187" s="14">
        <v>543.63635299999999</v>
      </c>
      <c r="U1187" s="27">
        <v>0.13252742332661741</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115</v>
      </c>
      <c r="C1188" s="302">
        <v>3.7459283387622153E-2</v>
      </c>
      <c r="D1188" s="2">
        <v>43.636363636363598</v>
      </c>
      <c r="E1188" s="2">
        <v>122</v>
      </c>
      <c r="F1188" s="302">
        <v>2.9770619814543681E-2</v>
      </c>
      <c r="G1188" s="14">
        <v>52.121212121212103</v>
      </c>
      <c r="H1188" s="2">
        <v>104</v>
      </c>
      <c r="I1188" s="302">
        <v>2.4874431954077972E-2</v>
      </c>
      <c r="J1188" s="14">
        <v>44.848483999999999</v>
      </c>
      <c r="K1188" s="302">
        <v>-9.5652173913043481E-2</v>
      </c>
      <c r="L1188" s="2">
        <v>455</v>
      </c>
      <c r="M1188" s="27">
        <v>2.5464517573315425E-2</v>
      </c>
      <c r="N1188" s="2">
        <v>87.272727272727195</v>
      </c>
      <c r="O1188" s="2">
        <v>619</v>
      </c>
      <c r="P1188" s="27">
        <v>3.0657223515427667E-2</v>
      </c>
      <c r="Q1188" s="14">
        <v>107.87878787878699</v>
      </c>
      <c r="R1188" s="2">
        <v>663</v>
      </c>
      <c r="S1188" s="27">
        <v>3.2763391974698554E-2</v>
      </c>
      <c r="T1188" s="14">
        <v>116.969696</v>
      </c>
      <c r="U1188" s="27">
        <v>0.45714285714285713</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359</v>
      </c>
      <c r="C1189" s="302">
        <v>0.11693811074918567</v>
      </c>
      <c r="D1189" s="2">
        <v>83.636363636363598</v>
      </c>
      <c r="E1189" s="2">
        <v>95</v>
      </c>
      <c r="F1189" s="302">
        <v>2.3182040019521719E-2</v>
      </c>
      <c r="G1189" s="14">
        <v>43.636363636363598</v>
      </c>
      <c r="H1189" s="2">
        <v>507</v>
      </c>
      <c r="I1189" s="302">
        <v>0.12126285577613011</v>
      </c>
      <c r="J1189" s="14">
        <v>125.454544</v>
      </c>
      <c r="K1189" s="302">
        <v>0.41225626740947074</v>
      </c>
      <c r="L1189" s="2">
        <v>1601</v>
      </c>
      <c r="M1189" s="27">
        <v>8.9601522274457127E-2</v>
      </c>
      <c r="N1189" s="2">
        <v>195.15151515151501</v>
      </c>
      <c r="O1189" s="2">
        <v>1191</v>
      </c>
      <c r="P1189" s="27">
        <v>5.8986677232430292E-2</v>
      </c>
      <c r="Q1189" s="14">
        <v>156.363636363636</v>
      </c>
      <c r="R1189" s="2">
        <v>2137</v>
      </c>
      <c r="S1189" s="27">
        <v>0.10560387428345523</v>
      </c>
      <c r="T1189" s="14">
        <v>255.15152</v>
      </c>
      <c r="U1189" s="27">
        <v>0.33479075577763895</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501</v>
      </c>
      <c r="C1190" s="302">
        <v>0.16319218241042346</v>
      </c>
      <c r="D1190" s="2">
        <v>109.09090909090899</v>
      </c>
      <c r="E1190" s="2">
        <v>448</v>
      </c>
      <c r="F1190" s="302">
        <v>0.10932162030258663</v>
      </c>
      <c r="G1190" s="14">
        <v>109.09090909090899</v>
      </c>
      <c r="H1190" s="2">
        <v>572</v>
      </c>
      <c r="I1190" s="302">
        <v>0.13680937574742885</v>
      </c>
      <c r="J1190" s="14">
        <v>143.03030000000001</v>
      </c>
      <c r="K1190" s="302">
        <v>0.14171656686626746</v>
      </c>
      <c r="L1190" s="2">
        <v>2285</v>
      </c>
      <c r="M1190" s="27">
        <v>0.12788224759346317</v>
      </c>
      <c r="N1190" s="2">
        <v>228.48484848484799</v>
      </c>
      <c r="O1190" s="2">
        <v>2448</v>
      </c>
      <c r="P1190" s="27">
        <v>0.12124213758605319</v>
      </c>
      <c r="Q1190" s="14">
        <v>214.54545454545399</v>
      </c>
      <c r="R1190" s="2">
        <v>2669</v>
      </c>
      <c r="S1190" s="27">
        <v>0.13189365487250446</v>
      </c>
      <c r="T1190" s="14">
        <v>265.45455900000002</v>
      </c>
      <c r="U1190" s="27">
        <v>0.16805251641137856</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446</v>
      </c>
      <c r="C1191" s="302">
        <v>0.14527687296416938</v>
      </c>
      <c r="D1191" s="2">
        <v>104.84848484848401</v>
      </c>
      <c r="E1191" s="2">
        <v>719</v>
      </c>
      <c r="F1191" s="302">
        <v>0.17545143972669594</v>
      </c>
      <c r="G1191" s="14">
        <v>116.969696969697</v>
      </c>
      <c r="H1191" s="2">
        <v>784</v>
      </c>
      <c r="I1191" s="302">
        <v>0.18751494857689549</v>
      </c>
      <c r="J1191" s="14">
        <v>156.363632</v>
      </c>
      <c r="K1191" s="302">
        <v>0.75784753363228696</v>
      </c>
      <c r="L1191" s="2">
        <v>2174</v>
      </c>
      <c r="M1191" s="27">
        <v>0.12167002462502799</v>
      </c>
      <c r="N1191" s="2">
        <v>224.24242424242399</v>
      </c>
      <c r="O1191" s="2">
        <v>2535</v>
      </c>
      <c r="P1191" s="27">
        <v>0.1255509880639889</v>
      </c>
      <c r="Q1191" s="14">
        <v>224.24242424242399</v>
      </c>
      <c r="R1191" s="2">
        <v>2604</v>
      </c>
      <c r="S1191" s="27">
        <v>0.12868155762008301</v>
      </c>
      <c r="T1191" s="14">
        <v>284.84848</v>
      </c>
      <c r="U1191" s="27">
        <v>0.19779208831646733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336</v>
      </c>
      <c r="C1192" s="302">
        <v>0.10944625407166124</v>
      </c>
      <c r="D1192" s="2">
        <v>84.242424242424207</v>
      </c>
      <c r="E1192" s="2">
        <v>517</v>
      </c>
      <c r="F1192" s="302">
        <v>0.12615910200097608</v>
      </c>
      <c r="G1192" s="14">
        <v>97.575757575757606</v>
      </c>
      <c r="H1192" s="2">
        <v>507</v>
      </c>
      <c r="I1192" s="302">
        <v>0.12126285577613011</v>
      </c>
      <c r="J1192" s="14">
        <v>124.848488</v>
      </c>
      <c r="K1192" s="302">
        <v>0.5089285714285714</v>
      </c>
      <c r="L1192" s="2">
        <v>1931</v>
      </c>
      <c r="M1192" s="27">
        <v>0.10807029326169688</v>
      </c>
      <c r="N1192" s="2">
        <v>186.06060606060601</v>
      </c>
      <c r="O1192" s="2">
        <v>2320</v>
      </c>
      <c r="P1192" s="27">
        <v>0.11490267941161904</v>
      </c>
      <c r="Q1192" s="14">
        <v>190.30303030303</v>
      </c>
      <c r="R1192" s="2">
        <v>2437</v>
      </c>
      <c r="S1192" s="27">
        <v>0.12042893852540028</v>
      </c>
      <c r="T1192" s="14">
        <v>320.60604899999998</v>
      </c>
      <c r="U1192" s="27">
        <v>0.26204039357845677</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375</v>
      </c>
      <c r="C1193" s="302">
        <v>0.12214983713355049</v>
      </c>
      <c r="D1193" s="2">
        <v>81.818181818181799</v>
      </c>
      <c r="E1193" s="2">
        <v>519</v>
      </c>
      <c r="F1193" s="302">
        <v>0.12664714494875548</v>
      </c>
      <c r="G1193" s="14">
        <v>105.454545454545</v>
      </c>
      <c r="H1193" s="2">
        <v>412</v>
      </c>
      <c r="I1193" s="302">
        <v>9.8541018895001192E-2</v>
      </c>
      <c r="J1193" s="14">
        <v>101.818184</v>
      </c>
      <c r="K1193" s="302">
        <v>9.8666666666666666E-2</v>
      </c>
      <c r="L1193" s="2">
        <v>1614</v>
      </c>
      <c r="M1193" s="27">
        <v>9.0329079919409E-2</v>
      </c>
      <c r="N1193" s="2">
        <v>198.18181818181799</v>
      </c>
      <c r="O1193" s="2">
        <v>1928</v>
      </c>
      <c r="P1193" s="27">
        <v>9.5488088752414449E-2</v>
      </c>
      <c r="Q1193" s="14">
        <v>161.21212121212099</v>
      </c>
      <c r="R1193" s="2">
        <v>1709</v>
      </c>
      <c r="S1193" s="27">
        <v>8.4453449298280289E-2</v>
      </c>
      <c r="T1193" s="14">
        <v>197.57576</v>
      </c>
      <c r="U1193" s="27">
        <v>5.8859975216852538E-2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101</v>
      </c>
      <c r="C1194" s="302">
        <v>3.2899022801302934E-2</v>
      </c>
      <c r="D1194" s="2">
        <v>41.818181818181799</v>
      </c>
      <c r="E1194" s="2">
        <v>254</v>
      </c>
      <c r="F1194" s="302">
        <v>6.1981454367984384E-2</v>
      </c>
      <c r="G1194" s="14">
        <v>70.303030303030297</v>
      </c>
      <c r="H1194" s="2">
        <v>48</v>
      </c>
      <c r="I1194" s="302">
        <v>1.1480507055728294E-2</v>
      </c>
      <c r="J1194" s="14">
        <v>27.878788</v>
      </c>
      <c r="K1194" s="302">
        <v>-0.52475247524752477</v>
      </c>
      <c r="L1194" s="2">
        <v>1141</v>
      </c>
      <c r="M1194" s="27">
        <v>6.3857174837698677E-2</v>
      </c>
      <c r="N1194" s="2">
        <v>155.15151515151501</v>
      </c>
      <c r="O1194" s="2">
        <v>1297</v>
      </c>
      <c r="P1194" s="27">
        <v>6.4236541033133573E-2</v>
      </c>
      <c r="Q1194" s="14">
        <v>153.333333333333</v>
      </c>
      <c r="R1194" s="2">
        <v>1128</v>
      </c>
      <c r="S1194" s="27">
        <v>5.5742241549713384E-2</v>
      </c>
      <c r="T1194" s="14">
        <v>158.78787199999999</v>
      </c>
      <c r="U1194" s="27">
        <v>-1.1393514460999123E-2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164</v>
      </c>
      <c r="C1195" s="302">
        <v>5.3420195439739415E-2</v>
      </c>
      <c r="D1195" s="2">
        <v>56.363636363636303</v>
      </c>
      <c r="E1195" s="2">
        <v>516</v>
      </c>
      <c r="F1195" s="302">
        <v>0.12591508052708639</v>
      </c>
      <c r="G1195" s="14">
        <v>134.54545454545399</v>
      </c>
      <c r="H1195" s="2">
        <v>299</v>
      </c>
      <c r="I1195" s="302">
        <v>7.1513991867974164E-2</v>
      </c>
      <c r="J1195" s="14">
        <v>99.393936199999999</v>
      </c>
      <c r="K1195" s="302">
        <v>0.82317073170731703</v>
      </c>
      <c r="L1195" s="2">
        <v>1300</v>
      </c>
      <c r="M1195" s="27">
        <v>7.275576449518692E-2</v>
      </c>
      <c r="N1195" s="2">
        <v>146.06060606060601</v>
      </c>
      <c r="O1195" s="2">
        <v>1822</v>
      </c>
      <c r="P1195" s="27">
        <v>9.023822495171116E-2</v>
      </c>
      <c r="Q1195" s="14">
        <v>227.87878787878699</v>
      </c>
      <c r="R1195" s="2">
        <v>1674</v>
      </c>
      <c r="S1195" s="27">
        <v>8.2723858470053369E-2</v>
      </c>
      <c r="T1195" s="14">
        <v>213.33332799999999</v>
      </c>
      <c r="U1195" s="27">
        <v>0.28769230769230769</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485</v>
      </c>
      <c r="C1196" s="302">
        <v>0.15798045602605862</v>
      </c>
      <c r="D1196" s="2">
        <v>98.181818181818201</v>
      </c>
      <c r="E1196" s="2">
        <v>779</v>
      </c>
      <c r="F1196" s="302">
        <v>0.19009272816007808</v>
      </c>
      <c r="G1196" s="14">
        <v>129.09090909090901</v>
      </c>
      <c r="H1196" s="2">
        <v>875</v>
      </c>
      <c r="I1196" s="302">
        <v>0.20928007653671371</v>
      </c>
      <c r="J1196" s="14">
        <v>195.15152</v>
      </c>
      <c r="K1196" s="302">
        <v>0.80412371134020622</v>
      </c>
      <c r="L1196" s="2">
        <v>3490</v>
      </c>
      <c r="M1196" s="27">
        <v>0.19532124468323259</v>
      </c>
      <c r="N1196" s="2">
        <v>281.21212121212102</v>
      </c>
      <c r="O1196" s="2">
        <v>4586</v>
      </c>
      <c r="P1196" s="27">
        <v>0.22713089990589866</v>
      </c>
      <c r="Q1196" s="14">
        <v>270.30303030303003</v>
      </c>
      <c r="R1196" s="2">
        <v>3866</v>
      </c>
      <c r="S1196" s="27">
        <v>0.1910456611978652</v>
      </c>
      <c r="T1196" s="14">
        <v>384.24243200000001</v>
      </c>
      <c r="U1196" s="27">
        <v>0.10773638968481375</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188</v>
      </c>
      <c r="C1197" s="302">
        <v>6.1237785016286642E-2</v>
      </c>
      <c r="D1197" s="2">
        <v>60.606060606060602</v>
      </c>
      <c r="E1197" s="2">
        <v>129</v>
      </c>
      <c r="F1197" s="302">
        <v>3.1478770131771597E-2</v>
      </c>
      <c r="G1197" s="14">
        <v>55.757575757575701</v>
      </c>
      <c r="H1197" s="2">
        <v>73</v>
      </c>
      <c r="I1197" s="302">
        <v>1.7459937813920114E-2</v>
      </c>
      <c r="J1197" s="14">
        <v>34.5454559</v>
      </c>
      <c r="K1197" s="302">
        <v>-0.61170212765957444</v>
      </c>
      <c r="L1197" s="2">
        <v>1877</v>
      </c>
      <c r="M1197" s="27">
        <v>0.1050481307365122</v>
      </c>
      <c r="N1197" s="2">
        <v>166.666666666666</v>
      </c>
      <c r="O1197" s="2">
        <v>1445</v>
      </c>
      <c r="P1197" s="27">
        <v>7.156653954732306E-2</v>
      </c>
      <c r="Q1197" s="14">
        <v>130.30303030303</v>
      </c>
      <c r="R1197" s="2">
        <v>1349</v>
      </c>
      <c r="S1197" s="27">
        <v>6.6663372207946228E-2</v>
      </c>
      <c r="T1197" s="14">
        <v>148.484848</v>
      </c>
      <c r="U1197" s="27">
        <v>-0.28129994672349495</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1968</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1700</v>
      </c>
      <c r="C1200" s="305"/>
      <c r="D1200" s="305" t="s">
        <v>1701</v>
      </c>
      <c r="E1200" s="305" t="s">
        <v>1700</v>
      </c>
      <c r="F1200" s="305"/>
      <c r="G1200" s="305" t="s">
        <v>1701</v>
      </c>
      <c r="H1200" s="305" t="s">
        <v>1700</v>
      </c>
      <c r="I1200" s="305"/>
      <c r="J1200" s="305" t="s">
        <v>1701</v>
      </c>
      <c r="K1200" t="s">
        <v>170</v>
      </c>
      <c r="L1200" s="208" t="s">
        <v>1700</v>
      </c>
      <c r="M1200" s="208"/>
      <c r="N1200" s="208" t="s">
        <v>1701</v>
      </c>
      <c r="O1200" s="208" t="s">
        <v>1700</v>
      </c>
      <c r="P1200" s="208"/>
      <c r="Q1200" s="208" t="s">
        <v>1701</v>
      </c>
      <c r="R1200" s="208" t="s">
        <v>1700</v>
      </c>
      <c r="S1200" s="208"/>
      <c r="T1200" s="208" t="s">
        <v>1701</v>
      </c>
      <c r="U1200" t="s">
        <v>170</v>
      </c>
      <c r="V1200" s="208" t="s">
        <v>1700</v>
      </c>
      <c r="W1200" s="208"/>
      <c r="X1200" s="208" t="s">
        <v>1701</v>
      </c>
      <c r="Y1200" s="208" t="s">
        <v>1700</v>
      </c>
      <c r="Z1200" s="208"/>
      <c r="AA1200" s="208" t="s">
        <v>1701</v>
      </c>
      <c r="AB1200" s="208" t="s">
        <v>1700</v>
      </c>
      <c r="AC1200" s="208"/>
      <c r="AD1200" s="208" t="s">
        <v>1701</v>
      </c>
      <c r="AE1200" t="s">
        <v>170</v>
      </c>
    </row>
    <row r="1201" spans="1:31" x14ac:dyDescent="0.3">
      <c r="A1201" t="s">
        <v>1969</v>
      </c>
      <c r="B1201" s="308">
        <v>0.253</v>
      </c>
      <c r="C1201" t="s">
        <v>170</v>
      </c>
      <c r="D1201" s="308">
        <v>1.6969696969696899E-2</v>
      </c>
      <c r="E1201" s="2">
        <v>30.8</v>
      </c>
      <c r="F1201" t="s">
        <v>170</v>
      </c>
      <c r="G1201" s="14">
        <v>1.51515151515151</v>
      </c>
      <c r="H1201" s="14">
        <v>25.9</v>
      </c>
      <c r="I1201" t="s">
        <v>170</v>
      </c>
      <c r="J1201" s="14">
        <v>1.87878788</v>
      </c>
      <c r="K1201" s="302">
        <v>2.3715415019762761E-2</v>
      </c>
      <c r="L1201" s="28">
        <v>0.28800000000000003</v>
      </c>
      <c r="M1201" s="27" t="s">
        <v>170</v>
      </c>
      <c r="N1201" s="28">
        <v>7.8787878787877994E-3</v>
      </c>
      <c r="O1201" s="14">
        <v>30.7</v>
      </c>
      <c r="P1201" s="27" t="s">
        <v>170</v>
      </c>
      <c r="Q1201" s="14">
        <v>0.78787878787877996</v>
      </c>
      <c r="R1201" s="14">
        <v>27.8</v>
      </c>
      <c r="S1201" s="27" t="s">
        <v>170</v>
      </c>
      <c r="T1201" s="14">
        <v>0.72727274900000005</v>
      </c>
      <c r="U1201" s="27">
        <v>-3.4722222222222224E-2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1970</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1700</v>
      </c>
      <c r="C1204" s="305"/>
      <c r="D1204" s="305" t="s">
        <v>1701</v>
      </c>
      <c r="E1204" s="305" t="s">
        <v>1700</v>
      </c>
      <c r="F1204" s="305"/>
      <c r="G1204" s="305" t="s">
        <v>1701</v>
      </c>
      <c r="H1204" s="305" t="s">
        <v>1700</v>
      </c>
      <c r="I1204" s="305"/>
      <c r="J1204" s="305" t="s">
        <v>1701</v>
      </c>
      <c r="K1204" t="s">
        <v>170</v>
      </c>
      <c r="L1204" s="208" t="s">
        <v>1700</v>
      </c>
      <c r="M1204" s="208"/>
      <c r="N1204" s="208" t="s">
        <v>1701</v>
      </c>
      <c r="O1204" s="208" t="s">
        <v>1700</v>
      </c>
      <c r="P1204" s="208"/>
      <c r="Q1204" s="208" t="s">
        <v>1701</v>
      </c>
      <c r="R1204" s="208" t="s">
        <v>1700</v>
      </c>
      <c r="S1204" s="208"/>
      <c r="T1204" s="208" t="s">
        <v>1701</v>
      </c>
      <c r="U1204" t="s">
        <v>170</v>
      </c>
      <c r="V1204" s="208" t="s">
        <v>1700</v>
      </c>
      <c r="W1204" s="208"/>
      <c r="X1204" s="208" t="s">
        <v>1701</v>
      </c>
      <c r="Y1204" s="208" t="s">
        <v>1700</v>
      </c>
      <c r="Z1204" s="208"/>
      <c r="AA1204" s="208" t="s">
        <v>1701</v>
      </c>
      <c r="AB1204" s="208" t="s">
        <v>1700</v>
      </c>
      <c r="AC1204" s="208"/>
      <c r="AD1204" s="208" t="s">
        <v>1701</v>
      </c>
      <c r="AE1204" t="s">
        <v>170</v>
      </c>
    </row>
    <row r="1205" spans="1:31" x14ac:dyDescent="0.3">
      <c r="A1205" t="s">
        <v>1688</v>
      </c>
      <c r="B1205" s="15">
        <v>232200</v>
      </c>
      <c r="C1205" t="s">
        <v>170</v>
      </c>
      <c r="D1205" s="15">
        <v>5209.69696969697</v>
      </c>
      <c r="E1205" s="15">
        <v>185200</v>
      </c>
      <c r="F1205" t="s">
        <v>170</v>
      </c>
      <c r="G1205" s="15">
        <v>3807.8787878787798</v>
      </c>
      <c r="H1205" s="2">
        <v>242700</v>
      </c>
      <c r="I1205" t="s">
        <v>170</v>
      </c>
      <c r="J1205" s="14">
        <v>4890.3029999999999</v>
      </c>
      <c r="K1205" s="302">
        <v>4.5219638242894059E-2</v>
      </c>
      <c r="L1205" s="15">
        <v>220400</v>
      </c>
      <c r="M1205" s="27" t="s">
        <v>170</v>
      </c>
      <c r="N1205" s="15">
        <v>2910.30303030303</v>
      </c>
      <c r="O1205" s="2">
        <v>169500</v>
      </c>
      <c r="P1205" s="27" t="s">
        <v>170</v>
      </c>
      <c r="Q1205" s="14">
        <v>1970.30303030303</v>
      </c>
      <c r="R1205" s="2">
        <v>227400</v>
      </c>
      <c r="S1205" s="27" t="s">
        <v>170</v>
      </c>
      <c r="T1205" s="14">
        <v>2854.5454100000002</v>
      </c>
      <c r="U1205" s="27">
        <v>3.1760435571687839E-2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1971</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1700</v>
      </c>
      <c r="C1208" s="305"/>
      <c r="D1208" s="305" t="s">
        <v>1701</v>
      </c>
      <c r="E1208" s="305" t="s">
        <v>1700</v>
      </c>
      <c r="F1208" s="305"/>
      <c r="G1208" s="305" t="s">
        <v>1701</v>
      </c>
      <c r="H1208" s="305" t="s">
        <v>1700</v>
      </c>
      <c r="I1208" s="305"/>
      <c r="J1208" s="305" t="s">
        <v>1701</v>
      </c>
      <c r="K1208" t="s">
        <v>170</v>
      </c>
      <c r="L1208" s="208" t="s">
        <v>1700</v>
      </c>
      <c r="M1208" s="208"/>
      <c r="N1208" s="208" t="s">
        <v>1701</v>
      </c>
      <c r="O1208" s="208" t="s">
        <v>1700</v>
      </c>
      <c r="P1208" s="208"/>
      <c r="Q1208" s="208" t="s">
        <v>1701</v>
      </c>
      <c r="R1208" s="208" t="s">
        <v>1700</v>
      </c>
      <c r="S1208" s="208"/>
      <c r="T1208" s="208" t="s">
        <v>1701</v>
      </c>
      <c r="U1208" t="s">
        <v>170</v>
      </c>
      <c r="V1208" s="208" t="s">
        <v>1700</v>
      </c>
      <c r="W1208" s="208"/>
      <c r="X1208" s="208" t="s">
        <v>1701</v>
      </c>
      <c r="Y1208" s="208" t="s">
        <v>1700</v>
      </c>
      <c r="Z1208" s="208"/>
      <c r="AA1208" s="208" t="s">
        <v>1701</v>
      </c>
      <c r="AB1208" s="208" t="s">
        <v>1700</v>
      </c>
      <c r="AC1208" s="208"/>
      <c r="AD1208" s="208" t="s">
        <v>1701</v>
      </c>
      <c r="AE1208" t="s">
        <v>170</v>
      </c>
    </row>
    <row r="1209" spans="1:31" x14ac:dyDescent="0.3">
      <c r="A1209" t="s">
        <v>1972</v>
      </c>
      <c r="B1209" s="15">
        <v>1522</v>
      </c>
      <c r="C1209" t="s">
        <v>170</v>
      </c>
      <c r="D1209" s="15">
        <v>66.060606060606005</v>
      </c>
      <c r="E1209" s="15">
        <v>1389</v>
      </c>
      <c r="F1209" t="s">
        <v>170</v>
      </c>
      <c r="G1209" s="15">
        <v>54.545454545454497</v>
      </c>
      <c r="H1209" s="2">
        <v>1365</v>
      </c>
      <c r="I1209" t="s">
        <v>170</v>
      </c>
      <c r="J1209" s="14">
        <v>33.3333321</v>
      </c>
      <c r="K1209" s="302">
        <v>-0.10315374507227333</v>
      </c>
      <c r="L1209" s="15">
        <v>1241</v>
      </c>
      <c r="M1209" s="27" t="s">
        <v>170</v>
      </c>
      <c r="N1209" s="15">
        <v>32.121212121212103</v>
      </c>
      <c r="O1209" s="2">
        <v>1143</v>
      </c>
      <c r="P1209" s="27" t="s">
        <v>170</v>
      </c>
      <c r="Q1209" s="14">
        <v>21.818181818181799</v>
      </c>
      <c r="R1209" s="2">
        <v>1200</v>
      </c>
      <c r="S1209" s="27" t="s">
        <v>170</v>
      </c>
      <c r="T1209" s="14">
        <v>30.909089999999999</v>
      </c>
      <c r="U1209" s="27">
        <v>-3.3037872683319904E-2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1772</v>
      </c>
      <c r="C1210" t="s">
        <v>170</v>
      </c>
      <c r="D1210" s="15">
        <v>61.212121212121197</v>
      </c>
      <c r="E1210" s="15">
        <v>1624</v>
      </c>
      <c r="F1210" t="s">
        <v>170</v>
      </c>
      <c r="G1210" s="15">
        <v>53.3333333333333</v>
      </c>
      <c r="H1210" s="2">
        <v>1550</v>
      </c>
      <c r="I1210" t="s">
        <v>170</v>
      </c>
      <c r="J1210" s="14">
        <v>61.818179999999998</v>
      </c>
      <c r="K1210" s="302">
        <v>-0.12528216704288939</v>
      </c>
      <c r="L1210" s="15">
        <v>1547</v>
      </c>
      <c r="M1210" s="27" t="s">
        <v>170</v>
      </c>
      <c r="N1210" s="15">
        <v>34.545454545454497</v>
      </c>
      <c r="O1210" s="2">
        <v>1423</v>
      </c>
      <c r="P1210" s="27" t="s">
        <v>170</v>
      </c>
      <c r="Q1210" s="14">
        <v>18.7878787878787</v>
      </c>
      <c r="R1210" s="2">
        <v>1478</v>
      </c>
      <c r="S1210" s="27" t="s">
        <v>170</v>
      </c>
      <c r="T1210" s="14">
        <v>23.030304000000001</v>
      </c>
      <c r="U1210" s="27">
        <v>-4.4602456367162251E-2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364</v>
      </c>
      <c r="C1211" t="s">
        <v>170</v>
      </c>
      <c r="D1211" s="15">
        <v>18.181818181818102</v>
      </c>
      <c r="E1211" s="15">
        <v>351</v>
      </c>
      <c r="F1211" t="s">
        <v>170</v>
      </c>
      <c r="G1211" s="15">
        <v>24.2424242424242</v>
      </c>
      <c r="H1211" s="2">
        <v>454</v>
      </c>
      <c r="I1211" t="s">
        <v>170</v>
      </c>
      <c r="J1211" s="14">
        <v>29.69697</v>
      </c>
      <c r="K1211" s="302">
        <v>0.24725274725274726</v>
      </c>
      <c r="L1211" s="15">
        <v>338</v>
      </c>
      <c r="M1211" s="27" t="s">
        <v>170</v>
      </c>
      <c r="N1211" s="15">
        <v>10.909090909090899</v>
      </c>
      <c r="O1211" s="2">
        <v>368</v>
      </c>
      <c r="P1211" s="27" t="s">
        <v>170</v>
      </c>
      <c r="Q1211" s="14">
        <v>7.8787878787878798</v>
      </c>
      <c r="R1211" s="2">
        <v>461</v>
      </c>
      <c r="S1211" s="27" t="s">
        <v>170</v>
      </c>
      <c r="T1211" s="14">
        <v>12.121212</v>
      </c>
      <c r="U1211" s="27">
        <v>0.36390532544378701</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1975</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1700</v>
      </c>
      <c r="C1214" s="305"/>
      <c r="D1214" s="305" t="s">
        <v>1701</v>
      </c>
      <c r="E1214" s="305" t="s">
        <v>1700</v>
      </c>
      <c r="F1214" s="305"/>
      <c r="G1214" s="305" t="s">
        <v>1701</v>
      </c>
      <c r="H1214" s="305" t="s">
        <v>1700</v>
      </c>
      <c r="I1214" s="305"/>
      <c r="J1214" s="305" t="s">
        <v>1701</v>
      </c>
      <c r="K1214" t="s">
        <v>170</v>
      </c>
      <c r="L1214" s="208" t="s">
        <v>1700</v>
      </c>
      <c r="M1214" s="208"/>
      <c r="N1214" s="208" t="s">
        <v>1701</v>
      </c>
      <c r="O1214" s="208" t="s">
        <v>1700</v>
      </c>
      <c r="P1214" s="208"/>
      <c r="Q1214" s="208" t="s">
        <v>1701</v>
      </c>
      <c r="R1214" s="208" t="s">
        <v>1700</v>
      </c>
      <c r="S1214" s="208"/>
      <c r="T1214" s="208" t="s">
        <v>1701</v>
      </c>
      <c r="U1214" t="s">
        <v>170</v>
      </c>
      <c r="V1214" s="208" t="s">
        <v>1700</v>
      </c>
      <c r="W1214" s="208"/>
      <c r="X1214" s="208" t="s">
        <v>1701</v>
      </c>
      <c r="Y1214" s="208" t="s">
        <v>1700</v>
      </c>
      <c r="Z1214" s="208"/>
      <c r="AA1214" s="208" t="s">
        <v>1701</v>
      </c>
      <c r="AB1214" s="208" t="s">
        <v>1700</v>
      </c>
      <c r="AC1214" s="208"/>
      <c r="AD1214" s="208" t="s">
        <v>1701</v>
      </c>
      <c r="AE1214" t="s">
        <v>170</v>
      </c>
    </row>
    <row r="1215" spans="1:31" x14ac:dyDescent="0.3">
      <c r="A1215" t="s">
        <v>172</v>
      </c>
      <c r="B1215" s="2">
        <v>4429</v>
      </c>
      <c r="C1215" t="s">
        <v>170</v>
      </c>
      <c r="D1215" s="2">
        <v>192.72727272727201</v>
      </c>
      <c r="E1215" s="2">
        <v>4425</v>
      </c>
      <c r="F1215" t="s">
        <v>170</v>
      </c>
      <c r="G1215" s="14">
        <v>158.18181818181799</v>
      </c>
      <c r="H1215" s="2">
        <v>4622</v>
      </c>
      <c r="I1215" t="s">
        <v>170</v>
      </c>
      <c r="J1215" s="14">
        <v>232.121216</v>
      </c>
      <c r="K1215" s="302">
        <v>4.3576428087604424E-2</v>
      </c>
      <c r="L1215" s="2">
        <v>22738</v>
      </c>
      <c r="M1215" s="27" t="s">
        <v>170</v>
      </c>
      <c r="N1215" s="2">
        <v>350.90909090909003</v>
      </c>
      <c r="O1215" s="2">
        <v>21363</v>
      </c>
      <c r="P1215" s="27" t="s">
        <v>170</v>
      </c>
      <c r="Q1215" s="14">
        <v>433.93939393939399</v>
      </c>
      <c r="R1215" s="2">
        <v>23368</v>
      </c>
      <c r="S1215" s="27" t="s">
        <v>170</v>
      </c>
      <c r="T1215" s="14">
        <v>514.54549999999995</v>
      </c>
      <c r="U1215" s="27">
        <v>2.7706922332658986E-2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3580</v>
      </c>
      <c r="C1216" s="302">
        <v>0.80830887333483858</v>
      </c>
      <c r="D1216" s="2">
        <v>179.39393939393901</v>
      </c>
      <c r="E1216" s="2">
        <v>3354</v>
      </c>
      <c r="F1216" s="302">
        <v>0.7579661016949153</v>
      </c>
      <c r="G1216" s="14">
        <v>175.75757575757501</v>
      </c>
      <c r="H1216" s="2">
        <v>3333</v>
      </c>
      <c r="I1216" s="302">
        <v>0.72111639982691478</v>
      </c>
      <c r="J1216" s="14">
        <v>221.81817599999999</v>
      </c>
      <c r="K1216" s="302">
        <v>-6.8994413407821226E-2</v>
      </c>
      <c r="L1216" s="2">
        <v>16828</v>
      </c>
      <c r="M1216" s="27">
        <v>0.74008268097457997</v>
      </c>
      <c r="N1216" s="2">
        <v>363.636363636363</v>
      </c>
      <c r="O1216" s="2">
        <v>15240</v>
      </c>
      <c r="P1216" s="27">
        <v>0.7133829518326078</v>
      </c>
      <c r="Q1216" s="14">
        <v>412.72727272727201</v>
      </c>
      <c r="R1216" s="2">
        <v>16133</v>
      </c>
      <c r="S1216" s="27">
        <v>0.69038856555973982</v>
      </c>
      <c r="T1216" s="14">
        <v>510.30304000000001</v>
      </c>
      <c r="U1216" s="27">
        <v>-4.1300213929165677E-2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85</v>
      </c>
      <c r="C1217" s="302">
        <v>1.9191691126665161E-2</v>
      </c>
      <c r="D1217" s="2">
        <v>27.272727272727199</v>
      </c>
      <c r="E1217" s="2">
        <v>130</v>
      </c>
      <c r="F1217" s="302">
        <v>2.9378531073446328E-2</v>
      </c>
      <c r="G1217" s="14">
        <v>44.848484848484802</v>
      </c>
      <c r="H1217" s="2">
        <v>258</v>
      </c>
      <c r="I1217" s="302">
        <v>5.5819991345737778E-2</v>
      </c>
      <c r="J1217" s="14">
        <v>103.63636</v>
      </c>
      <c r="K1217" s="302">
        <v>2.0352941176470587</v>
      </c>
      <c r="L1217" s="2">
        <v>478</v>
      </c>
      <c r="M1217" s="27">
        <v>2.1022077579382532E-2</v>
      </c>
      <c r="N1217" s="2">
        <v>70.909090909090907</v>
      </c>
      <c r="O1217" s="2">
        <v>937</v>
      </c>
      <c r="P1217" s="27">
        <v>4.3860880962411648E-2</v>
      </c>
      <c r="Q1217" s="14">
        <v>120</v>
      </c>
      <c r="R1217" s="2">
        <v>972</v>
      </c>
      <c r="S1217" s="27">
        <v>4.1595344060253336E-2</v>
      </c>
      <c r="T1217" s="14">
        <v>162.42424</v>
      </c>
      <c r="U1217" s="27">
        <v>1.0334728033472804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231</v>
      </c>
      <c r="C1218" s="302">
        <v>5.2156242944231206E-2</v>
      </c>
      <c r="D1218" s="2">
        <v>56.969696969696898</v>
      </c>
      <c r="E1218" s="2">
        <v>289</v>
      </c>
      <c r="F1218" s="302">
        <v>6.5310734463276843E-2</v>
      </c>
      <c r="G1218" s="14">
        <v>67.878787878787804</v>
      </c>
      <c r="H1218" s="2">
        <v>612</v>
      </c>
      <c r="I1218" s="302">
        <v>0.13241021202942449</v>
      </c>
      <c r="J1218" s="14">
        <v>124.848488</v>
      </c>
      <c r="K1218" s="302">
        <v>1.6493506493506493</v>
      </c>
      <c r="L1218" s="2">
        <v>1555</v>
      </c>
      <c r="M1218" s="27">
        <v>6.8387720995690029E-2</v>
      </c>
      <c r="N1218" s="2">
        <v>144.84848484848399</v>
      </c>
      <c r="O1218" s="2">
        <v>1906</v>
      </c>
      <c r="P1218" s="27">
        <v>8.921967888405187E-2</v>
      </c>
      <c r="Q1218" s="14">
        <v>145.45454545454501</v>
      </c>
      <c r="R1218" s="2">
        <v>3310</v>
      </c>
      <c r="S1218" s="27">
        <v>0.14164669633687094</v>
      </c>
      <c r="T1218" s="14">
        <v>235.15152</v>
      </c>
      <c r="U1218" s="27">
        <v>1.1286173633440515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612</v>
      </c>
      <c r="C1219" s="302">
        <v>0.13818017611198916</v>
      </c>
      <c r="D1219" s="2">
        <v>95.151515151515099</v>
      </c>
      <c r="E1219" s="2">
        <v>620</v>
      </c>
      <c r="F1219" s="302">
        <v>0.14011299435028249</v>
      </c>
      <c r="G1219" s="14">
        <v>116.969696969697</v>
      </c>
      <c r="H1219" s="2">
        <v>544</v>
      </c>
      <c r="I1219" s="302">
        <v>0.11769796624837732</v>
      </c>
      <c r="J1219" s="14">
        <v>112.121216</v>
      </c>
      <c r="K1219" s="302">
        <v>-0.1111111111111111</v>
      </c>
      <c r="L1219" s="2">
        <v>2668</v>
      </c>
      <c r="M1219" s="27">
        <v>0.1173366171167209</v>
      </c>
      <c r="N1219" s="2">
        <v>240</v>
      </c>
      <c r="O1219" s="2">
        <v>2590</v>
      </c>
      <c r="P1219" s="27">
        <v>0.12123765388756261</v>
      </c>
      <c r="Q1219" s="14">
        <v>181.21212121212099</v>
      </c>
      <c r="R1219" s="2">
        <v>2683</v>
      </c>
      <c r="S1219" s="27">
        <v>0.11481513180417666</v>
      </c>
      <c r="T1219" s="14">
        <v>235.15152</v>
      </c>
      <c r="U1219" s="27">
        <v>5.6221889055472268E-3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535</v>
      </c>
      <c r="C1220" s="302">
        <v>0.12079476179724542</v>
      </c>
      <c r="D1220" s="2">
        <v>90.909090909090907</v>
      </c>
      <c r="E1220" s="2">
        <v>517</v>
      </c>
      <c r="F1220" s="302">
        <v>0.11683615819209039</v>
      </c>
      <c r="G1220" s="14">
        <v>89.090909090909093</v>
      </c>
      <c r="H1220" s="2">
        <v>618</v>
      </c>
      <c r="I1220" s="302">
        <v>0.13370835136304629</v>
      </c>
      <c r="J1220" s="14">
        <v>139.393936</v>
      </c>
      <c r="K1220" s="302">
        <v>0.15514018691588785</v>
      </c>
      <c r="L1220" s="2">
        <v>2724</v>
      </c>
      <c r="M1220" s="27">
        <v>0.1197994546574017</v>
      </c>
      <c r="N1220" s="2">
        <v>216.363636363636</v>
      </c>
      <c r="O1220" s="2">
        <v>2277</v>
      </c>
      <c r="P1220" s="27">
        <v>0.10658615363010814</v>
      </c>
      <c r="Q1220" s="14">
        <v>217.575757575757</v>
      </c>
      <c r="R1220" s="2">
        <v>3000</v>
      </c>
      <c r="S1220" s="27">
        <v>0.12838069154399179</v>
      </c>
      <c r="T1220" s="14">
        <v>235.15152</v>
      </c>
      <c r="U1220" s="27">
        <v>0.1013215859030837</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697</v>
      </c>
      <c r="C1221" s="302">
        <v>0.15737186723865432</v>
      </c>
      <c r="D1221" s="2">
        <v>104.84848484848401</v>
      </c>
      <c r="E1221" s="2">
        <v>543</v>
      </c>
      <c r="F1221" s="302">
        <v>0.12271186440677966</v>
      </c>
      <c r="G1221" s="14">
        <v>92.121212121212096</v>
      </c>
      <c r="H1221" s="2">
        <v>203</v>
      </c>
      <c r="I1221" s="302">
        <v>4.3920380787537863E-2</v>
      </c>
      <c r="J1221" s="14">
        <v>58.787880000000001</v>
      </c>
      <c r="K1221" s="302">
        <v>-0.70875179340028693</v>
      </c>
      <c r="L1221" s="2">
        <v>2597</v>
      </c>
      <c r="M1221" s="27">
        <v>0.11421409094907203</v>
      </c>
      <c r="N1221" s="2">
        <v>191.51515151515099</v>
      </c>
      <c r="O1221" s="2">
        <v>2214</v>
      </c>
      <c r="P1221" s="27">
        <v>0.10363712961662688</v>
      </c>
      <c r="Q1221" s="14">
        <v>197.575757575757</v>
      </c>
      <c r="R1221" s="2">
        <v>1555</v>
      </c>
      <c r="S1221" s="27">
        <v>6.6543991783635736E-2</v>
      </c>
      <c r="T1221" s="14">
        <v>178.78787199999999</v>
      </c>
      <c r="U1221" s="27">
        <v>-0.40123219098960339</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242</v>
      </c>
      <c r="C1222" s="302">
        <v>5.4639873560623164E-2</v>
      </c>
      <c r="D1222" s="2">
        <v>66.6666666666666</v>
      </c>
      <c r="E1222" s="2">
        <v>225</v>
      </c>
      <c r="F1222" s="302">
        <v>5.0847457627118647E-2</v>
      </c>
      <c r="G1222" s="14">
        <v>64.848484848484802</v>
      </c>
      <c r="H1222" s="2">
        <v>310</v>
      </c>
      <c r="I1222" s="302">
        <v>6.7070532237126779E-2</v>
      </c>
      <c r="J1222" s="14">
        <v>88.484849999999994</v>
      </c>
      <c r="K1222" s="302">
        <v>0.28099173553719009</v>
      </c>
      <c r="L1222" s="2">
        <v>1613</v>
      </c>
      <c r="M1222" s="27">
        <v>7.0938517019966577E-2</v>
      </c>
      <c r="N1222" s="2">
        <v>158.78787878787799</v>
      </c>
      <c r="O1222" s="2">
        <v>1131</v>
      </c>
      <c r="P1222" s="27">
        <v>5.2942002527734872E-2</v>
      </c>
      <c r="Q1222" s="14">
        <v>133.939393939393</v>
      </c>
      <c r="R1222" s="2">
        <v>988</v>
      </c>
      <c r="S1222" s="27">
        <v>4.2280041081821297E-2</v>
      </c>
      <c r="T1222" s="14">
        <v>160.606064</v>
      </c>
      <c r="U1222" s="27">
        <v>-0.38747675139491633</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185</v>
      </c>
      <c r="C1223" s="302">
        <v>4.1770151275682996E-2</v>
      </c>
      <c r="D1223" s="2">
        <v>45.454545454545404</v>
      </c>
      <c r="E1223" s="2">
        <v>130</v>
      </c>
      <c r="F1223" s="302">
        <v>2.9378531073446328E-2</v>
      </c>
      <c r="G1223" s="14">
        <v>41.212121212121197</v>
      </c>
      <c r="H1223" s="2">
        <v>146</v>
      </c>
      <c r="I1223" s="302">
        <v>3.1588057118130682E-2</v>
      </c>
      <c r="J1223" s="14">
        <v>53.3333321</v>
      </c>
      <c r="K1223" s="302">
        <v>-0.21081081081081082</v>
      </c>
      <c r="L1223" s="2">
        <v>1093</v>
      </c>
      <c r="M1223" s="27">
        <v>4.8069311285073447E-2</v>
      </c>
      <c r="N1223" s="2">
        <v>136.363636363636</v>
      </c>
      <c r="O1223" s="2">
        <v>823</v>
      </c>
      <c r="P1223" s="27">
        <v>3.8524551795159859E-2</v>
      </c>
      <c r="Q1223" s="14">
        <v>129.09090909090901</v>
      </c>
      <c r="R1223" s="2">
        <v>854</v>
      </c>
      <c r="S1223" s="27">
        <v>3.654570352618966E-2</v>
      </c>
      <c r="T1223" s="14">
        <v>145.454544</v>
      </c>
      <c r="U1223" s="27">
        <v>-0.21866422689844464</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330</v>
      </c>
      <c r="C1224" s="302">
        <v>7.4508918491758863E-2</v>
      </c>
      <c r="D1224" s="2">
        <v>72.727272727272705</v>
      </c>
      <c r="E1224" s="2">
        <v>287</v>
      </c>
      <c r="F1224" s="302">
        <v>6.4858757062146888E-2</v>
      </c>
      <c r="G1224" s="14">
        <v>96.969696969696898</v>
      </c>
      <c r="H1224" s="2">
        <v>196</v>
      </c>
      <c r="I1224" s="302">
        <v>4.2405884898312422E-2</v>
      </c>
      <c r="J1224" s="14">
        <v>65.454544100000007</v>
      </c>
      <c r="K1224" s="302">
        <v>-0.40606060606060607</v>
      </c>
      <c r="L1224" s="2">
        <v>1305</v>
      </c>
      <c r="M1224" s="27">
        <v>5.7392910546222184E-2</v>
      </c>
      <c r="N1224" s="2">
        <v>132.72727272727201</v>
      </c>
      <c r="O1224" s="2">
        <v>985</v>
      </c>
      <c r="P1224" s="27">
        <v>4.6107756401254509E-2</v>
      </c>
      <c r="Q1224" s="14">
        <v>151.51515151515099</v>
      </c>
      <c r="R1224" s="2">
        <v>980</v>
      </c>
      <c r="S1224" s="27">
        <v>4.1937692571037313E-2</v>
      </c>
      <c r="T1224" s="14">
        <v>141.21212800000001</v>
      </c>
      <c r="U1224" s="27">
        <v>-0.24904214559386972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631</v>
      </c>
      <c r="C1225" s="302">
        <v>0.14247008354030255</v>
      </c>
      <c r="D1225" s="2">
        <v>88.484848484848399</v>
      </c>
      <c r="E1225" s="2">
        <v>572</v>
      </c>
      <c r="F1225" s="302">
        <v>0.12926553672316385</v>
      </c>
      <c r="G1225" s="14">
        <v>92.121212121212096</v>
      </c>
      <c r="H1225" s="2">
        <v>446</v>
      </c>
      <c r="I1225" s="302">
        <v>9.6495023799221119E-2</v>
      </c>
      <c r="J1225" s="14">
        <v>118.181816</v>
      </c>
      <c r="K1225" s="302">
        <v>-0.29318541996830427</v>
      </c>
      <c r="L1225" s="2">
        <v>2701</v>
      </c>
      <c r="M1225" s="27">
        <v>0.11878793209605067</v>
      </c>
      <c r="N1225" s="2">
        <v>197.575757575757</v>
      </c>
      <c r="O1225" s="2">
        <v>2286</v>
      </c>
      <c r="P1225" s="27">
        <v>0.10700744277489117</v>
      </c>
      <c r="Q1225" s="14">
        <v>203.030303030303</v>
      </c>
      <c r="R1225" s="2">
        <v>1741</v>
      </c>
      <c r="S1225" s="27">
        <v>7.4503594659363237E-2</v>
      </c>
      <c r="T1225" s="14">
        <v>181.81817599999999</v>
      </c>
      <c r="U1225" s="27">
        <v>-0.35542391706775267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32</v>
      </c>
      <c r="C1226" s="302">
        <v>7.2251072476857076E-3</v>
      </c>
      <c r="D1226" s="2">
        <v>25.4545454545454</v>
      </c>
      <c r="E1226" s="2">
        <v>41</v>
      </c>
      <c r="F1226" s="302">
        <v>9.2655367231638426E-3</v>
      </c>
      <c r="G1226" s="14">
        <v>23.030303030302999</v>
      </c>
      <c r="H1226" s="2">
        <v>0</v>
      </c>
      <c r="I1226" s="302">
        <v>0</v>
      </c>
      <c r="J1226" s="14">
        <v>15.151515</v>
      </c>
      <c r="K1226" s="302">
        <v>-1</v>
      </c>
      <c r="L1226" s="2">
        <v>94</v>
      </c>
      <c r="M1226" s="27">
        <v>4.1340487289999121E-3</v>
      </c>
      <c r="N1226" s="2">
        <v>44.848484848484802</v>
      </c>
      <c r="O1226" s="2">
        <v>91</v>
      </c>
      <c r="P1226" s="27">
        <v>4.2597013528062541E-3</v>
      </c>
      <c r="Q1226" s="14">
        <v>33.3333333333333</v>
      </c>
      <c r="R1226" s="2">
        <v>50</v>
      </c>
      <c r="S1226" s="27">
        <v>2.1396781923998629E-3</v>
      </c>
      <c r="T1226" s="14">
        <v>35.151516000000001</v>
      </c>
      <c r="U1226" s="27">
        <v>-0.46808510638297873</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849</v>
      </c>
      <c r="C1227" s="302">
        <v>0.19169112666516144</v>
      </c>
      <c r="D1227" s="2">
        <v>98.787878787878796</v>
      </c>
      <c r="E1227" s="2">
        <v>1071</v>
      </c>
      <c r="F1227" s="302">
        <v>0.24203389830508473</v>
      </c>
      <c r="G1227" s="14">
        <v>132.12121212121201</v>
      </c>
      <c r="H1227" s="2">
        <v>1289</v>
      </c>
      <c r="I1227" s="302">
        <v>0.27888360017308522</v>
      </c>
      <c r="J1227" s="14">
        <v>138.18182400000001</v>
      </c>
      <c r="K1227" s="302">
        <v>0.51825677267373382</v>
      </c>
      <c r="L1227" s="2">
        <v>5910</v>
      </c>
      <c r="M1227" s="27">
        <v>0.25991731902541998</v>
      </c>
      <c r="N1227" s="2">
        <v>232.72727272727201</v>
      </c>
      <c r="O1227" s="2">
        <v>6123</v>
      </c>
      <c r="P1227" s="27">
        <v>0.2866170481673922</v>
      </c>
      <c r="Q1227" s="14">
        <v>272.12121212121201</v>
      </c>
      <c r="R1227" s="2">
        <v>7235</v>
      </c>
      <c r="S1227" s="27">
        <v>0.30961143444026018</v>
      </c>
      <c r="T1227" s="14">
        <v>272.121216</v>
      </c>
      <c r="U1227" s="27">
        <v>0.22419627749576987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445</v>
      </c>
      <c r="C1228" s="302">
        <v>0.10047414766312937</v>
      </c>
      <c r="D1228" s="2">
        <v>64.848484848484802</v>
      </c>
      <c r="E1228" s="2">
        <v>650</v>
      </c>
      <c r="F1228" s="302">
        <v>0.14689265536723164</v>
      </c>
      <c r="G1228" s="14">
        <v>106.666666666666</v>
      </c>
      <c r="H1228" s="2">
        <v>811</v>
      </c>
      <c r="I1228" s="302">
        <v>0.17546516659454781</v>
      </c>
      <c r="J1228" s="14">
        <v>107.878784</v>
      </c>
      <c r="K1228" s="302">
        <v>0.82247191011235954</v>
      </c>
      <c r="L1228" s="2">
        <v>2875</v>
      </c>
      <c r="M1228" s="27">
        <v>0.12644032016888029</v>
      </c>
      <c r="N1228" s="2">
        <v>193.333333333333</v>
      </c>
      <c r="O1228" s="2">
        <v>3245</v>
      </c>
      <c r="P1228" s="27">
        <v>0.15189814164677246</v>
      </c>
      <c r="Q1228" s="14">
        <v>202.42424242424201</v>
      </c>
      <c r="R1228" s="2">
        <v>4053</v>
      </c>
      <c r="S1228" s="27">
        <v>0.1734423142759329</v>
      </c>
      <c r="T1228" s="14">
        <v>249.69697600000001</v>
      </c>
      <c r="U1228" s="27">
        <v>0.40973913043478261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133</v>
      </c>
      <c r="C1229" s="302">
        <v>3.0029351998193725E-2</v>
      </c>
      <c r="D1229" s="2">
        <v>44.848484848484802</v>
      </c>
      <c r="E1229" s="2">
        <v>184</v>
      </c>
      <c r="F1229" s="302">
        <v>4.1581920903954801E-2</v>
      </c>
      <c r="G1229" s="2">
        <v>57.5757575757575</v>
      </c>
      <c r="H1229" s="2">
        <v>225</v>
      </c>
      <c r="I1229" s="302">
        <v>4.8680225010817826E-2</v>
      </c>
      <c r="J1229" s="14">
        <v>56.969695999999999</v>
      </c>
      <c r="K1229" s="302">
        <v>0.69172932330827064</v>
      </c>
      <c r="L1229" s="2">
        <v>1192</v>
      </c>
      <c r="M1229" s="27">
        <v>5.2423256223062716E-2</v>
      </c>
      <c r="N1229" s="2">
        <v>118.787878787878</v>
      </c>
      <c r="O1229" s="2">
        <v>1041</v>
      </c>
      <c r="P1229" s="27">
        <v>4.8729111079904505E-2</v>
      </c>
      <c r="Q1229" s="14">
        <v>107.272727272727</v>
      </c>
      <c r="R1229" s="2">
        <v>1146</v>
      </c>
      <c r="S1229" s="27">
        <v>4.9041424169804865E-2</v>
      </c>
      <c r="T1229" s="14">
        <v>133.939392</v>
      </c>
      <c r="U1229" s="27">
        <v>-3.8590604026845637E-2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69</v>
      </c>
      <c r="C1230" s="302">
        <v>1.5579137502822308E-2</v>
      </c>
      <c r="D1230" s="2">
        <v>22.424242424242401</v>
      </c>
      <c r="E1230" s="2">
        <v>67</v>
      </c>
      <c r="F1230" s="302">
        <v>1.5141242937853107E-2</v>
      </c>
      <c r="G1230" s="14">
        <v>30.909090909090899</v>
      </c>
      <c r="H1230" s="2">
        <v>5</v>
      </c>
      <c r="I1230" s="302">
        <v>1.0817827780181739E-3</v>
      </c>
      <c r="J1230" s="14">
        <v>5.4545455</v>
      </c>
      <c r="K1230" s="302">
        <v>-0.92753623188405798</v>
      </c>
      <c r="L1230" s="2">
        <v>530</v>
      </c>
      <c r="M1230" s="27">
        <v>2.3308998152871845E-2</v>
      </c>
      <c r="N1230" s="2">
        <v>84.242424242424207</v>
      </c>
      <c r="O1230" s="2">
        <v>518</v>
      </c>
      <c r="P1230" s="27">
        <v>2.4247530777512523E-2</v>
      </c>
      <c r="Q1230" s="14">
        <v>89.090909090909093</v>
      </c>
      <c r="R1230" s="2">
        <v>419</v>
      </c>
      <c r="S1230" s="27">
        <v>1.7930503252310853E-2</v>
      </c>
      <c r="T1230" s="14">
        <v>105.454544</v>
      </c>
      <c r="U1230" s="27">
        <v>-0.20943396226415095</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39</v>
      </c>
      <c r="C1231" s="302">
        <v>8.8055994581169566E-3</v>
      </c>
      <c r="D1231" s="2">
        <v>24.2424242424242</v>
      </c>
      <c r="E1231" s="2">
        <v>89</v>
      </c>
      <c r="F1231" s="302">
        <v>2.0112994350282486E-2</v>
      </c>
      <c r="G1231" s="14">
        <v>43.030303030303003</v>
      </c>
      <c r="H1231" s="2">
        <v>91</v>
      </c>
      <c r="I1231" s="302">
        <v>1.9688446559930767E-2</v>
      </c>
      <c r="J1231" s="14">
        <v>50.303031900000001</v>
      </c>
      <c r="K1231" s="302">
        <v>1.3333333333333333</v>
      </c>
      <c r="L1231" s="2">
        <v>368</v>
      </c>
      <c r="M1231" s="27">
        <v>1.6184360981616679E-2</v>
      </c>
      <c r="N1231" s="2">
        <v>73.939393939393895</v>
      </c>
      <c r="O1231" s="2">
        <v>410</v>
      </c>
      <c r="P1231" s="27">
        <v>1.9192061040116087E-2</v>
      </c>
      <c r="Q1231" s="14">
        <v>69.090909090909093</v>
      </c>
      <c r="R1231" s="2">
        <v>503</v>
      </c>
      <c r="S1231" s="27">
        <v>2.1525162615542621E-2</v>
      </c>
      <c r="T1231" s="14">
        <v>124.848488</v>
      </c>
      <c r="U1231" s="27">
        <v>0.36684782608695654</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35</v>
      </c>
      <c r="C1232" s="302">
        <v>7.9024610521562424E-3</v>
      </c>
      <c r="D1232" s="2">
        <v>20</v>
      </c>
      <c r="E1232" s="2">
        <v>48</v>
      </c>
      <c r="F1232" s="302">
        <v>1.0847457627118645E-2</v>
      </c>
      <c r="G1232" s="14">
        <v>24.848484848484802</v>
      </c>
      <c r="H1232" s="2">
        <v>28</v>
      </c>
      <c r="I1232" s="302">
        <v>6.0579835569017741E-3</v>
      </c>
      <c r="J1232" s="14">
        <v>20</v>
      </c>
      <c r="K1232" s="302">
        <v>-0.2</v>
      </c>
      <c r="L1232" s="2">
        <v>221</v>
      </c>
      <c r="M1232" s="27">
        <v>9.7194124373295807E-3</v>
      </c>
      <c r="N1232" s="2">
        <v>55.151515151515099</v>
      </c>
      <c r="O1232" s="2">
        <v>187</v>
      </c>
      <c r="P1232" s="27">
        <v>8.7534522304919728E-3</v>
      </c>
      <c r="Q1232" s="14">
        <v>47.272727272727202</v>
      </c>
      <c r="R1232" s="2">
        <v>174</v>
      </c>
      <c r="S1232" s="27">
        <v>7.4460801095515231E-3</v>
      </c>
      <c r="T1232" s="14">
        <v>55.757576</v>
      </c>
      <c r="U1232" s="27">
        <v>-0.21266968325791855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25</v>
      </c>
      <c r="C1233" s="302">
        <v>5.6446150372544595E-3</v>
      </c>
      <c r="D1233" s="2">
        <v>16.969696969696901</v>
      </c>
      <c r="E1233" s="2">
        <v>0</v>
      </c>
      <c r="F1233" s="302">
        <v>0</v>
      </c>
      <c r="G1233" s="14">
        <v>13.3333333333333</v>
      </c>
      <c r="H1233" s="2">
        <v>98</v>
      </c>
      <c r="I1233" s="302">
        <v>2.1202942449156211E-2</v>
      </c>
      <c r="J1233" s="14">
        <v>58.181820000000002</v>
      </c>
      <c r="K1233" s="302">
        <v>2.92</v>
      </c>
      <c r="L1233" s="2">
        <v>219</v>
      </c>
      <c r="M1233" s="27">
        <v>9.6314539537338383E-3</v>
      </c>
      <c r="N1233" s="2">
        <v>53.3333333333333</v>
      </c>
      <c r="O1233" s="2">
        <v>180</v>
      </c>
      <c r="P1233" s="27">
        <v>8.4257828956607224E-3</v>
      </c>
      <c r="Q1233" s="14">
        <v>36.969696969696898</v>
      </c>
      <c r="R1233" s="2">
        <v>295</v>
      </c>
      <c r="S1233" s="27">
        <v>1.2624101335159192E-2</v>
      </c>
      <c r="T1233" s="14">
        <v>76.969695999999999</v>
      </c>
      <c r="U1233" s="27">
        <v>0.34703196347031962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25</v>
      </c>
      <c r="C1234" s="302">
        <v>5.6446150372544595E-3</v>
      </c>
      <c r="D1234" s="2">
        <v>19.393939393939299</v>
      </c>
      <c r="E1234" s="2">
        <v>0</v>
      </c>
      <c r="F1234" s="302">
        <v>0</v>
      </c>
      <c r="G1234" s="14">
        <v>13.3333333333333</v>
      </c>
      <c r="H1234" s="2">
        <v>0</v>
      </c>
      <c r="I1234" s="302">
        <v>0</v>
      </c>
      <c r="J1234" s="14">
        <v>15.151515</v>
      </c>
      <c r="K1234" s="302">
        <v>-1</v>
      </c>
      <c r="L1234" s="2">
        <v>99</v>
      </c>
      <c r="M1234" s="27">
        <v>4.3539449379892689E-3</v>
      </c>
      <c r="N1234" s="2">
        <v>32.727272727272698</v>
      </c>
      <c r="O1234" s="2">
        <v>80</v>
      </c>
      <c r="P1234" s="27">
        <v>3.744792398071432E-3</v>
      </c>
      <c r="Q1234" s="14">
        <v>30.909090909090899</v>
      </c>
      <c r="R1234" s="2">
        <v>128</v>
      </c>
      <c r="S1234" s="27">
        <v>5.4775761725436491E-3</v>
      </c>
      <c r="T1234" s="14">
        <v>50.303031900000001</v>
      </c>
      <c r="U1234" s="27">
        <v>0.29292929292929293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15</v>
      </c>
      <c r="C1235" s="302">
        <v>3.3867690223526757E-3</v>
      </c>
      <c r="D1235" s="2">
        <v>13.3333333333333</v>
      </c>
      <c r="E1235" s="2">
        <v>0</v>
      </c>
      <c r="F1235" s="302">
        <v>0</v>
      </c>
      <c r="G1235" s="14">
        <v>13.3333333333333</v>
      </c>
      <c r="H1235" s="2">
        <v>6</v>
      </c>
      <c r="I1235" s="302">
        <v>1.2981393336218088E-3</v>
      </c>
      <c r="J1235" s="14">
        <v>6.6666665099999998</v>
      </c>
      <c r="K1235" s="302">
        <v>-0.6</v>
      </c>
      <c r="L1235" s="2">
        <v>160</v>
      </c>
      <c r="M1235" s="27">
        <v>7.0366786876594244E-3</v>
      </c>
      <c r="N1235" s="2">
        <v>50.909090909090899</v>
      </c>
      <c r="O1235" s="2">
        <v>160</v>
      </c>
      <c r="P1235" s="27">
        <v>7.489584796142864E-3</v>
      </c>
      <c r="Q1235" s="14">
        <v>41.212121212121197</v>
      </c>
      <c r="R1235" s="2">
        <v>189</v>
      </c>
      <c r="S1235" s="27">
        <v>8.0879835672714815E-3</v>
      </c>
      <c r="T1235" s="14">
        <v>67.878784199999998</v>
      </c>
      <c r="U1235" s="27">
        <v>0.18124999999999999</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39</v>
      </c>
      <c r="C1236" s="302">
        <v>8.8055994581169566E-3</v>
      </c>
      <c r="D1236" s="2">
        <v>21.818181818181799</v>
      </c>
      <c r="E1236" s="2">
        <v>27</v>
      </c>
      <c r="F1236" s="302">
        <v>6.1016949152542374E-3</v>
      </c>
      <c r="G1236" s="14">
        <v>20</v>
      </c>
      <c r="H1236" s="2">
        <v>8</v>
      </c>
      <c r="I1236" s="302">
        <v>1.7308524448290783E-3</v>
      </c>
      <c r="J1236" s="14">
        <v>7.8787880000000001</v>
      </c>
      <c r="K1236" s="302">
        <v>-0.79487179487179482</v>
      </c>
      <c r="L1236" s="2">
        <v>176</v>
      </c>
      <c r="M1236" s="27">
        <v>7.7403465564253671E-3</v>
      </c>
      <c r="N1236" s="2">
        <v>37.5757575757575</v>
      </c>
      <c r="O1236" s="2">
        <v>245</v>
      </c>
      <c r="P1236" s="27">
        <v>1.1468426719093761E-2</v>
      </c>
      <c r="Q1236" s="14">
        <v>50.909090909090899</v>
      </c>
      <c r="R1236" s="2">
        <v>256</v>
      </c>
      <c r="S1236" s="27">
        <v>1.0955152345087298E-2</v>
      </c>
      <c r="T1236" s="14">
        <v>56.969695999999999</v>
      </c>
      <c r="U1236" s="27">
        <v>0.45454545454545453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24</v>
      </c>
      <c r="C1237" s="302">
        <v>5.4188304357642809E-3</v>
      </c>
      <c r="D1237" s="2">
        <v>17.5757575757575</v>
      </c>
      <c r="E1237" s="2">
        <v>6</v>
      </c>
      <c r="F1237" s="302">
        <v>1.3559322033898306E-3</v>
      </c>
      <c r="G1237" s="14">
        <v>6.0606060606060597</v>
      </c>
      <c r="H1237" s="2">
        <v>17</v>
      </c>
      <c r="I1237" s="302">
        <v>3.6780614452617912E-3</v>
      </c>
      <c r="J1237" s="14">
        <v>16.969695999999999</v>
      </c>
      <c r="K1237" s="302">
        <v>-0.29166666666666669</v>
      </c>
      <c r="L1237" s="2">
        <v>70</v>
      </c>
      <c r="M1237" s="27">
        <v>3.0785469258509984E-3</v>
      </c>
      <c r="N1237" s="2">
        <v>26.6666666666666</v>
      </c>
      <c r="O1237" s="2">
        <v>57</v>
      </c>
      <c r="P1237" s="27">
        <v>2.6681645836258952E-3</v>
      </c>
      <c r="Q1237" s="14">
        <v>24.848484848484802</v>
      </c>
      <c r="R1237" s="2">
        <v>72</v>
      </c>
      <c r="S1237" s="27">
        <v>3.0811365970558027E-3</v>
      </c>
      <c r="T1237" s="14">
        <v>28.484848</v>
      </c>
      <c r="U1237" s="27">
        <v>2.8571428571428571E-2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1988</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1700</v>
      </c>
      <c r="C1240" s="305"/>
      <c r="D1240" s="305" t="s">
        <v>1701</v>
      </c>
      <c r="E1240" s="305" t="s">
        <v>1700</v>
      </c>
      <c r="F1240" s="305"/>
      <c r="G1240" s="305" t="s">
        <v>1701</v>
      </c>
      <c r="H1240" s="305" t="s">
        <v>1700</v>
      </c>
      <c r="I1240" s="305"/>
      <c r="J1240" s="305" t="s">
        <v>1701</v>
      </c>
      <c r="K1240" t="s">
        <v>170</v>
      </c>
      <c r="L1240" s="208" t="s">
        <v>1700</v>
      </c>
      <c r="M1240" s="208"/>
      <c r="N1240" s="208" t="s">
        <v>1701</v>
      </c>
      <c r="O1240" s="208" t="s">
        <v>1700</v>
      </c>
      <c r="P1240" s="208"/>
      <c r="Q1240" s="208" t="s">
        <v>1701</v>
      </c>
      <c r="R1240" s="208" t="s">
        <v>1700</v>
      </c>
      <c r="S1240" s="208"/>
      <c r="T1240" s="208" t="s">
        <v>1701</v>
      </c>
      <c r="U1240" t="s">
        <v>170</v>
      </c>
      <c r="V1240" s="208" t="s">
        <v>1700</v>
      </c>
      <c r="W1240" s="208"/>
      <c r="X1240" s="208" t="s">
        <v>1701</v>
      </c>
      <c r="Y1240" s="208" t="s">
        <v>1700</v>
      </c>
      <c r="Z1240" s="208"/>
      <c r="AA1240" s="208" t="s">
        <v>1701</v>
      </c>
      <c r="AB1240" s="208" t="s">
        <v>1700</v>
      </c>
      <c r="AC1240" s="208"/>
      <c r="AD1240" s="208" t="s">
        <v>1701</v>
      </c>
      <c r="AE1240" t="s">
        <v>170</v>
      </c>
    </row>
    <row r="1241" spans="1:31" x14ac:dyDescent="0.3">
      <c r="A1241" t="s">
        <v>1989</v>
      </c>
      <c r="B1241" s="14">
        <v>25.3</v>
      </c>
      <c r="C1241" t="s">
        <v>170</v>
      </c>
      <c r="D1241" s="14">
        <v>0.84848484848483996</v>
      </c>
      <c r="E1241" s="14">
        <v>22.1</v>
      </c>
      <c r="F1241" t="s">
        <v>170</v>
      </c>
      <c r="G1241" s="14">
        <v>1.15151515151515</v>
      </c>
      <c r="H1241" s="14">
        <v>18.600000000000001</v>
      </c>
      <c r="I1241" t="s">
        <v>170</v>
      </c>
      <c r="J1241" s="14">
        <v>1.5151515</v>
      </c>
      <c r="K1241" s="302">
        <v>-0.26482213438735175</v>
      </c>
      <c r="L1241" s="14">
        <v>23.2</v>
      </c>
      <c r="M1241" s="27" t="s">
        <v>170</v>
      </c>
      <c r="N1241" s="14">
        <v>0.48484848484847998</v>
      </c>
      <c r="O1241" s="14">
        <v>20.7</v>
      </c>
      <c r="P1241" s="27" t="s">
        <v>170</v>
      </c>
      <c r="Q1241" s="14">
        <v>0.54545454545453997</v>
      </c>
      <c r="R1241" s="14">
        <v>18.5</v>
      </c>
      <c r="S1241" s="27" t="s">
        <v>170</v>
      </c>
      <c r="T1241" s="14">
        <v>0.48484850000000002</v>
      </c>
      <c r="U1241" s="27">
        <v>-0.20258620689655171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27.2</v>
      </c>
      <c r="C1242" t="s">
        <v>170</v>
      </c>
      <c r="D1242" s="14">
        <v>0.72727272727271997</v>
      </c>
      <c r="E1242" s="14">
        <v>25.9</v>
      </c>
      <c r="F1242" t="s">
        <v>170</v>
      </c>
      <c r="G1242" s="14">
        <v>1.15151515151515</v>
      </c>
      <c r="H1242" s="14">
        <v>22</v>
      </c>
      <c r="I1242" t="s">
        <v>170</v>
      </c>
      <c r="J1242" s="14">
        <v>1.0909091200000001</v>
      </c>
      <c r="K1242" s="302">
        <v>-0.19117647058823528</v>
      </c>
      <c r="L1242" s="14">
        <v>26.8</v>
      </c>
      <c r="M1242" s="27" t="s">
        <v>170</v>
      </c>
      <c r="N1242" s="14">
        <v>0.42424242424241998</v>
      </c>
      <c r="O1242" s="14">
        <v>24.7</v>
      </c>
      <c r="P1242" s="27" t="s">
        <v>170</v>
      </c>
      <c r="Q1242" s="14">
        <v>0.60606060606059997</v>
      </c>
      <c r="R1242" s="14">
        <v>21.8</v>
      </c>
      <c r="S1242" s="27" t="s">
        <v>170</v>
      </c>
      <c r="T1242" s="14">
        <v>0.42424243699999997</v>
      </c>
      <c r="U1242" s="27">
        <v>-0.18656716417910446</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10</v>
      </c>
      <c r="C1243" t="s">
        <v>170</v>
      </c>
      <c r="D1243" t="s">
        <v>170</v>
      </c>
      <c r="E1243" s="14">
        <v>10</v>
      </c>
      <c r="F1243" t="s">
        <v>170</v>
      </c>
      <c r="G1243" t="s">
        <v>170</v>
      </c>
      <c r="H1243" s="14">
        <v>9</v>
      </c>
      <c r="I1243" t="s">
        <v>170</v>
      </c>
      <c r="J1243" t="s">
        <v>170</v>
      </c>
      <c r="K1243" s="302">
        <v>-0.1</v>
      </c>
      <c r="L1243" s="14">
        <v>10.199999999999999</v>
      </c>
      <c r="M1243" s="27" t="s">
        <v>170</v>
      </c>
      <c r="N1243" s="14">
        <v>0.54545454545453997</v>
      </c>
      <c r="O1243" s="14">
        <v>10</v>
      </c>
      <c r="P1243" s="27" t="s">
        <v>170</v>
      </c>
      <c r="Q1243" s="14" t="s">
        <v>170</v>
      </c>
      <c r="R1243" s="14">
        <v>9</v>
      </c>
      <c r="S1243" s="27" t="s">
        <v>170</v>
      </c>
      <c r="T1243" s="14" t="s">
        <v>170</v>
      </c>
      <c r="U1243" s="27">
        <v>-0.11764705882352935</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1992</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1700</v>
      </c>
      <c r="C1246" s="305"/>
      <c r="D1246" s="305" t="s">
        <v>1701</v>
      </c>
      <c r="E1246" s="305" t="s">
        <v>1700</v>
      </c>
      <c r="F1246" s="305"/>
      <c r="G1246" s="305" t="s">
        <v>1701</v>
      </c>
      <c r="H1246" s="305" t="s">
        <v>1700</v>
      </c>
      <c r="I1246" s="305"/>
      <c r="J1246" s="305" t="s">
        <v>1701</v>
      </c>
      <c r="K1246" t="s">
        <v>170</v>
      </c>
      <c r="L1246" s="208" t="s">
        <v>1700</v>
      </c>
      <c r="M1246" s="208"/>
      <c r="N1246" s="208" t="s">
        <v>1701</v>
      </c>
      <c r="O1246" s="208" t="s">
        <v>1700</v>
      </c>
      <c r="P1246" s="208"/>
      <c r="Q1246" s="208" t="s">
        <v>1701</v>
      </c>
      <c r="R1246" s="208" t="s">
        <v>1700</v>
      </c>
      <c r="S1246" s="208"/>
      <c r="T1246" s="208" t="s">
        <v>1701</v>
      </c>
      <c r="U1246" t="s">
        <v>170</v>
      </c>
      <c r="V1246" s="208" t="s">
        <v>1700</v>
      </c>
      <c r="W1246" s="208"/>
      <c r="X1246" s="208" t="s">
        <v>1701</v>
      </c>
      <c r="Y1246" s="208" t="s">
        <v>1700</v>
      </c>
      <c r="Z1246" s="208"/>
      <c r="AA1246" s="208" t="s">
        <v>1701</v>
      </c>
      <c r="AB1246" s="208" t="s">
        <v>1700</v>
      </c>
      <c r="AC1246" s="208"/>
      <c r="AD1246" s="208" t="s">
        <v>1701</v>
      </c>
      <c r="AE1246" t="s">
        <v>170</v>
      </c>
    </row>
    <row r="1247" spans="1:31" x14ac:dyDescent="0.3">
      <c r="A1247" t="s">
        <v>1993</v>
      </c>
      <c r="B1247" s="15">
        <v>1172</v>
      </c>
      <c r="C1247" t="s">
        <v>170</v>
      </c>
      <c r="D1247" s="15">
        <v>32.121212121212103</v>
      </c>
      <c r="E1247" s="15">
        <v>1006</v>
      </c>
      <c r="F1247" t="s">
        <v>170</v>
      </c>
      <c r="G1247" s="15">
        <v>44.2424242424242</v>
      </c>
      <c r="H1247" s="2">
        <v>1245</v>
      </c>
      <c r="I1247" t="s">
        <v>170</v>
      </c>
      <c r="J1247" s="14">
        <v>41.212119999999999</v>
      </c>
      <c r="K1247" s="302">
        <v>6.2286689419795219E-2</v>
      </c>
      <c r="L1247" s="15">
        <v>960</v>
      </c>
      <c r="M1247" s="27" t="s">
        <v>170</v>
      </c>
      <c r="N1247" s="15">
        <v>18.181818181818102</v>
      </c>
      <c r="O1247" s="2">
        <v>978</v>
      </c>
      <c r="P1247" s="27" t="s">
        <v>170</v>
      </c>
      <c r="Q1247" s="14">
        <v>13.3333333333333</v>
      </c>
      <c r="R1247" s="2">
        <v>1094</v>
      </c>
      <c r="S1247" s="27" t="s">
        <v>170</v>
      </c>
      <c r="T1247" s="14">
        <v>15.757576</v>
      </c>
      <c r="U1247" s="27">
        <v>0.13958333333333334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1994</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1700</v>
      </c>
      <c r="C1250" s="305"/>
      <c r="D1250" s="305" t="s">
        <v>1701</v>
      </c>
      <c r="E1250" s="305" t="s">
        <v>1700</v>
      </c>
      <c r="F1250" s="305"/>
      <c r="G1250" s="305" t="s">
        <v>1701</v>
      </c>
      <c r="H1250" s="305" t="s">
        <v>1700</v>
      </c>
      <c r="I1250" s="305"/>
      <c r="J1250" s="305" t="s">
        <v>1701</v>
      </c>
      <c r="K1250" t="s">
        <v>170</v>
      </c>
      <c r="L1250" s="208" t="s">
        <v>1700</v>
      </c>
      <c r="M1250" s="208"/>
      <c r="N1250" s="208" t="s">
        <v>1701</v>
      </c>
      <c r="O1250" s="208" t="s">
        <v>1700</v>
      </c>
      <c r="P1250" s="208"/>
      <c r="Q1250" s="208" t="s">
        <v>1701</v>
      </c>
      <c r="R1250" s="208" t="s">
        <v>1700</v>
      </c>
      <c r="S1250" s="208"/>
      <c r="T1250" s="208" t="s">
        <v>1701</v>
      </c>
      <c r="U1250" t="s">
        <v>170</v>
      </c>
      <c r="V1250" s="208" t="s">
        <v>1700</v>
      </c>
      <c r="W1250" s="208"/>
      <c r="X1250" s="208" t="s">
        <v>1701</v>
      </c>
      <c r="Y1250" s="208" t="s">
        <v>1700</v>
      </c>
      <c r="Z1250" s="208"/>
      <c r="AA1250" s="208" t="s">
        <v>1701</v>
      </c>
      <c r="AB1250" s="208" t="s">
        <v>1700</v>
      </c>
      <c r="AC1250" s="208"/>
      <c r="AD1250" s="208" t="s">
        <v>1701</v>
      </c>
      <c r="AE1250" t="s">
        <v>170</v>
      </c>
    </row>
    <row r="1251" spans="1:31" x14ac:dyDescent="0.3">
      <c r="A1251" t="s">
        <v>172</v>
      </c>
      <c r="B1251" s="2">
        <v>7499</v>
      </c>
      <c r="C1251" t="s">
        <v>170</v>
      </c>
      <c r="D1251" s="2">
        <v>201.21212121212099</v>
      </c>
      <c r="E1251" s="2">
        <v>8523</v>
      </c>
      <c r="F1251" t="s">
        <v>170</v>
      </c>
      <c r="G1251" s="14">
        <v>167.87878787878699</v>
      </c>
      <c r="H1251" s="2">
        <v>8803</v>
      </c>
      <c r="I1251" t="s">
        <v>170</v>
      </c>
      <c r="J1251" s="14">
        <v>256.36363636363637</v>
      </c>
      <c r="K1251" s="302">
        <v>0.17388985198026405</v>
      </c>
      <c r="L1251" s="2">
        <v>40606</v>
      </c>
      <c r="M1251" s="27" t="s">
        <v>170</v>
      </c>
      <c r="N1251" s="2">
        <v>450.30303030303003</v>
      </c>
      <c r="O1251" s="2">
        <v>41554</v>
      </c>
      <c r="P1251" s="27" t="s">
        <v>170</v>
      </c>
      <c r="Q1251" s="14">
        <v>340</v>
      </c>
      <c r="R1251" s="2">
        <v>43604</v>
      </c>
      <c r="S1251" s="27" t="s">
        <v>170</v>
      </c>
      <c r="T1251" s="14">
        <v>256.36363636363637</v>
      </c>
      <c r="U1251" s="27">
        <v>7.3831453479781317E-2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4429</v>
      </c>
      <c r="C1252" s="302">
        <v>0.59061208161088141</v>
      </c>
      <c r="D1252" s="2">
        <v>192.72727272727201</v>
      </c>
      <c r="E1252" s="2">
        <v>4425</v>
      </c>
      <c r="F1252" s="302">
        <v>0.51918338613164383</v>
      </c>
      <c r="G1252" s="14">
        <v>158.18181818181799</v>
      </c>
      <c r="H1252" s="2">
        <v>4622</v>
      </c>
      <c r="I1252" s="302">
        <v>0.52504827899579687</v>
      </c>
      <c r="J1252" s="14">
        <v>232.12121212121212</v>
      </c>
      <c r="K1252" s="302">
        <v>4.3576428087604424E-2</v>
      </c>
      <c r="L1252" s="2">
        <v>22738</v>
      </c>
      <c r="M1252" s="27">
        <v>0.5599665074126976</v>
      </c>
      <c r="N1252" s="2">
        <v>350.90909090909003</v>
      </c>
      <c r="O1252" s="2">
        <v>21363</v>
      </c>
      <c r="P1252" s="27">
        <v>0.51410213216537515</v>
      </c>
      <c r="Q1252" s="14">
        <v>433.93939393939399</v>
      </c>
      <c r="R1252" s="2">
        <v>23368</v>
      </c>
      <c r="S1252" s="27">
        <v>0.53591413631776896</v>
      </c>
      <c r="T1252" s="14">
        <v>514.54545454545462</v>
      </c>
      <c r="U1252" s="27">
        <v>2.7706922332658986E-2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73</v>
      </c>
      <c r="C1253" s="302">
        <v>9.7346312841712235E-3</v>
      </c>
      <c r="D1253" s="2">
        <v>30.909090909090899</v>
      </c>
      <c r="E1253" s="2">
        <v>74</v>
      </c>
      <c r="F1253" s="302">
        <v>8.6823888302240988E-3</v>
      </c>
      <c r="G1253" s="14">
        <v>30.303030303030301</v>
      </c>
      <c r="H1253" s="2">
        <v>59</v>
      </c>
      <c r="I1253" s="302">
        <v>6.7022605929796661E-3</v>
      </c>
      <c r="J1253" s="14">
        <v>40</v>
      </c>
      <c r="K1253" s="302">
        <v>-0.19178082191780821</v>
      </c>
      <c r="L1253" s="2">
        <v>314</v>
      </c>
      <c r="M1253" s="27">
        <v>7.7328473624587498E-3</v>
      </c>
      <c r="N1253" s="2">
        <v>78.181818181818201</v>
      </c>
      <c r="O1253" s="2">
        <v>314</v>
      </c>
      <c r="P1253" s="27">
        <v>7.5564325937334548E-3</v>
      </c>
      <c r="Q1253" s="14">
        <v>62.424242424242401</v>
      </c>
      <c r="R1253" s="2">
        <v>347</v>
      </c>
      <c r="S1253" s="27">
        <v>7.957985505916889E-3</v>
      </c>
      <c r="T1253" s="14">
        <v>74.545454545454547</v>
      </c>
      <c r="U1253" s="27">
        <v>0.10509554140127389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91</v>
      </c>
      <c r="C1254" s="302">
        <v>1.213495132684358E-2</v>
      </c>
      <c r="D1254" s="2">
        <v>37.5757575757575</v>
      </c>
      <c r="E1254" s="2">
        <v>100</v>
      </c>
      <c r="F1254" s="302">
        <v>1.1732957878681215E-2</v>
      </c>
      <c r="G1254" s="14">
        <v>40.606060606060602</v>
      </c>
      <c r="H1254" s="2">
        <v>19</v>
      </c>
      <c r="I1254" s="302">
        <v>2.1583551062137906E-3</v>
      </c>
      <c r="J1254" s="14">
        <v>13.333333333333334</v>
      </c>
      <c r="K1254" s="302">
        <v>-0.79120879120879117</v>
      </c>
      <c r="L1254" s="2">
        <v>312</v>
      </c>
      <c r="M1254" s="27">
        <v>7.6835935576023244E-3</v>
      </c>
      <c r="N1254" s="2">
        <v>70.303030303030297</v>
      </c>
      <c r="O1254" s="2">
        <v>406</v>
      </c>
      <c r="P1254" s="27">
        <v>9.7704192135534482E-3</v>
      </c>
      <c r="Q1254" s="14">
        <v>69.696969696969703</v>
      </c>
      <c r="R1254" s="2">
        <v>242</v>
      </c>
      <c r="S1254" s="27">
        <v>5.5499495459132193E-3</v>
      </c>
      <c r="T1254" s="14">
        <v>61.81818181818182</v>
      </c>
      <c r="U1254" s="27">
        <v>-0.22435897435897437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115</v>
      </c>
      <c r="C1255" s="302">
        <v>1.5335378050406721E-2</v>
      </c>
      <c r="D1255" s="2">
        <v>37.5757575757575</v>
      </c>
      <c r="E1255" s="2">
        <v>131</v>
      </c>
      <c r="F1255" s="302">
        <v>1.5370174821072393E-2</v>
      </c>
      <c r="G1255" s="14">
        <v>43.030303030303003</v>
      </c>
      <c r="H1255" s="2">
        <v>84</v>
      </c>
      <c r="I1255" s="302">
        <v>9.5422015222083375E-3</v>
      </c>
      <c r="J1255" s="14">
        <v>40</v>
      </c>
      <c r="K1255" s="302">
        <v>-0.26956521739130435</v>
      </c>
      <c r="L1255" s="2">
        <v>746</v>
      </c>
      <c r="M1255" s="27">
        <v>1.8371669211446583E-2</v>
      </c>
      <c r="N1255" s="2">
        <v>96.969696969696898</v>
      </c>
      <c r="O1255" s="2">
        <v>627</v>
      </c>
      <c r="P1255" s="27">
        <v>1.5088800115512346E-2</v>
      </c>
      <c r="Q1255" s="14">
        <v>88.484848484848399</v>
      </c>
      <c r="R1255" s="2">
        <v>534</v>
      </c>
      <c r="S1255" s="27">
        <v>1.2246582882304376E-2</v>
      </c>
      <c r="T1255" s="14">
        <v>109.09090909090909</v>
      </c>
      <c r="U1255" s="27">
        <v>-0.28418230563002683</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147</v>
      </c>
      <c r="C1256" s="302">
        <v>1.9602613681824244E-2</v>
      </c>
      <c r="D1256" s="2">
        <v>46.6666666666666</v>
      </c>
      <c r="E1256" s="2">
        <v>184</v>
      </c>
      <c r="F1256" s="302">
        <v>2.1588642496773437E-2</v>
      </c>
      <c r="G1256" s="14">
        <v>56.969696969696898</v>
      </c>
      <c r="H1256" s="2">
        <v>84</v>
      </c>
      <c r="I1256" s="302">
        <v>9.5422015222083375E-3</v>
      </c>
      <c r="J1256" s="14">
        <v>40.606060606060609</v>
      </c>
      <c r="K1256" s="302">
        <v>-0.42857142857142855</v>
      </c>
      <c r="L1256" s="2">
        <v>747</v>
      </c>
      <c r="M1256" s="27">
        <v>1.8396296113874798E-2</v>
      </c>
      <c r="N1256" s="2">
        <v>96.363636363636402</v>
      </c>
      <c r="O1256" s="2">
        <v>828</v>
      </c>
      <c r="P1256" s="27">
        <v>1.9925879578379938E-2</v>
      </c>
      <c r="Q1256" s="14">
        <v>107.272727272727</v>
      </c>
      <c r="R1256" s="2">
        <v>665</v>
      </c>
      <c r="S1256" s="27">
        <v>1.5250894413356572E-2</v>
      </c>
      <c r="T1256" s="14">
        <v>114.54545454545455</v>
      </c>
      <c r="U1256" s="27">
        <v>-0.10977242302543508</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146</v>
      </c>
      <c r="C1257" s="302">
        <v>1.9469262568342447E-2</v>
      </c>
      <c r="D1257" s="2">
        <v>40</v>
      </c>
      <c r="E1257" s="2">
        <v>91</v>
      </c>
      <c r="F1257" s="302">
        <v>1.0676991669599905E-2</v>
      </c>
      <c r="G1257" s="14">
        <v>33.939393939393902</v>
      </c>
      <c r="H1257" s="2">
        <v>78</v>
      </c>
      <c r="I1257" s="302">
        <v>8.8606156991934571E-3</v>
      </c>
      <c r="J1257" s="14">
        <v>35.757575757575758</v>
      </c>
      <c r="K1257" s="302">
        <v>-0.46575342465753422</v>
      </c>
      <c r="L1257" s="2">
        <v>1102</v>
      </c>
      <c r="M1257" s="27">
        <v>2.7138846475890262E-2</v>
      </c>
      <c r="N1257" s="2">
        <v>124.24242424242399</v>
      </c>
      <c r="O1257" s="2">
        <v>963</v>
      </c>
      <c r="P1257" s="27">
        <v>2.3174664292246235E-2</v>
      </c>
      <c r="Q1257" s="14">
        <v>103.030303030303</v>
      </c>
      <c r="R1257" s="2">
        <v>485</v>
      </c>
      <c r="S1257" s="27">
        <v>1.1122832767635997E-2</v>
      </c>
      <c r="T1257" s="14">
        <v>80</v>
      </c>
      <c r="U1257" s="27">
        <v>-0.55989110707803991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253</v>
      </c>
      <c r="C1258" s="302">
        <v>3.3737831710894783E-2</v>
      </c>
      <c r="D1258" s="2">
        <v>61.212121212121197</v>
      </c>
      <c r="E1258" s="2">
        <v>254</v>
      </c>
      <c r="F1258" s="302">
        <v>2.9801713011850289E-2</v>
      </c>
      <c r="G1258" s="14">
        <v>65.454545454545396</v>
      </c>
      <c r="H1258" s="2">
        <v>419</v>
      </c>
      <c r="I1258" s="302">
        <v>4.7597409973872545E-2</v>
      </c>
      <c r="J1258" s="14">
        <v>112.12121212121212</v>
      </c>
      <c r="K1258" s="302">
        <v>0.65612648221343872</v>
      </c>
      <c r="L1258" s="2">
        <v>2335</v>
      </c>
      <c r="M1258" s="27">
        <v>5.7503817169876376E-2</v>
      </c>
      <c r="N1258" s="2">
        <v>215.15151515151501</v>
      </c>
      <c r="O1258" s="2">
        <v>1881</v>
      </c>
      <c r="P1258" s="27">
        <v>4.5266400346537033E-2</v>
      </c>
      <c r="Q1258" s="14">
        <v>172.12121212121201</v>
      </c>
      <c r="R1258" s="2">
        <v>1720</v>
      </c>
      <c r="S1258" s="27">
        <v>3.944592239244106E-2</v>
      </c>
      <c r="T1258" s="14">
        <v>215.15151515151516</v>
      </c>
      <c r="U1258" s="27">
        <v>-0.2633832976445396</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432</v>
      </c>
      <c r="C1259" s="302">
        <v>5.7607681024136555E-2</v>
      </c>
      <c r="D1259" s="2">
        <v>72.727272727272705</v>
      </c>
      <c r="E1259" s="2">
        <v>489</v>
      </c>
      <c r="F1259" s="302">
        <v>5.7374164026751141E-2</v>
      </c>
      <c r="G1259" s="14">
        <v>93.3333333333333</v>
      </c>
      <c r="H1259" s="2">
        <v>345</v>
      </c>
      <c r="I1259" s="302">
        <v>3.9191184823355672E-2</v>
      </c>
      <c r="J1259" s="14">
        <v>69.090909090909093</v>
      </c>
      <c r="K1259" s="302">
        <v>-0.2013888888888889</v>
      </c>
      <c r="L1259" s="2">
        <v>2838</v>
      </c>
      <c r="M1259" s="27">
        <v>6.9891149091267299E-2</v>
      </c>
      <c r="N1259" s="2">
        <v>246.06060606060601</v>
      </c>
      <c r="O1259" s="2">
        <v>3014</v>
      </c>
      <c r="P1259" s="27">
        <v>7.2532126871059338E-2</v>
      </c>
      <c r="Q1259" s="14">
        <v>243.030303030303</v>
      </c>
      <c r="R1259" s="2">
        <v>2573</v>
      </c>
      <c r="S1259" s="27">
        <v>5.9008347857994678E-2</v>
      </c>
      <c r="T1259" s="14">
        <v>212.12121212121212</v>
      </c>
      <c r="U1259" s="27">
        <v>-9.3375616631430583E-2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1056</v>
      </c>
      <c r="C1260" s="302">
        <v>0.14081877583677824</v>
      </c>
      <c r="D1260" s="2">
        <v>106.06060606060601</v>
      </c>
      <c r="E1260" s="2">
        <v>1010</v>
      </c>
      <c r="F1260" s="302">
        <v>0.11850287457468028</v>
      </c>
      <c r="G1260" s="14">
        <v>144.24242424242399</v>
      </c>
      <c r="H1260" s="2">
        <v>789</v>
      </c>
      <c r="I1260" s="302">
        <v>8.962853572645689E-2</v>
      </c>
      <c r="J1260" s="14">
        <v>108.48484848484848</v>
      </c>
      <c r="K1260" s="302">
        <v>-0.25284090909090912</v>
      </c>
      <c r="L1260" s="2">
        <v>5258</v>
      </c>
      <c r="M1260" s="27">
        <v>0.12948825296754174</v>
      </c>
      <c r="N1260" s="2">
        <v>250.30303030303</v>
      </c>
      <c r="O1260" s="2">
        <v>3949</v>
      </c>
      <c r="P1260" s="27">
        <v>9.5032969148577756E-2</v>
      </c>
      <c r="Q1260" s="14">
        <v>238.18181818181799</v>
      </c>
      <c r="R1260" s="2">
        <v>4236</v>
      </c>
      <c r="S1260" s="27">
        <v>9.714705072929089E-2</v>
      </c>
      <c r="T1260" s="14">
        <v>277.57575757575756</v>
      </c>
      <c r="U1260" s="27">
        <v>-0.19437048307341195</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840</v>
      </c>
      <c r="C1261" s="302">
        <v>0.11201493532470996</v>
      </c>
      <c r="D1261" s="2">
        <v>111.515151515151</v>
      </c>
      <c r="E1261" s="2">
        <v>635</v>
      </c>
      <c r="F1261" s="302">
        <v>7.4504282529625723E-2</v>
      </c>
      <c r="G1261" s="14">
        <v>95.757575757575694</v>
      </c>
      <c r="H1261" s="2">
        <v>959</v>
      </c>
      <c r="I1261" s="302">
        <v>0.10894013404521186</v>
      </c>
      <c r="J1261" s="14">
        <v>155.15151515151516</v>
      </c>
      <c r="K1261" s="302">
        <v>0.14166666666666666</v>
      </c>
      <c r="L1261" s="2">
        <v>3266</v>
      </c>
      <c r="M1261" s="27">
        <v>8.0431463330542283E-2</v>
      </c>
      <c r="N1261" s="2">
        <v>183.636363636363</v>
      </c>
      <c r="O1261" s="2">
        <v>3525</v>
      </c>
      <c r="P1261" s="27">
        <v>8.4829378639842135E-2</v>
      </c>
      <c r="Q1261" s="14">
        <v>273.33333333333297</v>
      </c>
      <c r="R1261" s="2">
        <v>4104</v>
      </c>
      <c r="S1261" s="27">
        <v>9.4119805522429129E-2</v>
      </c>
      <c r="T1261" s="14">
        <v>293.33333333333337</v>
      </c>
      <c r="U1261" s="27">
        <v>0.25658297611757502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987</v>
      </c>
      <c r="C1262" s="302">
        <v>0.13161754900653422</v>
      </c>
      <c r="D1262" s="2">
        <v>121.818181818181</v>
      </c>
      <c r="E1262" s="2">
        <v>1033</v>
      </c>
      <c r="F1262" s="302">
        <v>0.12120145488677696</v>
      </c>
      <c r="G1262" s="14">
        <v>113.939393939393</v>
      </c>
      <c r="H1262" s="2">
        <v>975</v>
      </c>
      <c r="I1262" s="302">
        <v>0.11075769623991821</v>
      </c>
      <c r="J1262" s="14">
        <v>143.63636363636365</v>
      </c>
      <c r="K1262" s="302">
        <v>-1.2158054711246201E-2</v>
      </c>
      <c r="L1262" s="2">
        <v>4121</v>
      </c>
      <c r="M1262" s="27">
        <v>0.10148746490666403</v>
      </c>
      <c r="N1262" s="2">
        <v>232.12121212121201</v>
      </c>
      <c r="O1262" s="2">
        <v>3445</v>
      </c>
      <c r="P1262" s="27">
        <v>8.2904172883476915E-2</v>
      </c>
      <c r="Q1262" s="14">
        <v>220.60606060606</v>
      </c>
      <c r="R1262" s="2">
        <v>4744</v>
      </c>
      <c r="S1262" s="27">
        <v>0.10879735804054674</v>
      </c>
      <c r="T1262" s="14">
        <v>317.57575757575762</v>
      </c>
      <c r="U1262" s="27">
        <v>0.15117689881096821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289</v>
      </c>
      <c r="C1263" s="302">
        <v>3.8538471796239496E-2</v>
      </c>
      <c r="D1263" s="2">
        <v>68.484848484848399</v>
      </c>
      <c r="E1263" s="2">
        <v>424</v>
      </c>
      <c r="F1263" s="302">
        <v>4.9747741405608351E-2</v>
      </c>
      <c r="G1263" s="14">
        <v>68.484848484848399</v>
      </c>
      <c r="H1263" s="2">
        <v>811</v>
      </c>
      <c r="I1263" s="302">
        <v>9.2127683744178124E-2</v>
      </c>
      <c r="J1263" s="14">
        <v>124.84848484848486</v>
      </c>
      <c r="K1263" s="302">
        <v>1.8062283737024221</v>
      </c>
      <c r="L1263" s="2">
        <v>1699</v>
      </c>
      <c r="M1263" s="27">
        <v>4.1841107225533171E-2</v>
      </c>
      <c r="N1263" s="2">
        <v>148.48484848484799</v>
      </c>
      <c r="O1263" s="2">
        <v>2411</v>
      </c>
      <c r="P1263" s="27">
        <v>5.802088848245656E-2</v>
      </c>
      <c r="Q1263" s="14">
        <v>160</v>
      </c>
      <c r="R1263" s="2">
        <v>3718</v>
      </c>
      <c r="S1263" s="27">
        <v>8.5267406659939454E-2</v>
      </c>
      <c r="T1263" s="14">
        <v>277.57575757575756</v>
      </c>
      <c r="U1263" s="27">
        <v>1.1883460859329018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3070</v>
      </c>
      <c r="C1264" s="302">
        <v>0.40938791838911853</v>
      </c>
      <c r="D1264" s="2">
        <v>181.81818181818099</v>
      </c>
      <c r="E1264" s="2">
        <v>4098</v>
      </c>
      <c r="F1264" s="302">
        <v>0.48081661386835622</v>
      </c>
      <c r="G1264" s="14">
        <v>220</v>
      </c>
      <c r="H1264" s="2">
        <v>4181</v>
      </c>
      <c r="I1264" s="302">
        <v>0.47495172100420313</v>
      </c>
      <c r="J1264" s="14">
        <v>287.27272727272731</v>
      </c>
      <c r="K1264" s="302">
        <v>0.36188925081433226</v>
      </c>
      <c r="L1264" s="2">
        <v>17868</v>
      </c>
      <c r="M1264" s="27">
        <v>0.44003349258730234</v>
      </c>
      <c r="N1264" s="2">
        <v>461.21212121212102</v>
      </c>
      <c r="O1264" s="2">
        <v>20191</v>
      </c>
      <c r="P1264" s="27">
        <v>0.48589786783462485</v>
      </c>
      <c r="Q1264" s="14">
        <v>476.969696969697</v>
      </c>
      <c r="R1264" s="2">
        <v>20236</v>
      </c>
      <c r="S1264" s="27">
        <v>0.46408586368223098</v>
      </c>
      <c r="T1264" s="14">
        <v>543.63636363636363</v>
      </c>
      <c r="U1264" s="27">
        <v>0.13252742332661741</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195</v>
      </c>
      <c r="C1265" s="302">
        <v>2.6003467128950526E-2</v>
      </c>
      <c r="D1265" s="2">
        <v>73.3333333333333</v>
      </c>
      <c r="E1265" s="2">
        <v>65</v>
      </c>
      <c r="F1265" s="302">
        <v>7.6264226211427899E-3</v>
      </c>
      <c r="G1265" s="14">
        <v>43.030303030303003</v>
      </c>
      <c r="H1265" s="2">
        <v>178</v>
      </c>
      <c r="I1265" s="302">
        <v>2.0220379416108145E-2</v>
      </c>
      <c r="J1265" s="14">
        <v>89.090909090909093</v>
      </c>
      <c r="K1265" s="302">
        <v>-8.7179487179487175E-2</v>
      </c>
      <c r="L1265" s="2">
        <v>672</v>
      </c>
      <c r="M1265" s="27">
        <v>1.6549278431758855E-2</v>
      </c>
      <c r="N1265" s="2">
        <v>138.18181818181799</v>
      </c>
      <c r="O1265" s="2">
        <v>1056</v>
      </c>
      <c r="P1265" s="27">
        <v>2.5412715984020791E-2</v>
      </c>
      <c r="Q1265" s="14">
        <v>138.78787878787799</v>
      </c>
      <c r="R1265" s="2">
        <v>1088</v>
      </c>
      <c r="S1265" s="27">
        <v>2.4951839280799925E-2</v>
      </c>
      <c r="T1265" s="14">
        <v>175.75757575757578</v>
      </c>
      <c r="U1265" s="27">
        <v>0.61904761904761907</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12</v>
      </c>
      <c r="C1266" s="302">
        <v>1.6002133617815709E-3</v>
      </c>
      <c r="D1266" s="2">
        <v>10.909090909090899</v>
      </c>
      <c r="E1266" s="2">
        <v>105</v>
      </c>
      <c r="F1266" s="302">
        <v>1.2319605772615276E-2</v>
      </c>
      <c r="G1266" s="14">
        <v>62.424242424242401</v>
      </c>
      <c r="H1266" s="2">
        <v>147</v>
      </c>
      <c r="I1266" s="302">
        <v>1.6698852663864592E-2</v>
      </c>
      <c r="J1266" s="14">
        <v>75.151515151515156</v>
      </c>
      <c r="K1266" s="302">
        <v>11.25</v>
      </c>
      <c r="L1266" s="2">
        <v>860</v>
      </c>
      <c r="M1266" s="27">
        <v>2.1179136088262818E-2</v>
      </c>
      <c r="N1266" s="2">
        <v>129.69696969696901</v>
      </c>
      <c r="O1266" s="2">
        <v>1122</v>
      </c>
      <c r="P1266" s="27">
        <v>2.7001010733022093E-2</v>
      </c>
      <c r="Q1266" s="14">
        <v>140</v>
      </c>
      <c r="R1266" s="2">
        <v>705</v>
      </c>
      <c r="S1266" s="27">
        <v>1.6168241445738921E-2</v>
      </c>
      <c r="T1266" s="14">
        <v>136.36363636363637</v>
      </c>
      <c r="U1266" s="27">
        <v>-0.18023255813953487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199</v>
      </c>
      <c r="C1267" s="302">
        <v>2.6536871582877718E-2</v>
      </c>
      <c r="D1267" s="2">
        <v>64.848484848484802</v>
      </c>
      <c r="E1267" s="2">
        <v>359</v>
      </c>
      <c r="F1267" s="302">
        <v>4.2121318784465567E-2</v>
      </c>
      <c r="G1267" s="14">
        <v>80</v>
      </c>
      <c r="H1267" s="2">
        <v>145</v>
      </c>
      <c r="I1267" s="302">
        <v>1.6471657389526297E-2</v>
      </c>
      <c r="J1267" s="14">
        <v>55.757575757575758</v>
      </c>
      <c r="K1267" s="302">
        <v>-0.271356783919598</v>
      </c>
      <c r="L1267" s="2">
        <v>1530</v>
      </c>
      <c r="M1267" s="27">
        <v>3.767916071516525E-2</v>
      </c>
      <c r="N1267" s="2">
        <v>162.42424242424201</v>
      </c>
      <c r="O1267" s="2">
        <v>1965</v>
      </c>
      <c r="P1267" s="27">
        <v>4.7287866390720509E-2</v>
      </c>
      <c r="Q1267" s="14">
        <v>186.666666666666</v>
      </c>
      <c r="R1267" s="2">
        <v>983</v>
      </c>
      <c r="S1267" s="27">
        <v>2.2543803320796259E-2</v>
      </c>
      <c r="T1267" s="14">
        <v>137.57575757575759</v>
      </c>
      <c r="U1267" s="27">
        <v>-0.35751633986928105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217</v>
      </c>
      <c r="C1268" s="302">
        <v>2.8937191625550075E-2</v>
      </c>
      <c r="D1268" s="2">
        <v>72.121212121212096</v>
      </c>
      <c r="E1268" s="2">
        <v>256</v>
      </c>
      <c r="F1268" s="302">
        <v>3.0036372169423911E-2</v>
      </c>
      <c r="G1268" s="14">
        <v>90.303030303030297</v>
      </c>
      <c r="H1268" s="2">
        <v>208</v>
      </c>
      <c r="I1268" s="302">
        <v>2.362830853118255E-2</v>
      </c>
      <c r="J1268" s="14">
        <v>76.363636363636374</v>
      </c>
      <c r="K1268" s="302">
        <v>-4.1474654377880185E-2</v>
      </c>
      <c r="L1268" s="2">
        <v>1696</v>
      </c>
      <c r="M1268" s="27">
        <v>4.1767226518248532E-2</v>
      </c>
      <c r="N1268" s="2">
        <v>186.06060606060601</v>
      </c>
      <c r="O1268" s="2">
        <v>1472</v>
      </c>
      <c r="P1268" s="27">
        <v>3.5423785917119893E-2</v>
      </c>
      <c r="Q1268" s="14">
        <v>172.12121212121201</v>
      </c>
      <c r="R1268" s="2">
        <v>1240</v>
      </c>
      <c r="S1268" s="27">
        <v>2.8437758003852856E-2</v>
      </c>
      <c r="T1268" s="14">
        <v>178.78787878787881</v>
      </c>
      <c r="U1268" s="27">
        <v>-0.26886792452830188</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211</v>
      </c>
      <c r="C1269" s="302">
        <v>2.8137084944659288E-2</v>
      </c>
      <c r="D1269" s="2">
        <v>52.121212121212103</v>
      </c>
      <c r="E1269" s="2">
        <v>444</v>
      </c>
      <c r="F1269" s="302">
        <v>5.2094332981344596E-2</v>
      </c>
      <c r="G1269" s="14">
        <v>107.87878787878699</v>
      </c>
      <c r="H1269" s="2">
        <v>234</v>
      </c>
      <c r="I1269" s="302">
        <v>2.658184709758037E-2</v>
      </c>
      <c r="J1269" s="14">
        <v>89.696969696969703</v>
      </c>
      <c r="K1269" s="302">
        <v>0.10900473933649289</v>
      </c>
      <c r="L1269" s="2">
        <v>1620</v>
      </c>
      <c r="M1269" s="27">
        <v>3.9895581933704377E-2</v>
      </c>
      <c r="N1269" s="2">
        <v>160.60606060606</v>
      </c>
      <c r="O1269" s="2">
        <v>1802</v>
      </c>
      <c r="P1269" s="27">
        <v>4.3365259662126392E-2</v>
      </c>
      <c r="Q1269" s="14">
        <v>198.78787878787799</v>
      </c>
      <c r="R1269" s="2">
        <v>1138</v>
      </c>
      <c r="S1269" s="27">
        <v>2.6098523071277864E-2</v>
      </c>
      <c r="T1269" s="14">
        <v>171.51515151515153</v>
      </c>
      <c r="U1269" s="27">
        <v>-0.29753086419753089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408</v>
      </c>
      <c r="C1270" s="302">
        <v>5.4407254300573409E-2</v>
      </c>
      <c r="D1270" s="2">
        <v>104.24242424242399</v>
      </c>
      <c r="E1270" s="2">
        <v>719</v>
      </c>
      <c r="F1270" s="302">
        <v>8.4359967147717943E-2</v>
      </c>
      <c r="G1270" s="14">
        <v>124.24242424242399</v>
      </c>
      <c r="H1270" s="2">
        <v>439</v>
      </c>
      <c r="I1270" s="302">
        <v>4.9869362717255478E-2</v>
      </c>
      <c r="J1270" s="14">
        <v>120</v>
      </c>
      <c r="K1270" s="302">
        <v>7.5980392156862739E-2</v>
      </c>
      <c r="L1270" s="2">
        <v>2596</v>
      </c>
      <c r="M1270" s="27">
        <v>6.3931438703639862E-2</v>
      </c>
      <c r="N1270" s="2">
        <v>266.666666666666</v>
      </c>
      <c r="O1270" s="2">
        <v>2890</v>
      </c>
      <c r="P1270" s="27">
        <v>6.9548057948693273E-2</v>
      </c>
      <c r="Q1270" s="14">
        <v>203.636363636363</v>
      </c>
      <c r="R1270" s="2">
        <v>2525</v>
      </c>
      <c r="S1270" s="27">
        <v>5.7907531419135856E-2</v>
      </c>
      <c r="T1270" s="14">
        <v>224.24242424242425</v>
      </c>
      <c r="U1270" s="27">
        <v>-2.7349768875192602E-2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543</v>
      </c>
      <c r="C1271" s="302">
        <v>7.2409654620616076E-2</v>
      </c>
      <c r="D1271" s="2">
        <v>104.84848484848401</v>
      </c>
      <c r="E1271" s="2">
        <v>1019</v>
      </c>
      <c r="F1271" s="302">
        <v>0.11955884078376158</v>
      </c>
      <c r="G1271" s="14">
        <v>145.45454545454501</v>
      </c>
      <c r="H1271" s="2">
        <v>672</v>
      </c>
      <c r="I1271" s="302">
        <v>7.63376121776667E-2</v>
      </c>
      <c r="J1271" s="14">
        <v>127.87878787878789</v>
      </c>
      <c r="K1271" s="302">
        <v>0.23756906077348067</v>
      </c>
      <c r="L1271" s="2">
        <v>3414</v>
      </c>
      <c r="M1271" s="27">
        <v>8.4076244889917745E-2</v>
      </c>
      <c r="N1271" s="2">
        <v>270.90909090909003</v>
      </c>
      <c r="O1271" s="2">
        <v>3740</v>
      </c>
      <c r="P1271" s="27">
        <v>9.0003369110073644E-2</v>
      </c>
      <c r="Q1271" s="14">
        <v>303.636363636363</v>
      </c>
      <c r="R1271" s="2">
        <v>3582</v>
      </c>
      <c r="S1271" s="27">
        <v>8.2148426749839465E-2</v>
      </c>
      <c r="T1271" s="14">
        <v>329.69696969696969</v>
      </c>
      <c r="U1271" s="27">
        <v>4.9209138840070298E-2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579</v>
      </c>
      <c r="C1272" s="302">
        <v>7.7210294705960789E-2</v>
      </c>
      <c r="D1272" s="2">
        <v>98.787878787878796</v>
      </c>
      <c r="E1272" s="2">
        <v>618</v>
      </c>
      <c r="F1272" s="302">
        <v>7.2509679690249906E-2</v>
      </c>
      <c r="G1272" s="14">
        <v>94.545454545454504</v>
      </c>
      <c r="H1272" s="2">
        <v>816</v>
      </c>
      <c r="I1272" s="302">
        <v>9.2695671930023857E-2</v>
      </c>
      <c r="J1272" s="14">
        <v>169.09090909090909</v>
      </c>
      <c r="K1272" s="302">
        <v>0.40932642487046633</v>
      </c>
      <c r="L1272" s="2">
        <v>3106</v>
      </c>
      <c r="M1272" s="27">
        <v>7.6491158942028278E-2</v>
      </c>
      <c r="N1272" s="2">
        <v>215.75757575757501</v>
      </c>
      <c r="O1272" s="2">
        <v>3068</v>
      </c>
      <c r="P1272" s="27">
        <v>7.3831640756605865E-2</v>
      </c>
      <c r="Q1272" s="14">
        <v>229.69696969696901</v>
      </c>
      <c r="R1272" s="2">
        <v>4226</v>
      </c>
      <c r="S1272" s="27">
        <v>9.6917713971195307E-2</v>
      </c>
      <c r="T1272" s="14">
        <v>353.93939393939394</v>
      </c>
      <c r="U1272" s="27">
        <v>0.36059240180296198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329</v>
      </c>
      <c r="C1273" s="302">
        <v>4.3872516335511404E-2</v>
      </c>
      <c r="D1273" s="2">
        <v>89.696969696969703</v>
      </c>
      <c r="E1273" s="2">
        <v>366</v>
      </c>
      <c r="F1273" s="302">
        <v>4.2942625835973247E-2</v>
      </c>
      <c r="G1273" s="14">
        <v>84.242424242424207</v>
      </c>
      <c r="H1273" s="2">
        <v>621</v>
      </c>
      <c r="I1273" s="302">
        <v>7.0544132682040211E-2</v>
      </c>
      <c r="J1273" s="14">
        <v>137.57575757575759</v>
      </c>
      <c r="K1273" s="302">
        <v>0.88753799392097266</v>
      </c>
      <c r="L1273" s="2">
        <v>1200</v>
      </c>
      <c r="M1273" s="27">
        <v>2.9552282913855095E-2</v>
      </c>
      <c r="N1273" s="2">
        <v>149.69696969696901</v>
      </c>
      <c r="O1273" s="2">
        <v>1714</v>
      </c>
      <c r="P1273" s="27">
        <v>4.124753333012466E-2</v>
      </c>
      <c r="Q1273" s="14">
        <v>177.575757575757</v>
      </c>
      <c r="R1273" s="2">
        <v>2349</v>
      </c>
      <c r="S1273" s="27">
        <v>5.3871204476653521E-2</v>
      </c>
      <c r="T1273" s="14">
        <v>252.72727272727275</v>
      </c>
      <c r="U1273" s="27">
        <v>0.95750000000000002</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275</v>
      </c>
      <c r="C1274" s="302">
        <v>3.6671556207494335E-2</v>
      </c>
      <c r="D1274" s="2">
        <v>71.515151515151501</v>
      </c>
      <c r="E1274" s="2">
        <v>115</v>
      </c>
      <c r="F1274" s="302">
        <v>1.3492901560483397E-2</v>
      </c>
      <c r="G1274" s="14">
        <v>46.060606060605998</v>
      </c>
      <c r="H1274" s="2">
        <v>469</v>
      </c>
      <c r="I1274" s="302">
        <v>5.327729183232989E-2</v>
      </c>
      <c r="J1274" s="14">
        <v>127.27272727272728</v>
      </c>
      <c r="K1274" s="302">
        <v>0.70545454545454545</v>
      </c>
      <c r="L1274" s="2">
        <v>933</v>
      </c>
      <c r="M1274" s="27">
        <v>2.2976899965522338E-2</v>
      </c>
      <c r="N1274" s="2">
        <v>150.30303030303</v>
      </c>
      <c r="O1274" s="2">
        <v>1068</v>
      </c>
      <c r="P1274" s="27">
        <v>2.5701496847475573E-2</v>
      </c>
      <c r="Q1274" s="14">
        <v>137.575757575757</v>
      </c>
      <c r="R1274" s="2">
        <v>1769</v>
      </c>
      <c r="S1274" s="27">
        <v>4.0569672507109439E-2</v>
      </c>
      <c r="T1274" s="14">
        <v>234.54545454545456</v>
      </c>
      <c r="U1274" s="27">
        <v>0.89603429796355838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102</v>
      </c>
      <c r="C1275" s="302">
        <v>1.3601813575143352E-2</v>
      </c>
      <c r="D1275" s="2">
        <v>51.515151515151501</v>
      </c>
      <c r="E1275" s="2">
        <v>32</v>
      </c>
      <c r="F1275" s="302">
        <v>3.7545465211779889E-3</v>
      </c>
      <c r="G1275" s="14">
        <v>29.090909090909101</v>
      </c>
      <c r="H1275" s="2">
        <v>252</v>
      </c>
      <c r="I1275" s="302">
        <v>2.8626604566625014E-2</v>
      </c>
      <c r="J1275" s="14">
        <v>76.969696969696969</v>
      </c>
      <c r="K1275" s="302">
        <v>1.4705882352941178</v>
      </c>
      <c r="L1275" s="2">
        <v>241</v>
      </c>
      <c r="M1275" s="27">
        <v>5.9350834851992313E-3</v>
      </c>
      <c r="N1275" s="2">
        <v>66.6666666666666</v>
      </c>
      <c r="O1275" s="2">
        <v>294</v>
      </c>
      <c r="P1275" s="27">
        <v>7.0751311546421525E-3</v>
      </c>
      <c r="Q1275" s="14">
        <v>58.181818181818201</v>
      </c>
      <c r="R1275" s="2">
        <v>631</v>
      </c>
      <c r="S1275" s="27">
        <v>1.4471149435831575E-2</v>
      </c>
      <c r="T1275" s="14">
        <v>111.51515151515152</v>
      </c>
      <c r="U1275" s="27">
        <v>1.6182572614107884</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2002</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1700</v>
      </c>
      <c r="C1278" s="305"/>
      <c r="D1278" s="305" t="s">
        <v>1701</v>
      </c>
      <c r="E1278" s="305" t="s">
        <v>1700</v>
      </c>
      <c r="F1278" s="305"/>
      <c r="G1278" s="305" t="s">
        <v>1701</v>
      </c>
      <c r="H1278" s="305" t="s">
        <v>1700</v>
      </c>
      <c r="I1278" s="305"/>
      <c r="J1278" s="305" t="s">
        <v>1701</v>
      </c>
      <c r="K1278" t="s">
        <v>170</v>
      </c>
      <c r="L1278" s="208" t="s">
        <v>1700</v>
      </c>
      <c r="M1278" s="208"/>
      <c r="N1278" s="208" t="s">
        <v>1701</v>
      </c>
      <c r="O1278" s="208" t="s">
        <v>1700</v>
      </c>
      <c r="P1278" s="208"/>
      <c r="Q1278" s="208" t="s">
        <v>1701</v>
      </c>
      <c r="R1278" s="208" t="s">
        <v>1700</v>
      </c>
      <c r="S1278" s="208"/>
      <c r="T1278" s="208" t="s">
        <v>1701</v>
      </c>
      <c r="U1278" t="s">
        <v>170</v>
      </c>
      <c r="V1278" s="208" t="s">
        <v>1700</v>
      </c>
      <c r="W1278" s="208"/>
      <c r="X1278" s="208" t="s">
        <v>1701</v>
      </c>
      <c r="Y1278" s="208" t="s">
        <v>1700</v>
      </c>
      <c r="Z1278" s="208"/>
      <c r="AA1278" s="208" t="s">
        <v>1701</v>
      </c>
      <c r="AB1278" s="208" t="s">
        <v>1700</v>
      </c>
      <c r="AC1278" s="208"/>
      <c r="AD1278" s="208"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5.9</v>
      </c>
      <c r="M1279" s="27" t="s">
        <v>170</v>
      </c>
      <c r="N1279" s="14">
        <v>-0.60606060606059997</v>
      </c>
      <c r="O1279" s="14">
        <v>7.1</v>
      </c>
      <c r="P1279" s="27" t="s">
        <v>170</v>
      </c>
      <c r="Q1279" s="14">
        <v>-0.60606060606059997</v>
      </c>
      <c r="R1279" s="14">
        <v>10.1</v>
      </c>
      <c r="S1279" s="27" t="s">
        <v>170</v>
      </c>
      <c r="T1279" s="14" t="s">
        <v>170</v>
      </c>
      <c r="U1279" s="27">
        <v>0.7118644067796609</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2003</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1700</v>
      </c>
      <c r="C1282" s="305"/>
      <c r="D1282" s="305" t="s">
        <v>1701</v>
      </c>
      <c r="E1282" s="305" t="s">
        <v>1700</v>
      </c>
      <c r="F1282" s="305"/>
      <c r="G1282" s="305" t="s">
        <v>1701</v>
      </c>
      <c r="H1282" s="305" t="s">
        <v>1700</v>
      </c>
      <c r="I1282" s="305"/>
      <c r="J1282" s="305" t="s">
        <v>1701</v>
      </c>
      <c r="K1282" t="s">
        <v>170</v>
      </c>
      <c r="L1282" s="208" t="s">
        <v>1700</v>
      </c>
      <c r="M1282" s="208"/>
      <c r="N1282" s="208" t="s">
        <v>1701</v>
      </c>
      <c r="O1282" s="208" t="s">
        <v>1700</v>
      </c>
      <c r="P1282" s="208"/>
      <c r="Q1282" s="208" t="s">
        <v>1701</v>
      </c>
      <c r="R1282" s="208" t="s">
        <v>1700</v>
      </c>
      <c r="S1282" s="208"/>
      <c r="T1282" s="208" t="s">
        <v>1701</v>
      </c>
      <c r="U1282" t="s">
        <v>170</v>
      </c>
      <c r="V1282" s="208" t="s">
        <v>1700</v>
      </c>
      <c r="W1282" s="208"/>
      <c r="X1282" s="208" t="s">
        <v>1701</v>
      </c>
      <c r="Y1282" s="208" t="s">
        <v>1700</v>
      </c>
      <c r="Z1282" s="208"/>
      <c r="AA1282" s="208" t="s">
        <v>1701</v>
      </c>
      <c r="AB1282" s="208" t="s">
        <v>1700</v>
      </c>
      <c r="AC1282" s="208"/>
      <c r="AD1282" s="208" t="s">
        <v>1701</v>
      </c>
      <c r="AE1282" t="s">
        <v>170</v>
      </c>
    </row>
    <row r="1283" spans="1:31" x14ac:dyDescent="0.3">
      <c r="A1283" t="s">
        <v>172</v>
      </c>
      <c r="B1283" s="2">
        <v>422</v>
      </c>
      <c r="C1283" t="s">
        <v>170</v>
      </c>
      <c r="D1283" s="2">
        <v>-0.60606060606059997</v>
      </c>
      <c r="E1283" s="2">
        <v>480</v>
      </c>
      <c r="F1283" t="s">
        <v>170</v>
      </c>
      <c r="G1283" s="2">
        <v>-1</v>
      </c>
      <c r="H1283" s="2">
        <v>459</v>
      </c>
      <c r="I1283" t="s">
        <v>170</v>
      </c>
      <c r="J1283" t="s">
        <v>170</v>
      </c>
      <c r="K1283" s="302">
        <v>8.7677725118483416E-2</v>
      </c>
      <c r="L1283" s="2">
        <v>2488</v>
      </c>
      <c r="M1283" s="27" t="s">
        <v>170</v>
      </c>
      <c r="N1283" s="2">
        <v>-0.60606060606059997</v>
      </c>
      <c r="O1283" s="2">
        <v>3074</v>
      </c>
      <c r="P1283" s="27" t="s">
        <v>170</v>
      </c>
      <c r="Q1283" s="2">
        <v>-1</v>
      </c>
      <c r="R1283" s="2">
        <v>2663</v>
      </c>
      <c r="S1283" s="27" t="s">
        <v>170</v>
      </c>
      <c r="T1283" s="14" t="s">
        <v>170</v>
      </c>
      <c r="U1283" s="27">
        <v>7.033762057877814E-2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2">
        <v>0</v>
      </c>
      <c r="D1284" s="2">
        <v>-0.60606060606059997</v>
      </c>
      <c r="E1284" s="2">
        <v>33</v>
      </c>
      <c r="F1284" s="302">
        <v>6.8750000000000006E-2</v>
      </c>
      <c r="G1284" s="2">
        <v>-1</v>
      </c>
      <c r="H1284" s="2">
        <v>94</v>
      </c>
      <c r="I1284" s="302">
        <v>0.20479302832244009</v>
      </c>
      <c r="J1284" t="s">
        <v>170</v>
      </c>
      <c r="L1284" s="2">
        <v>161</v>
      </c>
      <c r="M1284" s="27">
        <v>6.471061093247589E-2</v>
      </c>
      <c r="N1284" s="2">
        <v>-0.60606060606059997</v>
      </c>
      <c r="O1284" s="2">
        <v>210</v>
      </c>
      <c r="P1284" s="27">
        <v>6.8314899154196487E-2</v>
      </c>
      <c r="Q1284" s="2">
        <v>-1</v>
      </c>
      <c r="R1284" s="2">
        <v>306</v>
      </c>
      <c r="S1284" s="27">
        <v>0.11490799849793466</v>
      </c>
      <c r="T1284" s="14" t="s">
        <v>170</v>
      </c>
      <c r="U1284" s="27">
        <v>0.90062111801242239</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422</v>
      </c>
      <c r="C1285" s="302">
        <v>1</v>
      </c>
      <c r="D1285" s="2">
        <v>-0.60606060606059997</v>
      </c>
      <c r="E1285" s="2">
        <v>447</v>
      </c>
      <c r="F1285" s="302">
        <v>0.93125000000000002</v>
      </c>
      <c r="G1285" s="2">
        <v>-1</v>
      </c>
      <c r="H1285" s="2">
        <v>365</v>
      </c>
      <c r="I1285" s="302">
        <v>0.79520697167755994</v>
      </c>
      <c r="J1285" t="s">
        <v>170</v>
      </c>
      <c r="K1285" s="302">
        <v>-0.13507109004739337</v>
      </c>
      <c r="L1285" s="2">
        <v>2327</v>
      </c>
      <c r="M1285" s="27">
        <v>0.93528938906752412</v>
      </c>
      <c r="N1285" s="2">
        <v>-0.60606060606059997</v>
      </c>
      <c r="O1285" s="2">
        <v>2864</v>
      </c>
      <c r="P1285" s="27">
        <v>0.93168510084580347</v>
      </c>
      <c r="Q1285" s="2">
        <v>-1</v>
      </c>
      <c r="R1285" s="2">
        <v>2357</v>
      </c>
      <c r="S1285" s="27">
        <v>0.88509200150206535</v>
      </c>
      <c r="T1285" s="14" t="s">
        <v>170</v>
      </c>
      <c r="U1285" s="27">
        <v>1.289213579716373E-2</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2006</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305" t="s">
        <v>1700</v>
      </c>
      <c r="F1288" s="305"/>
      <c r="G1288" s="305" t="s">
        <v>1701</v>
      </c>
      <c r="H1288" s="305" t="s">
        <v>1700</v>
      </c>
      <c r="I1288" s="305"/>
      <c r="J1288" s="305" t="s">
        <v>1701</v>
      </c>
      <c r="K1288" t="s">
        <v>170</v>
      </c>
      <c r="L1288" t="s">
        <v>170</v>
      </c>
      <c r="M1288" t="s">
        <v>170</v>
      </c>
      <c r="N1288" t="s">
        <v>170</v>
      </c>
      <c r="O1288" s="208" t="s">
        <v>1700</v>
      </c>
      <c r="P1288" s="208"/>
      <c r="Q1288" s="208" t="s">
        <v>1701</v>
      </c>
      <c r="R1288" s="208" t="s">
        <v>1700</v>
      </c>
      <c r="S1288" s="208"/>
      <c r="T1288" s="208" t="s">
        <v>1701</v>
      </c>
      <c r="U1288" t="s">
        <v>170</v>
      </c>
      <c r="V1288" t="s">
        <v>170</v>
      </c>
      <c r="W1288" t="s">
        <v>170</v>
      </c>
      <c r="X1288" t="s">
        <v>170</v>
      </c>
      <c r="Y1288" s="208" t="s">
        <v>1700</v>
      </c>
      <c r="Z1288" s="208"/>
      <c r="AA1288" s="208" t="s">
        <v>1701</v>
      </c>
      <c r="AB1288" s="208" t="s">
        <v>1700</v>
      </c>
      <c r="AC1288" s="208"/>
      <c r="AD1288" s="208" t="s">
        <v>1701</v>
      </c>
      <c r="AE1288" t="s">
        <v>170</v>
      </c>
    </row>
    <row r="1289" spans="1:31" x14ac:dyDescent="0.3">
      <c r="A1289" t="s">
        <v>172</v>
      </c>
      <c r="B1289" t="s">
        <v>170</v>
      </c>
      <c r="C1289" t="s">
        <v>170</v>
      </c>
      <c r="D1289" t="s">
        <v>170</v>
      </c>
      <c r="E1289" s="2">
        <v>1853</v>
      </c>
      <c r="F1289" t="s">
        <v>170</v>
      </c>
      <c r="G1289" s="14">
        <v>135.15151515151501</v>
      </c>
      <c r="H1289" s="2">
        <v>2852</v>
      </c>
      <c r="I1289" t="s">
        <v>170</v>
      </c>
      <c r="J1289" s="14">
        <v>271.51513699999998</v>
      </c>
      <c r="L1289" t="s">
        <v>170</v>
      </c>
      <c r="M1289" t="s">
        <v>170</v>
      </c>
      <c r="N1289" t="s">
        <v>170</v>
      </c>
      <c r="O1289" s="2">
        <v>13218</v>
      </c>
      <c r="P1289" s="27" t="s">
        <v>170</v>
      </c>
      <c r="Q1289" s="14">
        <v>26.6666666666666</v>
      </c>
      <c r="R1289" s="2">
        <v>15564</v>
      </c>
      <c r="S1289" s="27" t="s">
        <v>170</v>
      </c>
      <c r="T1289" s="14">
        <v>13.939394</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1852</v>
      </c>
      <c r="F1290" s="302">
        <v>0.99946033459255257</v>
      </c>
      <c r="G1290" s="14">
        <v>135.15151515151501</v>
      </c>
      <c r="H1290" s="2">
        <v>2847</v>
      </c>
      <c r="I1290" s="302">
        <v>0.99824684431977562</v>
      </c>
      <c r="J1290" s="14">
        <v>271.51513699999998</v>
      </c>
      <c r="L1290" t="s">
        <v>170</v>
      </c>
      <c r="M1290" t="s">
        <v>170</v>
      </c>
      <c r="N1290" t="s">
        <v>170</v>
      </c>
      <c r="O1290" s="2">
        <v>12452</v>
      </c>
      <c r="P1290" s="27">
        <v>0.94204872144045992</v>
      </c>
      <c r="Q1290" s="14">
        <v>114.54545454545401</v>
      </c>
      <c r="R1290" s="2">
        <v>15090</v>
      </c>
      <c r="S1290" s="27">
        <v>0.96954510408635308</v>
      </c>
      <c r="T1290" s="14">
        <v>77.575760000000002</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1235</v>
      </c>
      <c r="F1291" s="302">
        <v>0.66648677819751756</v>
      </c>
      <c r="G1291" s="14">
        <v>122.424242424242</v>
      </c>
      <c r="H1291" s="2">
        <v>2244</v>
      </c>
      <c r="I1291" s="302">
        <v>0.78681626928471249</v>
      </c>
      <c r="J1291" s="14">
        <v>240.606064</v>
      </c>
      <c r="L1291" t="s">
        <v>170</v>
      </c>
      <c r="M1291" t="s">
        <v>170</v>
      </c>
      <c r="N1291" t="s">
        <v>170</v>
      </c>
      <c r="O1291" s="2">
        <v>8993</v>
      </c>
      <c r="P1291" s="27">
        <v>0.68036011499470417</v>
      </c>
      <c r="Q1291" s="14">
        <v>235.15151515151501</v>
      </c>
      <c r="R1291" s="2">
        <v>11493</v>
      </c>
      <c r="S1291" s="27">
        <v>0.73843484965304551</v>
      </c>
      <c r="T1291" s="14">
        <v>255.75756799999999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630</v>
      </c>
      <c r="F1292" s="302">
        <v>0.33998920669185106</v>
      </c>
      <c r="G1292" s="14">
        <v>73.939393939393895</v>
      </c>
      <c r="H1292" s="2">
        <v>1208</v>
      </c>
      <c r="I1292" s="302">
        <v>0.42356241234221598</v>
      </c>
      <c r="J1292" s="14">
        <v>136.96969999999999</v>
      </c>
      <c r="L1292" t="s">
        <v>170</v>
      </c>
      <c r="M1292" t="s">
        <v>170</v>
      </c>
      <c r="N1292" t="s">
        <v>170</v>
      </c>
      <c r="O1292" s="2">
        <v>4318</v>
      </c>
      <c r="P1292" s="27">
        <v>0.32667574519594494</v>
      </c>
      <c r="Q1292" s="14">
        <v>150.90909090909</v>
      </c>
      <c r="R1292" s="2">
        <v>5741</v>
      </c>
      <c r="S1292" s="27">
        <v>0.36886404523258803</v>
      </c>
      <c r="T1292" s="14">
        <v>209.090912</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326</v>
      </c>
      <c r="F1293" s="302">
        <v>0.17593092282784673</v>
      </c>
      <c r="G1293" s="14">
        <v>60</v>
      </c>
      <c r="H1293" s="2">
        <v>757</v>
      </c>
      <c r="I1293" s="302">
        <v>0.26542776998597478</v>
      </c>
      <c r="J1293" s="14">
        <v>116.969696</v>
      </c>
      <c r="L1293" t="s">
        <v>170</v>
      </c>
      <c r="M1293" t="s">
        <v>170</v>
      </c>
      <c r="N1293" t="s">
        <v>170</v>
      </c>
      <c r="O1293" s="2">
        <v>2572</v>
      </c>
      <c r="P1293" s="27">
        <v>0.19458314419730671</v>
      </c>
      <c r="Q1293" s="14">
        <v>155.15151515151501</v>
      </c>
      <c r="R1293" s="2">
        <v>3474</v>
      </c>
      <c r="S1293" s="27">
        <v>0.22320740169622205</v>
      </c>
      <c r="T1293" s="14">
        <v>193.33332799999999</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304</v>
      </c>
      <c r="F1294" s="302">
        <v>0.16405828386400431</v>
      </c>
      <c r="G1294" s="14">
        <v>64.242424242424207</v>
      </c>
      <c r="H1294" s="2">
        <v>451</v>
      </c>
      <c r="I1294" s="302">
        <v>0.15813464235624122</v>
      </c>
      <c r="J1294" s="14">
        <v>100.606064</v>
      </c>
      <c r="L1294" t="s">
        <v>170</v>
      </c>
      <c r="M1294" t="s">
        <v>170</v>
      </c>
      <c r="N1294" t="s">
        <v>170</v>
      </c>
      <c r="O1294" s="2">
        <v>1746</v>
      </c>
      <c r="P1294" s="27">
        <v>0.13209260099863823</v>
      </c>
      <c r="Q1294" s="14">
        <v>132.72727272727201</v>
      </c>
      <c r="R1294" s="2">
        <v>2267</v>
      </c>
      <c r="S1294" s="27">
        <v>0.14565664353636598</v>
      </c>
      <c r="T1294" s="14">
        <v>183.636368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418</v>
      </c>
      <c r="F1295" s="302">
        <v>0.22558014031300594</v>
      </c>
      <c r="G1295" s="14">
        <v>68.484848484848399</v>
      </c>
      <c r="H1295" s="2">
        <v>769</v>
      </c>
      <c r="I1295" s="302">
        <v>0.26963534361851332</v>
      </c>
      <c r="J1295" s="14">
        <v>123.63636</v>
      </c>
      <c r="L1295" t="s">
        <v>170</v>
      </c>
      <c r="M1295" t="s">
        <v>170</v>
      </c>
      <c r="N1295" t="s">
        <v>170</v>
      </c>
      <c r="O1295" s="2">
        <v>3058</v>
      </c>
      <c r="P1295" s="27">
        <v>0.23135118777424724</v>
      </c>
      <c r="Q1295" s="14">
        <v>164.24242424242399</v>
      </c>
      <c r="R1295" s="2">
        <v>3548</v>
      </c>
      <c r="S1295" s="27">
        <v>0.22796196350552558</v>
      </c>
      <c r="T1295" s="14">
        <v>176.363632</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91</v>
      </c>
      <c r="F1296" s="302">
        <v>4.9109552077711817E-2</v>
      </c>
      <c r="G1296" s="14">
        <v>38.181818181818102</v>
      </c>
      <c r="H1296" s="2">
        <v>210</v>
      </c>
      <c r="I1296" s="302">
        <v>7.3632538569424963E-2</v>
      </c>
      <c r="J1296" s="14">
        <v>75.151510000000002</v>
      </c>
      <c r="L1296" t="s">
        <v>170</v>
      </c>
      <c r="M1296" t="s">
        <v>170</v>
      </c>
      <c r="N1296" t="s">
        <v>170</v>
      </c>
      <c r="O1296" s="2">
        <v>802</v>
      </c>
      <c r="P1296" s="27">
        <v>6.0674837343017096E-2</v>
      </c>
      <c r="Q1296" s="14">
        <v>138.18181818181799</v>
      </c>
      <c r="R1296" s="2">
        <v>1169</v>
      </c>
      <c r="S1296" s="27">
        <v>7.5109226419943456E-2</v>
      </c>
      <c r="T1296" s="14">
        <v>188.484848</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56</v>
      </c>
      <c r="F1297" s="302">
        <v>3.0221262817053427E-2</v>
      </c>
      <c r="G1297" s="14">
        <v>35.151515151515099</v>
      </c>
      <c r="H1297" s="2">
        <v>27</v>
      </c>
      <c r="I1297" s="302">
        <v>9.4670406732117809E-3</v>
      </c>
      <c r="J1297" s="14">
        <v>15.757576</v>
      </c>
      <c r="L1297" t="s">
        <v>170</v>
      </c>
      <c r="M1297" t="s">
        <v>170</v>
      </c>
      <c r="N1297" t="s">
        <v>170</v>
      </c>
      <c r="O1297" s="2">
        <v>366</v>
      </c>
      <c r="P1297" s="27">
        <v>2.7689514298683614E-2</v>
      </c>
      <c r="Q1297" s="14">
        <v>87.878787878787904</v>
      </c>
      <c r="R1297" s="2">
        <v>525</v>
      </c>
      <c r="S1297" s="27">
        <v>3.3731688511950658E-2</v>
      </c>
      <c r="T1297" s="14">
        <v>124.848488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16</v>
      </c>
      <c r="F1298" s="302">
        <v>8.634646519158122E-3</v>
      </c>
      <c r="G1298" s="14">
        <v>14.545454545454501</v>
      </c>
      <c r="H1298" s="2">
        <v>30</v>
      </c>
      <c r="I1298" s="302">
        <v>1.0518934081346423E-2</v>
      </c>
      <c r="J1298" s="14">
        <v>24.848483999999999</v>
      </c>
      <c r="L1298" t="s">
        <v>170</v>
      </c>
      <c r="M1298" t="s">
        <v>170</v>
      </c>
      <c r="N1298" t="s">
        <v>170</v>
      </c>
      <c r="O1298" s="2">
        <v>367</v>
      </c>
      <c r="P1298" s="27">
        <v>2.7765168709335753E-2</v>
      </c>
      <c r="Q1298" s="14">
        <v>78.787878787878796</v>
      </c>
      <c r="R1298" s="2">
        <v>417</v>
      </c>
      <c r="S1298" s="27">
        <v>2.6792598303777948E-2</v>
      </c>
      <c r="T1298" s="14">
        <v>82.424239999999998</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24</v>
      </c>
      <c r="F1299" s="302">
        <v>1.2951969778737183E-2</v>
      </c>
      <c r="G1299" s="14">
        <v>19.393939393939299</v>
      </c>
      <c r="H1299" s="2">
        <v>0</v>
      </c>
      <c r="I1299" s="302">
        <v>0</v>
      </c>
      <c r="J1299" s="14">
        <v>15.151515</v>
      </c>
      <c r="L1299" t="s">
        <v>170</v>
      </c>
      <c r="M1299" t="s">
        <v>170</v>
      </c>
      <c r="N1299" t="s">
        <v>170</v>
      </c>
      <c r="O1299" s="2">
        <v>82</v>
      </c>
      <c r="P1299" s="27">
        <v>6.2036616734755636E-3</v>
      </c>
      <c r="Q1299" s="14">
        <v>43.636363636363598</v>
      </c>
      <c r="R1299" s="2">
        <v>93</v>
      </c>
      <c r="S1299" s="27">
        <v>5.9753276792598306E-3</v>
      </c>
      <c r="T1299" s="14">
        <v>38.181820000000002</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617</v>
      </c>
      <c r="F1300" s="302">
        <v>0.33297355639503506</v>
      </c>
      <c r="G1300" s="14">
        <v>99.393939393939405</v>
      </c>
      <c r="H1300" s="2">
        <v>603</v>
      </c>
      <c r="I1300" s="302">
        <v>0.2114305750350631</v>
      </c>
      <c r="J1300" s="14">
        <v>131.515152</v>
      </c>
      <c r="L1300" t="s">
        <v>170</v>
      </c>
      <c r="M1300" t="s">
        <v>170</v>
      </c>
      <c r="N1300" t="s">
        <v>170</v>
      </c>
      <c r="O1300" s="2">
        <v>3459</v>
      </c>
      <c r="P1300" s="27">
        <v>0.26168860644575581</v>
      </c>
      <c r="Q1300" s="14">
        <v>217.575757575757</v>
      </c>
      <c r="R1300" s="2">
        <v>3597</v>
      </c>
      <c r="S1300" s="27">
        <v>0.23111025443330763</v>
      </c>
      <c r="T1300" s="14">
        <v>236.96969999999999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617</v>
      </c>
      <c r="F1301" s="302">
        <v>0.33297355639503506</v>
      </c>
      <c r="G1301" s="14">
        <v>99.393939393939405</v>
      </c>
      <c r="H1301" s="2">
        <v>603</v>
      </c>
      <c r="I1301" s="302">
        <v>0.2114305750350631</v>
      </c>
      <c r="J1301" s="14">
        <v>131.515152</v>
      </c>
      <c r="L1301" t="s">
        <v>170</v>
      </c>
      <c r="M1301" t="s">
        <v>170</v>
      </c>
      <c r="N1301" t="s">
        <v>170</v>
      </c>
      <c r="O1301" s="2">
        <v>3083</v>
      </c>
      <c r="P1301" s="27">
        <v>0.23324254804055075</v>
      </c>
      <c r="Q1301" s="14">
        <v>189.09090909090901</v>
      </c>
      <c r="R1301" s="2">
        <v>3434</v>
      </c>
      <c r="S1301" s="27">
        <v>0.22063736828578773</v>
      </c>
      <c r="T1301" s="14">
        <v>231.515152</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248</v>
      </c>
      <c r="F1302" s="302">
        <v>0.13383702104695089</v>
      </c>
      <c r="G1302" s="14">
        <v>62.424242424242401</v>
      </c>
      <c r="H1302" s="2">
        <v>271</v>
      </c>
      <c r="I1302" s="302">
        <v>9.5021037868162697E-2</v>
      </c>
      <c r="J1302" s="14">
        <v>96.969695999999999</v>
      </c>
      <c r="L1302" t="s">
        <v>170</v>
      </c>
      <c r="M1302" t="s">
        <v>170</v>
      </c>
      <c r="N1302" t="s">
        <v>170</v>
      </c>
      <c r="O1302" s="2">
        <v>957</v>
      </c>
      <c r="P1302" s="27">
        <v>7.240127099409896E-2</v>
      </c>
      <c r="Q1302" s="14">
        <v>104.24242424242399</v>
      </c>
      <c r="R1302" s="2">
        <v>1223</v>
      </c>
      <c r="S1302" s="27">
        <v>7.8578771524029811E-2</v>
      </c>
      <c r="T1302" s="14">
        <v>147.27271999999999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248</v>
      </c>
      <c r="F1303" s="302">
        <v>0.13383702104695089</v>
      </c>
      <c r="G1303" s="14">
        <v>62.424242424242401</v>
      </c>
      <c r="H1303" s="2">
        <v>271</v>
      </c>
      <c r="I1303" s="302">
        <v>9.5021037868162697E-2</v>
      </c>
      <c r="J1303" s="14">
        <v>96.969695999999999</v>
      </c>
      <c r="L1303" t="s">
        <v>170</v>
      </c>
      <c r="M1303" t="s">
        <v>170</v>
      </c>
      <c r="N1303" t="s">
        <v>170</v>
      </c>
      <c r="O1303" s="2">
        <v>804</v>
      </c>
      <c r="P1303" s="27">
        <v>6.082614616432138E-2</v>
      </c>
      <c r="Q1303" s="14">
        <v>107.272727272727</v>
      </c>
      <c r="R1303" s="2">
        <v>1089</v>
      </c>
      <c r="S1303" s="27">
        <v>6.9969159599074793E-2</v>
      </c>
      <c r="T1303" s="14">
        <v>149.090912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302">
        <v>0</v>
      </c>
      <c r="G1304" s="14">
        <v>13.3333333333333</v>
      </c>
      <c r="H1304" s="2">
        <v>0</v>
      </c>
      <c r="I1304" s="302">
        <v>0</v>
      </c>
      <c r="J1304" s="14">
        <v>15.151515</v>
      </c>
      <c r="L1304" t="s">
        <v>170</v>
      </c>
      <c r="M1304" t="s">
        <v>170</v>
      </c>
      <c r="N1304" t="s">
        <v>170</v>
      </c>
      <c r="O1304" s="2">
        <v>153</v>
      </c>
      <c r="P1304" s="27">
        <v>1.1575124829777576E-2</v>
      </c>
      <c r="Q1304" s="14">
        <v>43.636363636363598</v>
      </c>
      <c r="R1304" s="2">
        <v>134</v>
      </c>
      <c r="S1304" s="27">
        <v>8.6096119249550237E-3</v>
      </c>
      <c r="T1304" s="14">
        <v>65.454544100000007</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369</v>
      </c>
      <c r="F1305" s="302">
        <v>0.19913653534808418</v>
      </c>
      <c r="G1305" s="14">
        <v>73.3333333333333</v>
      </c>
      <c r="H1305" s="2">
        <v>332</v>
      </c>
      <c r="I1305" s="302">
        <v>0.11640953716690042</v>
      </c>
      <c r="J1305" s="14">
        <v>99.393936199999999</v>
      </c>
      <c r="L1305" t="s">
        <v>170</v>
      </c>
      <c r="M1305" t="s">
        <v>170</v>
      </c>
      <c r="N1305" t="s">
        <v>170</v>
      </c>
      <c r="O1305" s="2">
        <v>2126</v>
      </c>
      <c r="P1305" s="27">
        <v>0.16084127704645182</v>
      </c>
      <c r="Q1305" s="14">
        <v>144.84848484848399</v>
      </c>
      <c r="R1305" s="2">
        <v>2211</v>
      </c>
      <c r="S1305" s="27">
        <v>0.14205859676175792</v>
      </c>
      <c r="T1305" s="14">
        <v>169.090912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369</v>
      </c>
      <c r="F1306" s="302">
        <v>0.19913653534808418</v>
      </c>
      <c r="G1306" s="14">
        <v>73.3333333333333</v>
      </c>
      <c r="H1306" s="2">
        <v>332</v>
      </c>
      <c r="I1306" s="302">
        <v>0.11640953716690042</v>
      </c>
      <c r="J1306" s="14">
        <v>99.393936199999999</v>
      </c>
      <c r="L1306" t="s">
        <v>170</v>
      </c>
      <c r="M1306" t="s">
        <v>170</v>
      </c>
      <c r="N1306" t="s">
        <v>170</v>
      </c>
      <c r="O1306" s="2">
        <v>2092</v>
      </c>
      <c r="P1306" s="27">
        <v>0.15826902708427901</v>
      </c>
      <c r="Q1306" s="14">
        <v>143.030303030303</v>
      </c>
      <c r="R1306" s="2">
        <v>2069</v>
      </c>
      <c r="S1306" s="27">
        <v>0.132934978154716</v>
      </c>
      <c r="T1306" s="14">
        <v>154.545456</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0</v>
      </c>
      <c r="F1307" s="302">
        <v>0</v>
      </c>
      <c r="G1307" s="14">
        <v>13.3333333333333</v>
      </c>
      <c r="H1307" s="2">
        <v>0</v>
      </c>
      <c r="I1307" s="302">
        <v>0</v>
      </c>
      <c r="J1307" s="14">
        <v>15.151515</v>
      </c>
      <c r="L1307" t="s">
        <v>170</v>
      </c>
      <c r="M1307" t="s">
        <v>170</v>
      </c>
      <c r="N1307" t="s">
        <v>170</v>
      </c>
      <c r="O1307" s="2">
        <v>34</v>
      </c>
      <c r="P1307" s="27">
        <v>2.5722499621727945E-3</v>
      </c>
      <c r="Q1307" s="14">
        <v>23.030303030302999</v>
      </c>
      <c r="R1307" s="2">
        <v>142</v>
      </c>
      <c r="S1307" s="27">
        <v>9.1236186070418907E-3</v>
      </c>
      <c r="T1307" s="14">
        <v>53.939392099999999</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0</v>
      </c>
      <c r="F1308" s="302">
        <v>0</v>
      </c>
      <c r="G1308" s="14">
        <v>13.3333333333333</v>
      </c>
      <c r="H1308" s="2">
        <v>0</v>
      </c>
      <c r="I1308" s="302">
        <v>0</v>
      </c>
      <c r="J1308" s="14">
        <v>15.151515</v>
      </c>
      <c r="L1308" t="s">
        <v>170</v>
      </c>
      <c r="M1308" t="s">
        <v>170</v>
      </c>
      <c r="N1308" t="s">
        <v>170</v>
      </c>
      <c r="O1308" s="2">
        <v>376</v>
      </c>
      <c r="P1308" s="27">
        <v>2.8446058405205022E-2</v>
      </c>
      <c r="Q1308" s="14">
        <v>168.48484848484799</v>
      </c>
      <c r="R1308" s="2">
        <v>163</v>
      </c>
      <c r="S1308" s="27">
        <v>1.0472886147519917E-2</v>
      </c>
      <c r="T1308" s="14">
        <v>46.6666679</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1</v>
      </c>
      <c r="F1309" s="302">
        <v>5.3966540744738263E-4</v>
      </c>
      <c r="G1309" s="2">
        <v>1.8181818181818099</v>
      </c>
      <c r="H1309" s="2">
        <v>5</v>
      </c>
      <c r="I1309" s="302">
        <v>1.7531556802244039E-3</v>
      </c>
      <c r="J1309" s="14">
        <v>2.4242425000000001</v>
      </c>
      <c r="L1309" t="s">
        <v>170</v>
      </c>
      <c r="M1309" t="s">
        <v>170</v>
      </c>
      <c r="N1309" t="s">
        <v>170</v>
      </c>
      <c r="O1309" s="2">
        <v>766</v>
      </c>
      <c r="P1309" s="27">
        <v>5.795127855954002E-2</v>
      </c>
      <c r="Q1309" s="14">
        <v>112.72727272727199</v>
      </c>
      <c r="R1309" s="2">
        <v>474</v>
      </c>
      <c r="S1309" s="27">
        <v>3.0454895913646876E-2</v>
      </c>
      <c r="T1309" s="14">
        <v>76.969695999999999</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2021</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305" t="s">
        <v>1700</v>
      </c>
      <c r="F1312" s="305"/>
      <c r="G1312" s="305" t="s">
        <v>1701</v>
      </c>
      <c r="H1312" s="305" t="s">
        <v>1700</v>
      </c>
      <c r="I1312" s="305"/>
      <c r="J1312" s="305" t="s">
        <v>1701</v>
      </c>
      <c r="K1312" t="s">
        <v>170</v>
      </c>
      <c r="L1312" t="s">
        <v>170</v>
      </c>
      <c r="M1312" t="s">
        <v>170</v>
      </c>
      <c r="N1312" t="s">
        <v>170</v>
      </c>
      <c r="O1312" s="208" t="s">
        <v>1700</v>
      </c>
      <c r="P1312" s="208"/>
      <c r="Q1312" s="208" t="s">
        <v>1701</v>
      </c>
      <c r="R1312" s="208" t="s">
        <v>1700</v>
      </c>
      <c r="S1312" s="208"/>
      <c r="T1312" s="208" t="s">
        <v>1701</v>
      </c>
      <c r="U1312" t="s">
        <v>170</v>
      </c>
      <c r="V1312" t="s">
        <v>170</v>
      </c>
      <c r="W1312" t="s">
        <v>170</v>
      </c>
      <c r="X1312" t="s">
        <v>170</v>
      </c>
      <c r="Y1312" s="208" t="s">
        <v>1700</v>
      </c>
      <c r="Z1312" s="208"/>
      <c r="AA1312" s="208" t="s">
        <v>1701</v>
      </c>
      <c r="AB1312" s="208" t="s">
        <v>1700</v>
      </c>
      <c r="AC1312" s="208"/>
      <c r="AD1312" s="208" t="s">
        <v>1701</v>
      </c>
      <c r="AE1312" t="s">
        <v>170</v>
      </c>
    </row>
    <row r="1313" spans="1:30" x14ac:dyDescent="0.3">
      <c r="A1313" t="s">
        <v>172</v>
      </c>
      <c r="B1313" t="s">
        <v>170</v>
      </c>
      <c r="C1313" t="s">
        <v>170</v>
      </c>
      <c r="D1313" t="s">
        <v>170</v>
      </c>
      <c r="E1313" s="2">
        <v>24264</v>
      </c>
      <c r="F1313" t="s">
        <v>170</v>
      </c>
      <c r="G1313" s="14">
        <v>109.09090909090899</v>
      </c>
      <c r="H1313" s="2">
        <v>24918</v>
      </c>
      <c r="I1313" t="s">
        <v>170</v>
      </c>
      <c r="J1313" s="14">
        <v>183.03030000000001</v>
      </c>
      <c r="L1313" t="s">
        <v>170</v>
      </c>
      <c r="M1313" t="s">
        <v>170</v>
      </c>
      <c r="N1313" t="s">
        <v>170</v>
      </c>
      <c r="O1313" s="2">
        <v>130496</v>
      </c>
      <c r="P1313" s="27" t="s">
        <v>170</v>
      </c>
      <c r="Q1313" s="14">
        <v>618.18181818181802</v>
      </c>
      <c r="R1313" s="2">
        <v>134363</v>
      </c>
      <c r="S1313" s="27" t="s">
        <v>170</v>
      </c>
      <c r="T1313" s="14">
        <v>535.75756799999999</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11779</v>
      </c>
      <c r="F1314" s="302">
        <v>0.48545169798878995</v>
      </c>
      <c r="G1314" s="14">
        <v>292.12121212121201</v>
      </c>
      <c r="H1314" s="2">
        <v>12922</v>
      </c>
      <c r="I1314" s="302">
        <v>0.51858094550124412</v>
      </c>
      <c r="J1314" s="14">
        <v>334.54544099999998</v>
      </c>
      <c r="L1314" t="s">
        <v>170</v>
      </c>
      <c r="M1314" t="s">
        <v>170</v>
      </c>
      <c r="N1314" t="s">
        <v>170</v>
      </c>
      <c r="O1314" s="2">
        <v>64262</v>
      </c>
      <c r="P1314" s="27">
        <v>0.49244421284943601</v>
      </c>
      <c r="Q1314" s="14">
        <v>581.21212121212102</v>
      </c>
      <c r="R1314" s="2">
        <v>67279</v>
      </c>
      <c r="S1314" s="27">
        <v>0.5007256461972418</v>
      </c>
      <c r="T1314" s="14">
        <v>515.15150000000006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1135</v>
      </c>
      <c r="F1315" s="302">
        <v>4.6777118364655458E-2</v>
      </c>
      <c r="G1315" s="14">
        <v>141.21212121212099</v>
      </c>
      <c r="H1315" s="2">
        <v>1288</v>
      </c>
      <c r="I1315" s="302">
        <v>5.1689541696765387E-2</v>
      </c>
      <c r="J1315" s="14">
        <v>205.454544</v>
      </c>
      <c r="L1315" t="s">
        <v>170</v>
      </c>
      <c r="M1315" t="s">
        <v>170</v>
      </c>
      <c r="N1315" t="s">
        <v>170</v>
      </c>
      <c r="O1315" s="2">
        <v>6044</v>
      </c>
      <c r="P1315" s="27">
        <v>4.6315595880333495E-2</v>
      </c>
      <c r="Q1315" s="14">
        <v>95.757575757575694</v>
      </c>
      <c r="R1315" s="2">
        <v>5921</v>
      </c>
      <c r="S1315" s="27">
        <v>4.4067191116602039E-2</v>
      </c>
      <c r="T1315" s="14">
        <v>19.393940000000001</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2">
        <v>0</v>
      </c>
      <c r="G1316" s="14">
        <v>13.3333333333333</v>
      </c>
      <c r="H1316" s="2">
        <v>0</v>
      </c>
      <c r="I1316" s="302">
        <v>0</v>
      </c>
      <c r="J1316" s="14">
        <v>15.151515</v>
      </c>
      <c r="L1316" t="s">
        <v>170</v>
      </c>
      <c r="M1316" t="s">
        <v>170</v>
      </c>
      <c r="N1316" t="s">
        <v>170</v>
      </c>
      <c r="O1316" s="2">
        <v>31</v>
      </c>
      <c r="P1316" s="27">
        <v>2.3755517410495341E-4</v>
      </c>
      <c r="Q1316" s="14">
        <v>27.878787878787801</v>
      </c>
      <c r="R1316" s="2">
        <v>16</v>
      </c>
      <c r="S1316" s="27">
        <v>1.1908040159865439E-4</v>
      </c>
      <c r="T1316" s="14">
        <v>15.151515</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1135</v>
      </c>
      <c r="F1317" s="302">
        <v>4.6777118364655458E-2</v>
      </c>
      <c r="G1317" s="14">
        <v>141.21212121212099</v>
      </c>
      <c r="H1317" s="2">
        <v>1288</v>
      </c>
      <c r="I1317" s="302">
        <v>5.1689541696765387E-2</v>
      </c>
      <c r="J1317" s="14">
        <v>205.454544</v>
      </c>
      <c r="L1317" t="s">
        <v>170</v>
      </c>
      <c r="M1317" t="s">
        <v>170</v>
      </c>
      <c r="N1317" t="s">
        <v>170</v>
      </c>
      <c r="O1317" s="2">
        <v>6013</v>
      </c>
      <c r="P1317" s="27">
        <v>4.6078040706228542E-2</v>
      </c>
      <c r="Q1317" s="14">
        <v>100.60606060606</v>
      </c>
      <c r="R1317" s="2">
        <v>5905</v>
      </c>
      <c r="S1317" s="27">
        <v>4.3948110715003388E-2</v>
      </c>
      <c r="T1317" s="14">
        <v>26.666665999999999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2662</v>
      </c>
      <c r="F1318" s="302">
        <v>0.10970985822617869</v>
      </c>
      <c r="G1318" s="14">
        <v>195.75757575757501</v>
      </c>
      <c r="H1318" s="2">
        <v>2319</v>
      </c>
      <c r="I1318" s="302">
        <v>9.3065254033228989E-2</v>
      </c>
      <c r="J1318" s="14">
        <v>234.545456</v>
      </c>
      <c r="L1318" t="s">
        <v>170</v>
      </c>
      <c r="M1318" t="s">
        <v>170</v>
      </c>
      <c r="N1318" t="s">
        <v>170</v>
      </c>
      <c r="O1318" s="2">
        <v>14928</v>
      </c>
      <c r="P1318" s="27">
        <v>0.11439431093673369</v>
      </c>
      <c r="Q1318" s="14">
        <v>14.545454545454501</v>
      </c>
      <c r="R1318" s="2">
        <v>14923</v>
      </c>
      <c r="S1318" s="27">
        <v>0.11106480206604497</v>
      </c>
      <c r="T1318" s="14">
        <v>60</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0</v>
      </c>
      <c r="F1319" s="302">
        <v>0</v>
      </c>
      <c r="G1319" s="14">
        <v>13.3333333333333</v>
      </c>
      <c r="H1319" s="2">
        <v>0</v>
      </c>
      <c r="I1319" s="302">
        <v>0</v>
      </c>
      <c r="J1319" s="14">
        <v>15.151515</v>
      </c>
      <c r="L1319" t="s">
        <v>170</v>
      </c>
      <c r="M1319" t="s">
        <v>170</v>
      </c>
      <c r="N1319" t="s">
        <v>170</v>
      </c>
      <c r="O1319" s="2">
        <v>111</v>
      </c>
      <c r="P1319" s="27">
        <v>8.5060078469838154E-4</v>
      </c>
      <c r="Q1319" s="14">
        <v>45.454545454545404</v>
      </c>
      <c r="R1319" s="2">
        <v>66</v>
      </c>
      <c r="S1319" s="27">
        <v>4.9120665659444938E-4</v>
      </c>
      <c r="T1319" s="14">
        <v>29.090910000000001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2662</v>
      </c>
      <c r="F1320" s="302">
        <v>0.10970985822617869</v>
      </c>
      <c r="G1320" s="14">
        <v>195.75757575757501</v>
      </c>
      <c r="H1320" s="2">
        <v>2319</v>
      </c>
      <c r="I1320" s="302">
        <v>9.3065254033228989E-2</v>
      </c>
      <c r="J1320" s="14">
        <v>234.545456</v>
      </c>
      <c r="L1320" t="s">
        <v>170</v>
      </c>
      <c r="M1320" t="s">
        <v>170</v>
      </c>
      <c r="N1320" t="s">
        <v>170</v>
      </c>
      <c r="O1320" s="2">
        <v>14817</v>
      </c>
      <c r="P1320" s="27">
        <v>0.11354371015203531</v>
      </c>
      <c r="Q1320" s="14">
        <v>44.848484848484802</v>
      </c>
      <c r="R1320" s="2">
        <v>14857</v>
      </c>
      <c r="S1320" s="27">
        <v>0.11057359540945051</v>
      </c>
      <c r="T1320" s="14">
        <v>69.090909999999994</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3722</v>
      </c>
      <c r="F1321" s="302">
        <v>0.15339597757995385</v>
      </c>
      <c r="G1321" s="14">
        <v>273.93939393939303</v>
      </c>
      <c r="H1321" s="2">
        <v>3580</v>
      </c>
      <c r="I1321" s="302">
        <v>0.14367124167268641</v>
      </c>
      <c r="J1321" s="14">
        <v>255.15152</v>
      </c>
      <c r="L1321" t="s">
        <v>170</v>
      </c>
      <c r="M1321" t="s">
        <v>170</v>
      </c>
      <c r="N1321" t="s">
        <v>170</v>
      </c>
      <c r="O1321" s="2">
        <v>17139</v>
      </c>
      <c r="P1321" s="27">
        <v>0.13133735899950957</v>
      </c>
      <c r="Q1321" s="14">
        <v>363.030303030303</v>
      </c>
      <c r="R1321" s="2">
        <v>17147</v>
      </c>
      <c r="S1321" s="27">
        <v>0.12761697788825793</v>
      </c>
      <c r="T1321" s="14">
        <v>326.66665599999999</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0</v>
      </c>
      <c r="F1322" s="302">
        <v>0</v>
      </c>
      <c r="G1322" s="14">
        <v>13.3333333333333</v>
      </c>
      <c r="H1322" s="2">
        <v>16</v>
      </c>
      <c r="I1322" s="302">
        <v>6.4210610803435266E-4</v>
      </c>
      <c r="J1322" s="14">
        <v>15.151515</v>
      </c>
      <c r="L1322" t="s">
        <v>170</v>
      </c>
      <c r="M1322" t="s">
        <v>170</v>
      </c>
      <c r="N1322" t="s">
        <v>170</v>
      </c>
      <c r="O1322" s="2">
        <v>243</v>
      </c>
      <c r="P1322" s="27">
        <v>1.8621260421775379E-3</v>
      </c>
      <c r="Q1322" s="14">
        <v>85.454545454545396</v>
      </c>
      <c r="R1322" s="2">
        <v>129</v>
      </c>
      <c r="S1322" s="27">
        <v>9.6008573788915099E-4</v>
      </c>
      <c r="T1322" s="14">
        <v>50.303031900000001</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3722</v>
      </c>
      <c r="F1323" s="302">
        <v>0.15339597757995385</v>
      </c>
      <c r="G1323" s="14">
        <v>273.93939393939303</v>
      </c>
      <c r="H1323" s="2">
        <v>3564</v>
      </c>
      <c r="I1323" s="302">
        <v>0.14302913556465205</v>
      </c>
      <c r="J1323" s="14">
        <v>254.545456</v>
      </c>
      <c r="L1323" t="s">
        <v>170</v>
      </c>
      <c r="M1323" t="s">
        <v>170</v>
      </c>
      <c r="N1323" t="s">
        <v>170</v>
      </c>
      <c r="O1323" s="2">
        <v>16896</v>
      </c>
      <c r="P1323" s="27">
        <v>0.12947523295733201</v>
      </c>
      <c r="Q1323" s="14">
        <v>361.21212121212102</v>
      </c>
      <c r="R1323" s="2">
        <v>17018</v>
      </c>
      <c r="S1323" s="27">
        <v>0.12665689215036877</v>
      </c>
      <c r="T1323" s="14">
        <v>326.06060000000002</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3468</v>
      </c>
      <c r="F1324" s="302">
        <v>0.14292779426310584</v>
      </c>
      <c r="G1324" s="14">
        <v>173.939393939393</v>
      </c>
      <c r="H1324" s="2">
        <v>4411</v>
      </c>
      <c r="I1324" s="302">
        <v>0.17702062765872059</v>
      </c>
      <c r="J1324" s="14">
        <v>235.15152</v>
      </c>
      <c r="L1324" t="s">
        <v>170</v>
      </c>
      <c r="M1324" t="s">
        <v>170</v>
      </c>
      <c r="N1324" t="s">
        <v>170</v>
      </c>
      <c r="O1324" s="2">
        <v>20603</v>
      </c>
      <c r="P1324" s="27">
        <v>0.157882233938205</v>
      </c>
      <c r="Q1324" s="14">
        <v>329.69696969696901</v>
      </c>
      <c r="R1324" s="2">
        <v>22363</v>
      </c>
      <c r="S1324" s="27">
        <v>0.16643718880941927</v>
      </c>
      <c r="T1324" s="14">
        <v>352.121216</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164</v>
      </c>
      <c r="F1325" s="302">
        <v>6.7589845037916256E-3</v>
      </c>
      <c r="G1325" s="14">
        <v>43.030303030303003</v>
      </c>
      <c r="H1325" s="2">
        <v>100</v>
      </c>
      <c r="I1325" s="302">
        <v>4.013163175214704E-3</v>
      </c>
      <c r="J1325" s="14">
        <v>45.4545441</v>
      </c>
      <c r="L1325" t="s">
        <v>170</v>
      </c>
      <c r="M1325" t="s">
        <v>170</v>
      </c>
      <c r="N1325" t="s">
        <v>170</v>
      </c>
      <c r="O1325" s="2">
        <v>951</v>
      </c>
      <c r="P1325" s="27">
        <v>7.2875796959293773E-3</v>
      </c>
      <c r="Q1325" s="14">
        <v>118.181818181818</v>
      </c>
      <c r="R1325" s="2">
        <v>864</v>
      </c>
      <c r="S1325" s="27">
        <v>6.430341686327337E-3</v>
      </c>
      <c r="T1325" s="14">
        <v>129.69697600000001</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3304</v>
      </c>
      <c r="F1326" s="302">
        <v>0.1361688097593142</v>
      </c>
      <c r="G1326" s="14">
        <v>182.42424242424201</v>
      </c>
      <c r="H1326" s="2">
        <v>4311</v>
      </c>
      <c r="I1326" s="302">
        <v>0.1730074644835059</v>
      </c>
      <c r="J1326" s="14">
        <v>243.636368</v>
      </c>
      <c r="L1326" t="s">
        <v>170</v>
      </c>
      <c r="M1326" t="s">
        <v>170</v>
      </c>
      <c r="N1326" t="s">
        <v>170</v>
      </c>
      <c r="O1326" s="2">
        <v>19652</v>
      </c>
      <c r="P1326" s="27">
        <v>0.15059465424227564</v>
      </c>
      <c r="Q1326" s="14">
        <v>353.93939393939303</v>
      </c>
      <c r="R1326" s="2">
        <v>21499</v>
      </c>
      <c r="S1326" s="27">
        <v>0.16000684712309193</v>
      </c>
      <c r="T1326" s="14">
        <v>345.45455900000002</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393</v>
      </c>
      <c r="F1327" s="302">
        <v>1.6196834817012857E-2</v>
      </c>
      <c r="G1327" s="14">
        <v>64.848484848484802</v>
      </c>
      <c r="H1327" s="2">
        <v>698</v>
      </c>
      <c r="I1327" s="302">
        <v>2.8011878962998636E-2</v>
      </c>
      <c r="J1327" s="14">
        <v>115.151512</v>
      </c>
      <c r="L1327" t="s">
        <v>170</v>
      </c>
      <c r="M1327" t="s">
        <v>170</v>
      </c>
      <c r="N1327" t="s">
        <v>170</v>
      </c>
      <c r="O1327" s="2">
        <v>3343</v>
      </c>
      <c r="P1327" s="27">
        <v>2.5617643452672877E-2</v>
      </c>
      <c r="Q1327" s="14">
        <v>53.939393939393902</v>
      </c>
      <c r="R1327" s="2">
        <v>4220</v>
      </c>
      <c r="S1327" s="27">
        <v>3.1407455921645094E-2</v>
      </c>
      <c r="T1327" s="14">
        <v>62.4242439</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95</v>
      </c>
      <c r="F1328" s="302">
        <v>3.9152654137817339E-3</v>
      </c>
      <c r="G1328" s="14">
        <v>36.363636363636303</v>
      </c>
      <c r="H1328" s="2">
        <v>162</v>
      </c>
      <c r="I1328" s="302">
        <v>6.501324343847821E-3</v>
      </c>
      <c r="J1328" s="14">
        <v>48.484848</v>
      </c>
      <c r="L1328" t="s">
        <v>170</v>
      </c>
      <c r="M1328" t="s">
        <v>170</v>
      </c>
      <c r="N1328" t="s">
        <v>170</v>
      </c>
      <c r="O1328" s="2">
        <v>658</v>
      </c>
      <c r="P1328" s="27">
        <v>5.0423001471309467E-3</v>
      </c>
      <c r="Q1328" s="14">
        <v>78.787878787878796</v>
      </c>
      <c r="R1328" s="2">
        <v>698</v>
      </c>
      <c r="S1328" s="27">
        <v>5.1948825197412982E-3</v>
      </c>
      <c r="T1328" s="14">
        <v>83.636359999999996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298</v>
      </c>
      <c r="F1329" s="302">
        <v>1.2281569403231125E-2</v>
      </c>
      <c r="G1329" s="14">
        <v>56.363636363636303</v>
      </c>
      <c r="H1329" s="2">
        <v>536</v>
      </c>
      <c r="I1329" s="302">
        <v>2.1510554619150815E-2</v>
      </c>
      <c r="J1329" s="14">
        <v>109.090912</v>
      </c>
      <c r="L1329" t="s">
        <v>170</v>
      </c>
      <c r="M1329" t="s">
        <v>170</v>
      </c>
      <c r="N1329" t="s">
        <v>170</v>
      </c>
      <c r="O1329" s="2">
        <v>2685</v>
      </c>
      <c r="P1329" s="27">
        <v>2.0575343305541931E-2</v>
      </c>
      <c r="Q1329" s="14">
        <v>89.090909090909093</v>
      </c>
      <c r="R1329" s="2">
        <v>3522</v>
      </c>
      <c r="S1329" s="27">
        <v>2.6212573401903798E-2</v>
      </c>
      <c r="T1329" s="14">
        <v>86.666664100000006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399</v>
      </c>
      <c r="F1330" s="302">
        <v>1.6444114737883285E-2</v>
      </c>
      <c r="G1330" s="14">
        <v>73.3333333333333</v>
      </c>
      <c r="H1330" s="2">
        <v>626</v>
      </c>
      <c r="I1330" s="302">
        <v>2.5122401476844049E-2</v>
      </c>
      <c r="J1330" s="14">
        <v>100</v>
      </c>
      <c r="L1330" t="s">
        <v>170</v>
      </c>
      <c r="M1330" t="s">
        <v>170</v>
      </c>
      <c r="N1330" t="s">
        <v>170</v>
      </c>
      <c r="O1330" s="2">
        <v>2205</v>
      </c>
      <c r="P1330" s="27">
        <v>1.6897069641981365E-2</v>
      </c>
      <c r="Q1330" s="14">
        <v>33.939393939393902</v>
      </c>
      <c r="R1330" s="2">
        <v>2705</v>
      </c>
      <c r="S1330" s="27">
        <v>2.0132030395272508E-2</v>
      </c>
      <c r="T1330" s="14">
        <v>42.4242439</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142</v>
      </c>
      <c r="F1331" s="302">
        <v>5.8522914606000658E-3</v>
      </c>
      <c r="G1331" s="14">
        <v>50.909090909090899</v>
      </c>
      <c r="H1331" s="2">
        <v>181</v>
      </c>
      <c r="I1331" s="302">
        <v>7.2638253471386145E-3</v>
      </c>
      <c r="J1331" s="14">
        <v>46.060607900000001</v>
      </c>
      <c r="L1331" t="s">
        <v>170</v>
      </c>
      <c r="M1331" t="s">
        <v>170</v>
      </c>
      <c r="N1331" t="s">
        <v>170</v>
      </c>
      <c r="O1331" s="2">
        <v>712</v>
      </c>
      <c r="P1331" s="27">
        <v>5.4561059342815108E-3</v>
      </c>
      <c r="Q1331" s="14">
        <v>73.3333333333333</v>
      </c>
      <c r="R1331" s="2">
        <v>714</v>
      </c>
      <c r="S1331" s="27">
        <v>5.3139629213399524E-3</v>
      </c>
      <c r="T1331" s="14">
        <v>90.909090000000006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257</v>
      </c>
      <c r="F1332" s="302">
        <v>1.0591823277283217E-2</v>
      </c>
      <c r="G1332" s="14">
        <v>59.393939393939398</v>
      </c>
      <c r="H1332" s="2">
        <v>445</v>
      </c>
      <c r="I1332" s="302">
        <v>1.7858576129705435E-2</v>
      </c>
      <c r="J1332" s="14">
        <v>101.818184</v>
      </c>
      <c r="L1332" t="s">
        <v>170</v>
      </c>
      <c r="M1332" t="s">
        <v>170</v>
      </c>
      <c r="N1332" t="s">
        <v>170</v>
      </c>
      <c r="O1332" s="2">
        <v>1493</v>
      </c>
      <c r="P1332" s="27">
        <v>1.1440963707699852E-2</v>
      </c>
      <c r="Q1332" s="14">
        <v>76.969696969696898</v>
      </c>
      <c r="R1332" s="2">
        <v>1991</v>
      </c>
      <c r="S1332" s="27">
        <v>1.4818067473932555E-2</v>
      </c>
      <c r="T1332" s="14">
        <v>96.363640000000004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12485</v>
      </c>
      <c r="F1333" s="302">
        <v>0.51454830201121005</v>
      </c>
      <c r="G1333" s="14">
        <v>276.969696969697</v>
      </c>
      <c r="H1333" s="2">
        <v>11996</v>
      </c>
      <c r="I1333" s="302">
        <v>0.48141905449875594</v>
      </c>
      <c r="J1333" s="14">
        <v>335.75756799999999</v>
      </c>
      <c r="L1333" t="s">
        <v>170</v>
      </c>
      <c r="M1333" t="s">
        <v>170</v>
      </c>
      <c r="N1333" t="s">
        <v>170</v>
      </c>
      <c r="O1333" s="2">
        <v>66234</v>
      </c>
      <c r="P1333" s="27">
        <v>0.50755578715056404</v>
      </c>
      <c r="Q1333" s="14">
        <v>193.939393939393</v>
      </c>
      <c r="R1333" s="2">
        <v>67084</v>
      </c>
      <c r="S1333" s="27">
        <v>0.4992743538027582</v>
      </c>
      <c r="T1333" s="14">
        <v>156.363632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1309</v>
      </c>
      <c r="F1334" s="302">
        <v>5.3948236069897793E-2</v>
      </c>
      <c r="G1334" s="14">
        <v>134.54545454545399</v>
      </c>
      <c r="H1334" s="2">
        <v>899</v>
      </c>
      <c r="I1334" s="302">
        <v>3.6078336945180194E-2</v>
      </c>
      <c r="J1334" s="14">
        <v>129.69697600000001</v>
      </c>
      <c r="L1334" t="s">
        <v>170</v>
      </c>
      <c r="M1334" t="s">
        <v>170</v>
      </c>
      <c r="N1334" t="s">
        <v>170</v>
      </c>
      <c r="O1334" s="2">
        <v>6129</v>
      </c>
      <c r="P1334" s="27">
        <v>4.6966956841589011E-2</v>
      </c>
      <c r="Q1334" s="14">
        <v>95.757575757575694</v>
      </c>
      <c r="R1334" s="2">
        <v>5540</v>
      </c>
      <c r="S1334" s="27">
        <v>4.1231589053534086E-2</v>
      </c>
      <c r="T1334" s="14">
        <v>19.393940000000001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2">
        <v>0</v>
      </c>
      <c r="G1335" s="14">
        <v>13.3333333333333</v>
      </c>
      <c r="H1335" s="2">
        <v>43</v>
      </c>
      <c r="I1335" s="302">
        <v>1.7256601653423229E-3</v>
      </c>
      <c r="J1335" s="14">
        <v>27.878788</v>
      </c>
      <c r="L1335" t="s">
        <v>170</v>
      </c>
      <c r="M1335" t="s">
        <v>170</v>
      </c>
      <c r="N1335" t="s">
        <v>170</v>
      </c>
      <c r="O1335" s="2">
        <v>0</v>
      </c>
      <c r="P1335" s="27">
        <v>0</v>
      </c>
      <c r="Q1335" s="14">
        <v>16.969696969696901</v>
      </c>
      <c r="R1335" s="2">
        <v>90</v>
      </c>
      <c r="S1335" s="27">
        <v>6.6982725899243092E-4</v>
      </c>
      <c r="T1335" s="14">
        <v>43.636364</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1309</v>
      </c>
      <c r="F1336" s="302">
        <v>5.3948236069897793E-2</v>
      </c>
      <c r="G1336" s="14">
        <v>134.54545454545399</v>
      </c>
      <c r="H1336" s="2">
        <v>856</v>
      </c>
      <c r="I1336" s="302">
        <v>3.4352676779837867E-2</v>
      </c>
      <c r="J1336" s="14">
        <v>126.060608</v>
      </c>
      <c r="L1336" t="s">
        <v>170</v>
      </c>
      <c r="M1336" t="s">
        <v>170</v>
      </c>
      <c r="N1336" t="s">
        <v>170</v>
      </c>
      <c r="O1336" s="2">
        <v>6129</v>
      </c>
      <c r="P1336" s="27">
        <v>4.6966956841589011E-2</v>
      </c>
      <c r="Q1336" s="14">
        <v>95.757575757575694</v>
      </c>
      <c r="R1336" s="2">
        <v>5450</v>
      </c>
      <c r="S1336" s="27">
        <v>4.0561761794541649E-2</v>
      </c>
      <c r="T1336" s="14">
        <v>52.121212</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2499</v>
      </c>
      <c r="F1337" s="302">
        <v>0.10299208704253214</v>
      </c>
      <c r="G1337" s="14">
        <v>168.48484848484799</v>
      </c>
      <c r="H1337" s="2">
        <v>2043</v>
      </c>
      <c r="I1337" s="302">
        <v>8.1988923669636407E-2</v>
      </c>
      <c r="J1337" s="14">
        <v>230.30302399999999</v>
      </c>
      <c r="L1337" t="s">
        <v>170</v>
      </c>
      <c r="M1337" t="s">
        <v>170</v>
      </c>
      <c r="N1337" t="s">
        <v>170</v>
      </c>
      <c r="O1337" s="2">
        <v>14506</v>
      </c>
      <c r="P1337" s="27">
        <v>0.11116049534085336</v>
      </c>
      <c r="Q1337" s="14">
        <v>13.9393939393939</v>
      </c>
      <c r="R1337" s="2">
        <v>14513</v>
      </c>
      <c r="S1337" s="27">
        <v>0.10801336677507944</v>
      </c>
      <c r="T1337" s="14">
        <v>66.060609999999997</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26</v>
      </c>
      <c r="F1338" s="302">
        <v>1.0715463237718431E-3</v>
      </c>
      <c r="G1338" s="14">
        <v>17.5757575757575</v>
      </c>
      <c r="H1338" s="2">
        <v>0</v>
      </c>
      <c r="I1338" s="302">
        <v>0</v>
      </c>
      <c r="J1338" s="14">
        <v>15.151515</v>
      </c>
      <c r="L1338" t="s">
        <v>170</v>
      </c>
      <c r="M1338" t="s">
        <v>170</v>
      </c>
      <c r="N1338" t="s">
        <v>170</v>
      </c>
      <c r="O1338" s="2">
        <v>165</v>
      </c>
      <c r="P1338" s="27">
        <v>1.2644065718489456E-3</v>
      </c>
      <c r="Q1338" s="14">
        <v>66.060606060606005</v>
      </c>
      <c r="R1338" s="2">
        <v>21</v>
      </c>
      <c r="S1338" s="27">
        <v>1.562930270982339E-4</v>
      </c>
      <c r="T1338" s="14">
        <v>10.909091</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2473</v>
      </c>
      <c r="F1339" s="302">
        <v>0.10192054071876031</v>
      </c>
      <c r="G1339" s="14">
        <v>171.51515151515099</v>
      </c>
      <c r="H1339" s="2">
        <v>2043</v>
      </c>
      <c r="I1339" s="302">
        <v>8.1988923669636407E-2</v>
      </c>
      <c r="J1339" s="14">
        <v>230.30302399999999</v>
      </c>
      <c r="L1339" t="s">
        <v>170</v>
      </c>
      <c r="M1339" t="s">
        <v>170</v>
      </c>
      <c r="N1339" t="s">
        <v>170</v>
      </c>
      <c r="O1339" s="2">
        <v>14341</v>
      </c>
      <c r="P1339" s="27">
        <v>0.10989608876900442</v>
      </c>
      <c r="Q1339" s="14">
        <v>64.848484848484802</v>
      </c>
      <c r="R1339" s="2">
        <v>14492</v>
      </c>
      <c r="S1339" s="27">
        <v>0.10785707374798122</v>
      </c>
      <c r="T1339" s="14">
        <v>66.666664100000006</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3401</v>
      </c>
      <c r="F1340" s="302">
        <v>0.14016650181338608</v>
      </c>
      <c r="G1340" s="14">
        <v>201.81818181818099</v>
      </c>
      <c r="H1340" s="2">
        <v>3778</v>
      </c>
      <c r="I1340" s="302">
        <v>0.15161730475961152</v>
      </c>
      <c r="J1340" s="14">
        <v>225.454544</v>
      </c>
      <c r="L1340" t="s">
        <v>170</v>
      </c>
      <c r="M1340" t="s">
        <v>170</v>
      </c>
      <c r="N1340" t="s">
        <v>170</v>
      </c>
      <c r="O1340" s="2">
        <v>16617</v>
      </c>
      <c r="P1340" s="27">
        <v>0.12733723639038744</v>
      </c>
      <c r="Q1340" s="14">
        <v>117.575757575757</v>
      </c>
      <c r="R1340" s="2">
        <v>16760</v>
      </c>
      <c r="S1340" s="27">
        <v>0.12473672067459048</v>
      </c>
      <c r="T1340" s="14">
        <v>102.42424</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302">
        <v>0</v>
      </c>
      <c r="G1341" s="14">
        <v>13.3333333333333</v>
      </c>
      <c r="H1341" s="2">
        <v>46</v>
      </c>
      <c r="I1341" s="302">
        <v>1.8460550605987639E-3</v>
      </c>
      <c r="J1341" s="14">
        <v>38.181820000000002</v>
      </c>
      <c r="L1341" t="s">
        <v>170</v>
      </c>
      <c r="M1341" t="s">
        <v>170</v>
      </c>
      <c r="N1341" t="s">
        <v>170</v>
      </c>
      <c r="O1341" s="2">
        <v>110</v>
      </c>
      <c r="P1341" s="27">
        <v>8.4293771456596367E-4</v>
      </c>
      <c r="Q1341" s="14">
        <v>42.424242424242401</v>
      </c>
      <c r="R1341" s="2">
        <v>191</v>
      </c>
      <c r="S1341" s="27">
        <v>1.4215222940839368E-3</v>
      </c>
      <c r="T1341" s="14">
        <v>62.4242439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3401</v>
      </c>
      <c r="F1342" s="302">
        <v>0.14016650181338608</v>
      </c>
      <c r="G1342" s="14">
        <v>201.81818181818099</v>
      </c>
      <c r="H1342" s="2">
        <v>3732</v>
      </c>
      <c r="I1342" s="302">
        <v>0.14977124969901276</v>
      </c>
      <c r="J1342" s="14">
        <v>227.27271999999999</v>
      </c>
      <c r="L1342" t="s">
        <v>170</v>
      </c>
      <c r="M1342" t="s">
        <v>170</v>
      </c>
      <c r="N1342" t="s">
        <v>170</v>
      </c>
      <c r="O1342" s="2">
        <v>16507</v>
      </c>
      <c r="P1342" s="27">
        <v>0.12649429867582149</v>
      </c>
      <c r="Q1342" s="14">
        <v>125.454545454545</v>
      </c>
      <c r="R1342" s="2">
        <v>16569</v>
      </c>
      <c r="S1342" s="27">
        <v>0.12331519838050654</v>
      </c>
      <c r="T1342" s="14">
        <v>122.42424</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4215</v>
      </c>
      <c r="F1343" s="302">
        <v>0.17371414441147379</v>
      </c>
      <c r="G1343" s="14">
        <v>187.272727272727</v>
      </c>
      <c r="H1343" s="2">
        <v>3748</v>
      </c>
      <c r="I1343" s="302">
        <v>0.15041335580704712</v>
      </c>
      <c r="J1343" s="14">
        <v>215.75756799999999</v>
      </c>
      <c r="L1343" t="s">
        <v>170</v>
      </c>
      <c r="M1343" t="s">
        <v>170</v>
      </c>
      <c r="N1343" t="s">
        <v>170</v>
      </c>
      <c r="O1343" s="2">
        <v>21995</v>
      </c>
      <c r="P1343" s="27">
        <v>0.16854922756253066</v>
      </c>
      <c r="Q1343" s="14">
        <v>42.424242424242401</v>
      </c>
      <c r="R1343" s="2">
        <v>22057</v>
      </c>
      <c r="S1343" s="27">
        <v>0.164159776128845</v>
      </c>
      <c r="T1343" s="14">
        <v>71.515150000000006</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102</v>
      </c>
      <c r="F1344" s="302">
        <v>4.2037586547972305E-3</v>
      </c>
      <c r="G1344" s="14">
        <v>37.5757575757575</v>
      </c>
      <c r="H1344" s="2">
        <v>88</v>
      </c>
      <c r="I1344" s="302">
        <v>3.5315835941889398E-3</v>
      </c>
      <c r="J1344" s="14">
        <v>46.060607900000001</v>
      </c>
      <c r="L1344" t="s">
        <v>170</v>
      </c>
      <c r="M1344" t="s">
        <v>170</v>
      </c>
      <c r="N1344" t="s">
        <v>170</v>
      </c>
      <c r="O1344" s="2">
        <v>585</v>
      </c>
      <c r="P1344" s="27">
        <v>4.4828960274644431E-3</v>
      </c>
      <c r="Q1344" s="14">
        <v>89.090909090909093</v>
      </c>
      <c r="R1344" s="2">
        <v>448</v>
      </c>
      <c r="S1344" s="27">
        <v>3.3342512447623231E-3</v>
      </c>
      <c r="T1344" s="14">
        <v>86.060609999999997</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4113</v>
      </c>
      <c r="F1345" s="302">
        <v>0.16951038575667657</v>
      </c>
      <c r="G1345" s="14">
        <v>180</v>
      </c>
      <c r="H1345" s="2">
        <v>3660</v>
      </c>
      <c r="I1345" s="302">
        <v>0.14688177221285817</v>
      </c>
      <c r="J1345" s="14">
        <v>214.545456</v>
      </c>
      <c r="L1345" t="s">
        <v>170</v>
      </c>
      <c r="M1345" t="s">
        <v>170</v>
      </c>
      <c r="N1345" t="s">
        <v>170</v>
      </c>
      <c r="O1345" s="2">
        <v>21410</v>
      </c>
      <c r="P1345" s="27">
        <v>0.1640663315350662</v>
      </c>
      <c r="Q1345" s="14">
        <v>96.969696969696898</v>
      </c>
      <c r="R1345" s="2">
        <v>21609</v>
      </c>
      <c r="S1345" s="27">
        <v>0.16082552488408267</v>
      </c>
      <c r="T1345" s="14">
        <v>105.454544</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651</v>
      </c>
      <c r="F1346" s="302">
        <v>2.6829871414441146E-2</v>
      </c>
      <c r="G1346" s="14">
        <v>61.212121212121197</v>
      </c>
      <c r="H1346" s="2">
        <v>972</v>
      </c>
      <c r="I1346" s="302">
        <v>3.9007946063086926E-2</v>
      </c>
      <c r="J1346" s="14">
        <v>138.18182400000001</v>
      </c>
      <c r="L1346" t="s">
        <v>170</v>
      </c>
      <c r="M1346" t="s">
        <v>170</v>
      </c>
      <c r="N1346" t="s">
        <v>170</v>
      </c>
      <c r="O1346" s="2">
        <v>3833</v>
      </c>
      <c r="P1346" s="27">
        <v>2.9372547817557625E-2</v>
      </c>
      <c r="Q1346" s="14">
        <v>28.484848484848399</v>
      </c>
      <c r="R1346" s="2">
        <v>4602</v>
      </c>
      <c r="S1346" s="27">
        <v>3.4250500509812973E-2</v>
      </c>
      <c r="T1346" s="14">
        <v>16.363636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60</v>
      </c>
      <c r="F1347" s="302">
        <v>2.472799208704253E-3</v>
      </c>
      <c r="G1347" s="14">
        <v>30.909090909090899</v>
      </c>
      <c r="H1347" s="2">
        <v>27</v>
      </c>
      <c r="I1347" s="302">
        <v>1.0835540573079702E-3</v>
      </c>
      <c r="J1347" s="14">
        <v>16.363636</v>
      </c>
      <c r="L1347" t="s">
        <v>170</v>
      </c>
      <c r="M1347" t="s">
        <v>170</v>
      </c>
      <c r="N1347" t="s">
        <v>170</v>
      </c>
      <c r="O1347" s="2">
        <v>289</v>
      </c>
      <c r="P1347" s="27">
        <v>2.214627268268759E-3</v>
      </c>
      <c r="Q1347" s="14">
        <v>51.515151515151501</v>
      </c>
      <c r="R1347" s="2">
        <v>486</v>
      </c>
      <c r="S1347" s="27">
        <v>3.6170671985591273E-3</v>
      </c>
      <c r="T1347" s="14">
        <v>109.696968</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591</v>
      </c>
      <c r="F1348" s="302">
        <v>2.4357072205736893E-2</v>
      </c>
      <c r="G1348" s="14">
        <v>60.606060606060602</v>
      </c>
      <c r="H1348" s="2">
        <v>945</v>
      </c>
      <c r="I1348" s="302">
        <v>3.7924392005778955E-2</v>
      </c>
      <c r="J1348" s="14">
        <v>139.393936</v>
      </c>
      <c r="L1348" t="s">
        <v>170</v>
      </c>
      <c r="M1348" t="s">
        <v>170</v>
      </c>
      <c r="N1348" t="s">
        <v>170</v>
      </c>
      <c r="O1348" s="2">
        <v>3544</v>
      </c>
      <c r="P1348" s="27">
        <v>2.7157920549288866E-2</v>
      </c>
      <c r="Q1348" s="14">
        <v>53.3333333333333</v>
      </c>
      <c r="R1348" s="2">
        <v>4116</v>
      </c>
      <c r="S1348" s="27">
        <v>3.0633433311253844E-2</v>
      </c>
      <c r="T1348" s="14">
        <v>108.484848</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410</v>
      </c>
      <c r="F1349" s="302">
        <v>1.6897461259479062E-2</v>
      </c>
      <c r="G1349" s="14">
        <v>61.818181818181799</v>
      </c>
      <c r="H1349" s="2">
        <v>556</v>
      </c>
      <c r="I1349" s="302">
        <v>2.2313187254193755E-2</v>
      </c>
      <c r="J1349" s="14">
        <v>98.181816100000006</v>
      </c>
      <c r="L1349" t="s">
        <v>170</v>
      </c>
      <c r="M1349" t="s">
        <v>170</v>
      </c>
      <c r="N1349" t="s">
        <v>170</v>
      </c>
      <c r="O1349" s="2">
        <v>3154</v>
      </c>
      <c r="P1349" s="27">
        <v>2.4169323197645906E-2</v>
      </c>
      <c r="Q1349" s="14">
        <v>42.424242424242401</v>
      </c>
      <c r="R1349" s="2">
        <v>3612</v>
      </c>
      <c r="S1349" s="27">
        <v>2.6882400660896227E-2</v>
      </c>
      <c r="T1349" s="14">
        <v>44.242424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42</v>
      </c>
      <c r="F1350" s="302">
        <v>1.7309594460929772E-3</v>
      </c>
      <c r="G1350" s="14">
        <v>23.636363636363601</v>
      </c>
      <c r="H1350" s="2">
        <v>88</v>
      </c>
      <c r="I1350" s="302">
        <v>3.5315835941889398E-3</v>
      </c>
      <c r="J1350" s="14">
        <v>44.242424</v>
      </c>
      <c r="L1350" t="s">
        <v>170</v>
      </c>
      <c r="M1350" t="s">
        <v>170</v>
      </c>
      <c r="N1350" t="s">
        <v>170</v>
      </c>
      <c r="O1350" s="2">
        <v>514</v>
      </c>
      <c r="P1350" s="27">
        <v>3.9388180480627762E-3</v>
      </c>
      <c r="Q1350" s="14">
        <v>76.969696969696898</v>
      </c>
      <c r="R1350" s="2">
        <v>759</v>
      </c>
      <c r="S1350" s="27">
        <v>5.6488765508361681E-3</v>
      </c>
      <c r="T1350" s="14">
        <v>100</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368</v>
      </c>
      <c r="F1351" s="302">
        <v>1.5166501813386087E-2</v>
      </c>
      <c r="G1351" s="14">
        <v>63.030303030303003</v>
      </c>
      <c r="H1351" s="2">
        <v>468</v>
      </c>
      <c r="I1351" s="302">
        <v>1.8781603660004816E-2</v>
      </c>
      <c r="J1351" s="14">
        <v>94.545455899999993</v>
      </c>
      <c r="L1351" t="s">
        <v>170</v>
      </c>
      <c r="M1351" t="s">
        <v>170</v>
      </c>
      <c r="N1351" t="s">
        <v>170</v>
      </c>
      <c r="O1351" s="2">
        <v>2640</v>
      </c>
      <c r="P1351" s="27">
        <v>2.023050514958313E-2</v>
      </c>
      <c r="Q1351" s="14">
        <v>89.090909090909093</v>
      </c>
      <c r="R1351" s="2">
        <v>2853</v>
      </c>
      <c r="S1351" s="27">
        <v>2.1233524110060062E-2</v>
      </c>
      <c r="T1351" s="14">
        <v>107.878784</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2031</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305" t="s">
        <v>1700</v>
      </c>
      <c r="F1354" s="305"/>
      <c r="G1354" s="305" t="s">
        <v>1701</v>
      </c>
      <c r="H1354" s="305" t="s">
        <v>1700</v>
      </c>
      <c r="I1354" s="305"/>
      <c r="J1354" s="305" t="s">
        <v>1701</v>
      </c>
      <c r="K1354" t="s">
        <v>170</v>
      </c>
      <c r="L1354" t="s">
        <v>170</v>
      </c>
      <c r="M1354" t="s">
        <v>170</v>
      </c>
      <c r="N1354" t="s">
        <v>170</v>
      </c>
      <c r="O1354" s="208" t="s">
        <v>1700</v>
      </c>
      <c r="P1354" s="208"/>
      <c r="Q1354" s="208" t="s">
        <v>1701</v>
      </c>
      <c r="R1354" s="208" t="s">
        <v>1700</v>
      </c>
      <c r="S1354" s="208"/>
      <c r="T1354" s="208" t="s">
        <v>1701</v>
      </c>
      <c r="U1354" t="s">
        <v>170</v>
      </c>
      <c r="V1354" t="s">
        <v>170</v>
      </c>
      <c r="W1354" t="s">
        <v>170</v>
      </c>
      <c r="X1354" t="s">
        <v>170</v>
      </c>
      <c r="Y1354" s="208" t="s">
        <v>1700</v>
      </c>
      <c r="Z1354" s="208"/>
      <c r="AA1354" s="208" t="s">
        <v>1701</v>
      </c>
      <c r="AB1354" s="208" t="s">
        <v>1700</v>
      </c>
      <c r="AC1354" s="208"/>
      <c r="AD1354" s="208" t="s">
        <v>1701</v>
      </c>
      <c r="AE1354" t="s">
        <v>170</v>
      </c>
    </row>
    <row r="1355" spans="1:31" x14ac:dyDescent="0.3">
      <c r="A1355" t="s">
        <v>172</v>
      </c>
      <c r="B1355" t="s">
        <v>170</v>
      </c>
      <c r="C1355" t="s">
        <v>170</v>
      </c>
      <c r="D1355" t="s">
        <v>170</v>
      </c>
      <c r="E1355" s="2">
        <v>24264</v>
      </c>
      <c r="F1355" t="s">
        <v>170</v>
      </c>
      <c r="G1355" s="14">
        <v>109.09090909090899</v>
      </c>
      <c r="H1355" s="2">
        <v>24918</v>
      </c>
      <c r="I1355" t="s">
        <v>170</v>
      </c>
      <c r="J1355" s="14">
        <v>183.03030000000001</v>
      </c>
      <c r="L1355" t="s">
        <v>170</v>
      </c>
      <c r="M1355" t="s">
        <v>170</v>
      </c>
      <c r="N1355" t="s">
        <v>170</v>
      </c>
      <c r="O1355" s="2">
        <v>130496</v>
      </c>
      <c r="P1355" s="27" t="s">
        <v>170</v>
      </c>
      <c r="Q1355" s="14">
        <v>618.18181818181802</v>
      </c>
      <c r="R1355" s="2">
        <v>134363</v>
      </c>
      <c r="S1355" s="27" t="s">
        <v>170</v>
      </c>
      <c r="T1355" s="14">
        <v>535.75756799999999</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11779</v>
      </c>
      <c r="F1356" s="302">
        <v>0.48545169798878995</v>
      </c>
      <c r="G1356" s="14">
        <v>292.12121212121201</v>
      </c>
      <c r="H1356" s="2">
        <v>12922</v>
      </c>
      <c r="I1356" s="302">
        <v>0.51858094550124412</v>
      </c>
      <c r="J1356" s="14">
        <v>334.54544099999998</v>
      </c>
      <c r="L1356" t="s">
        <v>170</v>
      </c>
      <c r="M1356" t="s">
        <v>170</v>
      </c>
      <c r="N1356" t="s">
        <v>170</v>
      </c>
      <c r="O1356" s="2">
        <v>64262</v>
      </c>
      <c r="P1356" s="27">
        <v>0.49244421284943601</v>
      </c>
      <c r="Q1356" s="14">
        <v>581.21212121212102</v>
      </c>
      <c r="R1356" s="2">
        <v>67279</v>
      </c>
      <c r="S1356" s="27">
        <v>0.5007256461972418</v>
      </c>
      <c r="T1356" s="14">
        <v>515.15150000000006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1135</v>
      </c>
      <c r="F1357" s="302">
        <v>4.6777118364655458E-2</v>
      </c>
      <c r="G1357" s="14">
        <v>141.21212121212099</v>
      </c>
      <c r="H1357" s="2">
        <v>1288</v>
      </c>
      <c r="I1357" s="302">
        <v>5.1689541696765387E-2</v>
      </c>
      <c r="J1357" s="14">
        <v>205.454544</v>
      </c>
      <c r="L1357" t="s">
        <v>170</v>
      </c>
      <c r="M1357" t="s">
        <v>170</v>
      </c>
      <c r="N1357" t="s">
        <v>170</v>
      </c>
      <c r="O1357" s="2">
        <v>6044</v>
      </c>
      <c r="P1357" s="27">
        <v>4.6315595880333495E-2</v>
      </c>
      <c r="Q1357" s="14">
        <v>95.757575757575694</v>
      </c>
      <c r="R1357" s="2">
        <v>5921</v>
      </c>
      <c r="S1357" s="27">
        <v>4.4067191116602039E-2</v>
      </c>
      <c r="T1357" s="14">
        <v>19.393940000000001</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2">
        <v>0</v>
      </c>
      <c r="G1358" s="14">
        <v>13.3333333333333</v>
      </c>
      <c r="H1358" s="2">
        <v>0</v>
      </c>
      <c r="I1358" s="302">
        <v>0</v>
      </c>
      <c r="J1358" s="14">
        <v>15.151515</v>
      </c>
      <c r="L1358" t="s">
        <v>170</v>
      </c>
      <c r="M1358" t="s">
        <v>170</v>
      </c>
      <c r="N1358" t="s">
        <v>170</v>
      </c>
      <c r="O1358" s="2">
        <v>0</v>
      </c>
      <c r="P1358" s="27">
        <v>0</v>
      </c>
      <c r="Q1358" s="14">
        <v>16.969696969696901</v>
      </c>
      <c r="R1358" s="2">
        <v>5</v>
      </c>
      <c r="S1358" s="27">
        <v>3.7212625499579495E-5</v>
      </c>
      <c r="T1358" s="14">
        <v>4.2424239999999998</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1135</v>
      </c>
      <c r="F1359" s="302">
        <v>4.6777118364655458E-2</v>
      </c>
      <c r="G1359" s="14">
        <v>141.21212121212099</v>
      </c>
      <c r="H1359" s="2">
        <v>1288</v>
      </c>
      <c r="I1359" s="302">
        <v>5.1689541696765387E-2</v>
      </c>
      <c r="J1359" s="14">
        <v>205.454544</v>
      </c>
      <c r="L1359" t="s">
        <v>170</v>
      </c>
      <c r="M1359" t="s">
        <v>170</v>
      </c>
      <c r="N1359" t="s">
        <v>170</v>
      </c>
      <c r="O1359" s="2">
        <v>6044</v>
      </c>
      <c r="P1359" s="27">
        <v>4.6315595880333495E-2</v>
      </c>
      <c r="Q1359" s="14">
        <v>95.757575757575694</v>
      </c>
      <c r="R1359" s="2">
        <v>5916</v>
      </c>
      <c r="S1359" s="27">
        <v>4.4029978491102462E-2</v>
      </c>
      <c r="T1359" s="14">
        <v>19.393940000000001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2662</v>
      </c>
      <c r="F1360" s="302">
        <v>0.10970985822617869</v>
      </c>
      <c r="G1360" s="14">
        <v>195.75757575757501</v>
      </c>
      <c r="H1360" s="2">
        <v>2319</v>
      </c>
      <c r="I1360" s="302">
        <v>9.3065254033228989E-2</v>
      </c>
      <c r="J1360" s="14">
        <v>234.545456</v>
      </c>
      <c r="L1360" t="s">
        <v>170</v>
      </c>
      <c r="M1360" t="s">
        <v>170</v>
      </c>
      <c r="N1360" t="s">
        <v>170</v>
      </c>
      <c r="O1360" s="2">
        <v>14928</v>
      </c>
      <c r="P1360" s="27">
        <v>0.11439431093673369</v>
      </c>
      <c r="Q1360" s="14">
        <v>14.545454545454501</v>
      </c>
      <c r="R1360" s="2">
        <v>14923</v>
      </c>
      <c r="S1360" s="27">
        <v>0.11106480206604497</v>
      </c>
      <c r="T1360" s="14">
        <v>60</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24</v>
      </c>
      <c r="F1361" s="302">
        <v>9.8911968348170125E-4</v>
      </c>
      <c r="G1361" s="14">
        <v>23.030303030302999</v>
      </c>
      <c r="H1361" s="2">
        <v>40</v>
      </c>
      <c r="I1361" s="302">
        <v>1.6052652700858816E-3</v>
      </c>
      <c r="J1361" s="14">
        <v>34.5454559</v>
      </c>
      <c r="L1361" t="s">
        <v>170</v>
      </c>
      <c r="M1361" t="s">
        <v>170</v>
      </c>
      <c r="N1361" t="s">
        <v>170</v>
      </c>
      <c r="O1361" s="2">
        <v>143</v>
      </c>
      <c r="P1361" s="27">
        <v>1.0958190289357527E-3</v>
      </c>
      <c r="Q1361" s="14">
        <v>55.151515151515099</v>
      </c>
      <c r="R1361" s="2">
        <v>263</v>
      </c>
      <c r="S1361" s="27">
        <v>1.9573841012778814E-3</v>
      </c>
      <c r="T1361" s="14">
        <v>84.848489999999998</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2638</v>
      </c>
      <c r="F1362" s="302">
        <v>0.108720738542697</v>
      </c>
      <c r="G1362" s="14">
        <v>192.72727272727201</v>
      </c>
      <c r="H1362" s="2">
        <v>2279</v>
      </c>
      <c r="I1362" s="302">
        <v>9.145998876314311E-2</v>
      </c>
      <c r="J1362" s="14">
        <v>235.15152</v>
      </c>
      <c r="L1362" t="s">
        <v>170</v>
      </c>
      <c r="M1362" t="s">
        <v>170</v>
      </c>
      <c r="N1362" t="s">
        <v>170</v>
      </c>
      <c r="O1362" s="2">
        <v>14785</v>
      </c>
      <c r="P1362" s="27">
        <v>0.11329849190779794</v>
      </c>
      <c r="Q1362" s="14">
        <v>58.787878787878803</v>
      </c>
      <c r="R1362" s="2">
        <v>14660</v>
      </c>
      <c r="S1362" s="27">
        <v>0.10910741796476708</v>
      </c>
      <c r="T1362" s="14">
        <v>112.121216</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3722</v>
      </c>
      <c r="F1363" s="302">
        <v>0.15339597757995385</v>
      </c>
      <c r="G1363" s="14">
        <v>273.93939393939303</v>
      </c>
      <c r="H1363" s="2">
        <v>3580</v>
      </c>
      <c r="I1363" s="302">
        <v>0.14367124167268641</v>
      </c>
      <c r="J1363" s="14">
        <v>255.15152</v>
      </c>
      <c r="L1363" t="s">
        <v>170</v>
      </c>
      <c r="M1363" t="s">
        <v>170</v>
      </c>
      <c r="N1363" t="s">
        <v>170</v>
      </c>
      <c r="O1363" s="2">
        <v>17139</v>
      </c>
      <c r="P1363" s="27">
        <v>0.13133735899950957</v>
      </c>
      <c r="Q1363" s="14">
        <v>363.030303030303</v>
      </c>
      <c r="R1363" s="2">
        <v>17147</v>
      </c>
      <c r="S1363" s="27">
        <v>0.12761697788825793</v>
      </c>
      <c r="T1363" s="14">
        <v>326.66665599999999</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0</v>
      </c>
      <c r="F1364" s="302">
        <v>0</v>
      </c>
      <c r="G1364" s="14">
        <v>13.3333333333333</v>
      </c>
      <c r="H1364" s="2">
        <v>79</v>
      </c>
      <c r="I1364" s="302">
        <v>3.1703989084196165E-3</v>
      </c>
      <c r="J1364" s="14">
        <v>49.696968099999999</v>
      </c>
      <c r="L1364" t="s">
        <v>170</v>
      </c>
      <c r="M1364" t="s">
        <v>170</v>
      </c>
      <c r="N1364" t="s">
        <v>170</v>
      </c>
      <c r="O1364" s="2">
        <v>266</v>
      </c>
      <c r="P1364" s="27">
        <v>2.0383766552231485E-3</v>
      </c>
      <c r="Q1364" s="14">
        <v>86.6666666666666</v>
      </c>
      <c r="R1364" s="2">
        <v>154</v>
      </c>
      <c r="S1364" s="27">
        <v>1.1461488653870485E-3</v>
      </c>
      <c r="T1364" s="14">
        <v>63.636364</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3722</v>
      </c>
      <c r="F1365" s="302">
        <v>0.15339597757995385</v>
      </c>
      <c r="G1365" s="14">
        <v>273.93939393939303</v>
      </c>
      <c r="H1365" s="2">
        <v>3501</v>
      </c>
      <c r="I1365" s="302">
        <v>0.1405008427642668</v>
      </c>
      <c r="J1365" s="14">
        <v>244.84848</v>
      </c>
      <c r="L1365" t="s">
        <v>170</v>
      </c>
      <c r="M1365" t="s">
        <v>170</v>
      </c>
      <c r="N1365" t="s">
        <v>170</v>
      </c>
      <c r="O1365" s="2">
        <v>16873</v>
      </c>
      <c r="P1365" s="27">
        <v>0.12929898234428641</v>
      </c>
      <c r="Q1365" s="14">
        <v>369.09090909090901</v>
      </c>
      <c r="R1365" s="2">
        <v>16993</v>
      </c>
      <c r="S1365" s="27">
        <v>0.12647082902287088</v>
      </c>
      <c r="T1365" s="14">
        <v>337.57574499999998</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3468</v>
      </c>
      <c r="F1366" s="302">
        <v>0.14292779426310584</v>
      </c>
      <c r="G1366" s="14">
        <v>173.939393939393</v>
      </c>
      <c r="H1366" s="2">
        <v>4411</v>
      </c>
      <c r="I1366" s="302">
        <v>0.17702062765872059</v>
      </c>
      <c r="J1366" s="14">
        <v>235.15152</v>
      </c>
      <c r="L1366" t="s">
        <v>170</v>
      </c>
      <c r="M1366" t="s">
        <v>170</v>
      </c>
      <c r="N1366" t="s">
        <v>170</v>
      </c>
      <c r="O1366" s="2">
        <v>20603</v>
      </c>
      <c r="P1366" s="27">
        <v>0.157882233938205</v>
      </c>
      <c r="Q1366" s="14">
        <v>329.69696969696901</v>
      </c>
      <c r="R1366" s="2">
        <v>22363</v>
      </c>
      <c r="S1366" s="27">
        <v>0.16643718880941927</v>
      </c>
      <c r="T1366" s="14">
        <v>352.121216</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47</v>
      </c>
      <c r="F1367" s="302">
        <v>1.9370260468183317E-3</v>
      </c>
      <c r="G1367" s="14">
        <v>18.181818181818102</v>
      </c>
      <c r="H1367" s="2">
        <v>79</v>
      </c>
      <c r="I1367" s="302">
        <v>3.1703989084196165E-3</v>
      </c>
      <c r="J1367" s="14">
        <v>42.4242439</v>
      </c>
      <c r="L1367" t="s">
        <v>170</v>
      </c>
      <c r="M1367" t="s">
        <v>170</v>
      </c>
      <c r="N1367" t="s">
        <v>170</v>
      </c>
      <c r="O1367" s="2">
        <v>510</v>
      </c>
      <c r="P1367" s="27">
        <v>3.9081657675331047E-3</v>
      </c>
      <c r="Q1367" s="14">
        <v>81.212121212121204</v>
      </c>
      <c r="R1367" s="2">
        <v>562</v>
      </c>
      <c r="S1367" s="27">
        <v>4.1826991061527357E-3</v>
      </c>
      <c r="T1367" s="14">
        <v>117.57576</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3421</v>
      </c>
      <c r="F1368" s="302">
        <v>0.1409907682162875</v>
      </c>
      <c r="G1368" s="14">
        <v>176.969696969696</v>
      </c>
      <c r="H1368" s="2">
        <v>4332</v>
      </c>
      <c r="I1368" s="302">
        <v>0.17385022875030098</v>
      </c>
      <c r="J1368" s="14">
        <v>235.75756799999999</v>
      </c>
      <c r="L1368" t="s">
        <v>170</v>
      </c>
      <c r="M1368" t="s">
        <v>170</v>
      </c>
      <c r="N1368" t="s">
        <v>170</v>
      </c>
      <c r="O1368" s="2">
        <v>20093</v>
      </c>
      <c r="P1368" s="27">
        <v>0.15397406817067189</v>
      </c>
      <c r="Q1368" s="14">
        <v>332.72727272727201</v>
      </c>
      <c r="R1368" s="2">
        <v>21801</v>
      </c>
      <c r="S1368" s="27">
        <v>0.16225448970326653</v>
      </c>
      <c r="T1368" s="14">
        <v>361.21212800000001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393</v>
      </c>
      <c r="F1369" s="302">
        <v>1.6196834817012857E-2</v>
      </c>
      <c r="G1369" s="14">
        <v>64.848484848484802</v>
      </c>
      <c r="H1369" s="2">
        <v>698</v>
      </c>
      <c r="I1369" s="302">
        <v>2.8011878962998636E-2</v>
      </c>
      <c r="J1369" s="14">
        <v>115.151512</v>
      </c>
      <c r="L1369" t="s">
        <v>170</v>
      </c>
      <c r="M1369" t="s">
        <v>170</v>
      </c>
      <c r="N1369" t="s">
        <v>170</v>
      </c>
      <c r="O1369" s="2">
        <v>3343</v>
      </c>
      <c r="P1369" s="27">
        <v>2.5617643452672877E-2</v>
      </c>
      <c r="Q1369" s="14">
        <v>53.939393939393902</v>
      </c>
      <c r="R1369" s="2">
        <v>4220</v>
      </c>
      <c r="S1369" s="27">
        <v>3.1407455921645094E-2</v>
      </c>
      <c r="T1369" s="14">
        <v>62.4242439</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8</v>
      </c>
      <c r="F1370" s="302">
        <v>3.297065611605671E-4</v>
      </c>
      <c r="G1370" s="14">
        <v>7.8787878787878798</v>
      </c>
      <c r="H1370" s="2">
        <v>41</v>
      </c>
      <c r="I1370" s="302">
        <v>1.6453969018380287E-3</v>
      </c>
      <c r="J1370" s="14">
        <v>23.636364</v>
      </c>
      <c r="L1370" t="s">
        <v>170</v>
      </c>
      <c r="M1370" t="s">
        <v>170</v>
      </c>
      <c r="N1370" t="s">
        <v>170</v>
      </c>
      <c r="O1370" s="2">
        <v>106</v>
      </c>
      <c r="P1370" s="27">
        <v>8.1228543403629231E-4</v>
      </c>
      <c r="Q1370" s="14">
        <v>33.3333333333333</v>
      </c>
      <c r="R1370" s="2">
        <v>179</v>
      </c>
      <c r="S1370" s="27">
        <v>1.3322119928849459E-3</v>
      </c>
      <c r="T1370" s="14">
        <v>58.181820000000002</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385</v>
      </c>
      <c r="F1371" s="302">
        <v>1.5867128255852292E-2</v>
      </c>
      <c r="G1371" s="14">
        <v>64.848484848484802</v>
      </c>
      <c r="H1371" s="2">
        <v>657</v>
      </c>
      <c r="I1371" s="302">
        <v>2.6366482061160608E-2</v>
      </c>
      <c r="J1371" s="14">
        <v>114.545456</v>
      </c>
      <c r="L1371" t="s">
        <v>170</v>
      </c>
      <c r="M1371" t="s">
        <v>170</v>
      </c>
      <c r="N1371" t="s">
        <v>170</v>
      </c>
      <c r="O1371" s="2">
        <v>3237</v>
      </c>
      <c r="P1371" s="27">
        <v>2.4805358018636585E-2</v>
      </c>
      <c r="Q1371" s="14">
        <v>56.363636363636303</v>
      </c>
      <c r="R1371" s="2">
        <v>4041</v>
      </c>
      <c r="S1371" s="27">
        <v>3.007524392876015E-2</v>
      </c>
      <c r="T1371" s="14">
        <v>84.848489999999998</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399</v>
      </c>
      <c r="F1372" s="302">
        <v>1.6444114737883285E-2</v>
      </c>
      <c r="G1372" s="14">
        <v>73.3333333333333</v>
      </c>
      <c r="H1372" s="2">
        <v>626</v>
      </c>
      <c r="I1372" s="302">
        <v>2.5122401476844049E-2</v>
      </c>
      <c r="J1372" s="14">
        <v>100</v>
      </c>
      <c r="L1372" t="s">
        <v>170</v>
      </c>
      <c r="M1372" t="s">
        <v>170</v>
      </c>
      <c r="N1372" t="s">
        <v>170</v>
      </c>
      <c r="O1372" s="2">
        <v>2205</v>
      </c>
      <c r="P1372" s="27">
        <v>1.6897069641981365E-2</v>
      </c>
      <c r="Q1372" s="14">
        <v>33.939393939393902</v>
      </c>
      <c r="R1372" s="2">
        <v>2705</v>
      </c>
      <c r="S1372" s="27">
        <v>2.0132030395272508E-2</v>
      </c>
      <c r="T1372" s="14">
        <v>42.4242439</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6</v>
      </c>
      <c r="F1373" s="302">
        <v>2.4727992087042531E-4</v>
      </c>
      <c r="G1373" s="14">
        <v>6.6666666666666599</v>
      </c>
      <c r="H1373" s="2">
        <v>9</v>
      </c>
      <c r="I1373" s="302">
        <v>3.611846857693234E-4</v>
      </c>
      <c r="J1373" s="14">
        <v>7.2727274900000003</v>
      </c>
      <c r="L1373" t="s">
        <v>170</v>
      </c>
      <c r="M1373" t="s">
        <v>170</v>
      </c>
      <c r="N1373" t="s">
        <v>170</v>
      </c>
      <c r="O1373" s="2">
        <v>168</v>
      </c>
      <c r="P1373" s="27">
        <v>1.287395782246199E-3</v>
      </c>
      <c r="Q1373" s="14">
        <v>46.060606060605998</v>
      </c>
      <c r="R1373" s="2">
        <v>256</v>
      </c>
      <c r="S1373" s="27">
        <v>1.9052864255784702E-3</v>
      </c>
      <c r="T1373" s="14">
        <v>69.696969999999993</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393</v>
      </c>
      <c r="F1374" s="302">
        <v>1.6196834817012857E-2</v>
      </c>
      <c r="G1374" s="14">
        <v>72.121212121212096</v>
      </c>
      <c r="H1374" s="2">
        <v>617</v>
      </c>
      <c r="I1374" s="302">
        <v>2.4761216791074726E-2</v>
      </c>
      <c r="J1374" s="14">
        <v>100</v>
      </c>
      <c r="L1374" t="s">
        <v>170</v>
      </c>
      <c r="M1374" t="s">
        <v>170</v>
      </c>
      <c r="N1374" t="s">
        <v>170</v>
      </c>
      <c r="O1374" s="2">
        <v>2037</v>
      </c>
      <c r="P1374" s="27">
        <v>1.5609673859735164E-2</v>
      </c>
      <c r="Q1374" s="14">
        <v>53.939393939393902</v>
      </c>
      <c r="R1374" s="2">
        <v>2449</v>
      </c>
      <c r="S1374" s="27">
        <v>1.8226743969694037E-2</v>
      </c>
      <c r="T1374" s="14">
        <v>69.696969999999993</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12485</v>
      </c>
      <c r="F1375" s="302">
        <v>0.51454830201121005</v>
      </c>
      <c r="G1375" s="14">
        <v>276.969696969697</v>
      </c>
      <c r="H1375" s="2">
        <v>11996</v>
      </c>
      <c r="I1375" s="302">
        <v>0.48141905449875594</v>
      </c>
      <c r="J1375" s="14">
        <v>335.75756799999999</v>
      </c>
      <c r="L1375" t="s">
        <v>170</v>
      </c>
      <c r="M1375" t="s">
        <v>170</v>
      </c>
      <c r="N1375" t="s">
        <v>170</v>
      </c>
      <c r="O1375" s="2">
        <v>66234</v>
      </c>
      <c r="P1375" s="27">
        <v>0.50755578715056404</v>
      </c>
      <c r="Q1375" s="14">
        <v>193.939393939393</v>
      </c>
      <c r="R1375" s="2">
        <v>67084</v>
      </c>
      <c r="S1375" s="27">
        <v>0.4992743538027582</v>
      </c>
      <c r="T1375" s="14">
        <v>156.363632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1309</v>
      </c>
      <c r="F1376" s="302">
        <v>5.3948236069897793E-2</v>
      </c>
      <c r="G1376" s="14">
        <v>134.54545454545399</v>
      </c>
      <c r="H1376" s="2">
        <v>899</v>
      </c>
      <c r="I1376" s="302">
        <v>3.6078336945180194E-2</v>
      </c>
      <c r="J1376" s="14">
        <v>129.69697600000001</v>
      </c>
      <c r="L1376" t="s">
        <v>170</v>
      </c>
      <c r="M1376" t="s">
        <v>170</v>
      </c>
      <c r="N1376" t="s">
        <v>170</v>
      </c>
      <c r="O1376" s="2">
        <v>6129</v>
      </c>
      <c r="P1376" s="27">
        <v>4.6966956841589011E-2</v>
      </c>
      <c r="Q1376" s="14">
        <v>95.757575757575694</v>
      </c>
      <c r="R1376" s="2">
        <v>5540</v>
      </c>
      <c r="S1376" s="27">
        <v>4.1231589053534086E-2</v>
      </c>
      <c r="T1376" s="14">
        <v>19.393940000000001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2">
        <v>0</v>
      </c>
      <c r="G1377" s="14">
        <v>13.3333333333333</v>
      </c>
      <c r="H1377" s="2">
        <v>0</v>
      </c>
      <c r="I1377" s="302">
        <v>0</v>
      </c>
      <c r="J1377" s="14">
        <v>15.151515</v>
      </c>
      <c r="L1377" t="s">
        <v>170</v>
      </c>
      <c r="M1377" t="s">
        <v>170</v>
      </c>
      <c r="N1377" t="s">
        <v>170</v>
      </c>
      <c r="O1377" s="2">
        <v>0</v>
      </c>
      <c r="P1377" s="27">
        <v>0</v>
      </c>
      <c r="Q1377" s="14">
        <v>16.969696969696901</v>
      </c>
      <c r="R1377" s="2">
        <v>56</v>
      </c>
      <c r="S1377" s="27">
        <v>4.1678140559529039E-4</v>
      </c>
      <c r="T1377" s="14">
        <v>30.909089999999999</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1309</v>
      </c>
      <c r="F1378" s="302">
        <v>5.3948236069897793E-2</v>
      </c>
      <c r="G1378" s="14">
        <v>134.54545454545399</v>
      </c>
      <c r="H1378" s="2">
        <v>899</v>
      </c>
      <c r="I1378" s="302">
        <v>3.6078336945180194E-2</v>
      </c>
      <c r="J1378" s="14">
        <v>129.69697600000001</v>
      </c>
      <c r="L1378" t="s">
        <v>170</v>
      </c>
      <c r="M1378" t="s">
        <v>170</v>
      </c>
      <c r="N1378" t="s">
        <v>170</v>
      </c>
      <c r="O1378" s="2">
        <v>6129</v>
      </c>
      <c r="P1378" s="27">
        <v>4.6966956841589011E-2</v>
      </c>
      <c r="Q1378" s="14">
        <v>95.757575757575694</v>
      </c>
      <c r="R1378" s="2">
        <v>5484</v>
      </c>
      <c r="S1378" s="27">
        <v>4.0814807647938794E-2</v>
      </c>
      <c r="T1378" s="14">
        <v>35.151516000000001</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2499</v>
      </c>
      <c r="F1379" s="302">
        <v>0.10299208704253214</v>
      </c>
      <c r="G1379" s="14">
        <v>168.48484848484799</v>
      </c>
      <c r="H1379" s="2">
        <v>2043</v>
      </c>
      <c r="I1379" s="302">
        <v>8.1988923669636407E-2</v>
      </c>
      <c r="J1379" s="14">
        <v>230.30302399999999</v>
      </c>
      <c r="L1379" t="s">
        <v>170</v>
      </c>
      <c r="M1379" t="s">
        <v>170</v>
      </c>
      <c r="N1379" t="s">
        <v>170</v>
      </c>
      <c r="O1379" s="2">
        <v>14506</v>
      </c>
      <c r="P1379" s="27">
        <v>0.11116049534085336</v>
      </c>
      <c r="Q1379" s="14">
        <v>13.9393939393939</v>
      </c>
      <c r="R1379" s="2">
        <v>14513</v>
      </c>
      <c r="S1379" s="27">
        <v>0.10801336677507944</v>
      </c>
      <c r="T1379" s="14">
        <v>66.060609999999997</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62</v>
      </c>
      <c r="F1380" s="302">
        <v>2.5552258489943951E-3</v>
      </c>
      <c r="G1380" s="14">
        <v>34.545454545454497</v>
      </c>
      <c r="H1380" s="2">
        <v>21</v>
      </c>
      <c r="I1380" s="302">
        <v>8.4276426679508784E-4</v>
      </c>
      <c r="J1380" s="14">
        <v>21.818182</v>
      </c>
      <c r="L1380" t="s">
        <v>170</v>
      </c>
      <c r="M1380" t="s">
        <v>170</v>
      </c>
      <c r="N1380" t="s">
        <v>170</v>
      </c>
      <c r="O1380" s="2">
        <v>174</v>
      </c>
      <c r="P1380" s="27">
        <v>1.3333742030407062E-3</v>
      </c>
      <c r="Q1380" s="14">
        <v>56.969696969696898</v>
      </c>
      <c r="R1380" s="2">
        <v>156</v>
      </c>
      <c r="S1380" s="27">
        <v>1.1610339155868803E-3</v>
      </c>
      <c r="T1380" s="14">
        <v>84.848489999999998</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2437</v>
      </c>
      <c r="F1381" s="302">
        <v>0.10043686119353776</v>
      </c>
      <c r="G1381" s="14">
        <v>165.45454545454501</v>
      </c>
      <c r="H1381" s="2">
        <v>2022</v>
      </c>
      <c r="I1381" s="302">
        <v>8.1146159402841325E-2</v>
      </c>
      <c r="J1381" s="14">
        <v>233.33332799999999</v>
      </c>
      <c r="L1381" t="s">
        <v>170</v>
      </c>
      <c r="M1381" t="s">
        <v>170</v>
      </c>
      <c r="N1381" t="s">
        <v>170</v>
      </c>
      <c r="O1381" s="2">
        <v>14332</v>
      </c>
      <c r="P1381" s="27">
        <v>0.10982712113781265</v>
      </c>
      <c r="Q1381" s="14">
        <v>58.787878787878803</v>
      </c>
      <c r="R1381" s="2">
        <v>14357</v>
      </c>
      <c r="S1381" s="27">
        <v>0.10685233285949257</v>
      </c>
      <c r="T1381" s="14">
        <v>100</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3401</v>
      </c>
      <c r="F1382" s="302">
        <v>0.14016650181338608</v>
      </c>
      <c r="G1382" s="14">
        <v>201.81818181818099</v>
      </c>
      <c r="H1382" s="2">
        <v>3778</v>
      </c>
      <c r="I1382" s="302">
        <v>0.15161730475961152</v>
      </c>
      <c r="J1382" s="14">
        <v>225.454544</v>
      </c>
      <c r="L1382" t="s">
        <v>170</v>
      </c>
      <c r="M1382" t="s">
        <v>170</v>
      </c>
      <c r="N1382" t="s">
        <v>170</v>
      </c>
      <c r="O1382" s="2">
        <v>16617</v>
      </c>
      <c r="P1382" s="27">
        <v>0.12733723639038744</v>
      </c>
      <c r="Q1382" s="14">
        <v>117.575757575757</v>
      </c>
      <c r="R1382" s="2">
        <v>16760</v>
      </c>
      <c r="S1382" s="27">
        <v>0.12473672067459048</v>
      </c>
      <c r="T1382" s="14">
        <v>102.42424</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10</v>
      </c>
      <c r="F1383" s="302">
        <v>4.1213320145070889E-4</v>
      </c>
      <c r="G1383" s="14">
        <v>9.6969696969696901</v>
      </c>
      <c r="H1383" s="2">
        <v>6</v>
      </c>
      <c r="I1383" s="302">
        <v>2.4078979051288225E-4</v>
      </c>
      <c r="J1383" s="14">
        <v>6.6666665099999998</v>
      </c>
      <c r="L1383" t="s">
        <v>170</v>
      </c>
      <c r="M1383" t="s">
        <v>170</v>
      </c>
      <c r="N1383" t="s">
        <v>170</v>
      </c>
      <c r="O1383" s="2">
        <v>205</v>
      </c>
      <c r="P1383" s="27">
        <v>1.5709293771456597E-3</v>
      </c>
      <c r="Q1383" s="14">
        <v>81.212121212121204</v>
      </c>
      <c r="R1383" s="2">
        <v>102</v>
      </c>
      <c r="S1383" s="27">
        <v>7.5913756019142179E-4</v>
      </c>
      <c r="T1383" s="14">
        <v>39.393940000000001</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3391</v>
      </c>
      <c r="F1384" s="302">
        <v>0.13975436861193538</v>
      </c>
      <c r="G1384" s="14">
        <v>202.42424242424201</v>
      </c>
      <c r="H1384" s="2">
        <v>3772</v>
      </c>
      <c r="I1384" s="302">
        <v>0.15137651496909865</v>
      </c>
      <c r="J1384" s="14">
        <v>224.24243200000001</v>
      </c>
      <c r="L1384" t="s">
        <v>170</v>
      </c>
      <c r="M1384" t="s">
        <v>170</v>
      </c>
      <c r="N1384" t="s">
        <v>170</v>
      </c>
      <c r="O1384" s="2">
        <v>16412</v>
      </c>
      <c r="P1384" s="27">
        <v>0.12576630701324179</v>
      </c>
      <c r="Q1384" s="14">
        <v>141.81818181818099</v>
      </c>
      <c r="R1384" s="2">
        <v>16658</v>
      </c>
      <c r="S1384" s="27">
        <v>0.12397758311439905</v>
      </c>
      <c r="T1384" s="14">
        <v>109.696968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4215</v>
      </c>
      <c r="F1385" s="302">
        <v>0.17371414441147379</v>
      </c>
      <c r="G1385" s="14">
        <v>187.272727272727</v>
      </c>
      <c r="H1385" s="2">
        <v>3748</v>
      </c>
      <c r="I1385" s="302">
        <v>0.15041335580704712</v>
      </c>
      <c r="J1385" s="14">
        <v>215.75756799999999</v>
      </c>
      <c r="L1385" t="s">
        <v>170</v>
      </c>
      <c r="M1385" t="s">
        <v>170</v>
      </c>
      <c r="N1385" t="s">
        <v>170</v>
      </c>
      <c r="O1385" s="2">
        <v>21995</v>
      </c>
      <c r="P1385" s="27">
        <v>0.16854922756253066</v>
      </c>
      <c r="Q1385" s="14">
        <v>42.424242424242401</v>
      </c>
      <c r="R1385" s="2">
        <v>22057</v>
      </c>
      <c r="S1385" s="27">
        <v>0.164159776128845</v>
      </c>
      <c r="T1385" s="14">
        <v>71.515150000000006</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157</v>
      </c>
      <c r="F1386" s="302">
        <v>6.4704912627761291E-3</v>
      </c>
      <c r="G1386" s="14">
        <v>64.848484848484802</v>
      </c>
      <c r="H1386" s="2">
        <v>33</v>
      </c>
      <c r="I1386" s="302">
        <v>1.3243438478208523E-3</v>
      </c>
      <c r="J1386" s="14">
        <v>20</v>
      </c>
      <c r="L1386" t="s">
        <v>170</v>
      </c>
      <c r="M1386" t="s">
        <v>170</v>
      </c>
      <c r="N1386" t="s">
        <v>170</v>
      </c>
      <c r="O1386" s="2">
        <v>826</v>
      </c>
      <c r="P1386" s="27">
        <v>6.3296959293771453E-3</v>
      </c>
      <c r="Q1386" s="14">
        <v>107.272727272727</v>
      </c>
      <c r="R1386" s="2">
        <v>536</v>
      </c>
      <c r="S1386" s="27">
        <v>3.9891934535549222E-3</v>
      </c>
      <c r="T1386" s="14">
        <v>100.606064</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4058</v>
      </c>
      <c r="F1387" s="302">
        <v>0.16724365314869766</v>
      </c>
      <c r="G1387" s="14">
        <v>174.54545454545399</v>
      </c>
      <c r="H1387" s="2">
        <v>3715</v>
      </c>
      <c r="I1387" s="302">
        <v>0.14908901195922628</v>
      </c>
      <c r="J1387" s="14">
        <v>216.96969999999999</v>
      </c>
      <c r="L1387" t="s">
        <v>170</v>
      </c>
      <c r="M1387" t="s">
        <v>170</v>
      </c>
      <c r="N1387" t="s">
        <v>170</v>
      </c>
      <c r="O1387" s="2">
        <v>21169</v>
      </c>
      <c r="P1387" s="27">
        <v>0.1622195316331535</v>
      </c>
      <c r="Q1387" s="14">
        <v>113.939393939393</v>
      </c>
      <c r="R1387" s="2">
        <v>21521</v>
      </c>
      <c r="S1387" s="27">
        <v>0.16017058267529008</v>
      </c>
      <c r="T1387" s="14">
        <v>114.545456</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651</v>
      </c>
      <c r="F1388" s="302">
        <v>2.6829871414441146E-2</v>
      </c>
      <c r="G1388" s="14">
        <v>61.212121212121197</v>
      </c>
      <c r="H1388" s="2">
        <v>972</v>
      </c>
      <c r="I1388" s="302">
        <v>3.9007946063086926E-2</v>
      </c>
      <c r="J1388" s="14">
        <v>138.18182400000001</v>
      </c>
      <c r="L1388" t="s">
        <v>170</v>
      </c>
      <c r="M1388" t="s">
        <v>170</v>
      </c>
      <c r="N1388" t="s">
        <v>170</v>
      </c>
      <c r="O1388" s="2">
        <v>3833</v>
      </c>
      <c r="P1388" s="27">
        <v>2.9372547817557625E-2</v>
      </c>
      <c r="Q1388" s="14">
        <v>28.484848484848399</v>
      </c>
      <c r="R1388" s="2">
        <v>4602</v>
      </c>
      <c r="S1388" s="27">
        <v>3.4250500509812973E-2</v>
      </c>
      <c r="T1388" s="14">
        <v>16.363636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31</v>
      </c>
      <c r="F1389" s="302">
        <v>1.2776129244971976E-3</v>
      </c>
      <c r="G1389" s="14">
        <v>21.818181818181799</v>
      </c>
      <c r="H1389" s="2">
        <v>33</v>
      </c>
      <c r="I1389" s="302">
        <v>1.3243438478208523E-3</v>
      </c>
      <c r="J1389" s="14">
        <v>21.818182</v>
      </c>
      <c r="L1389" t="s">
        <v>170</v>
      </c>
      <c r="M1389" t="s">
        <v>170</v>
      </c>
      <c r="N1389" t="s">
        <v>170</v>
      </c>
      <c r="O1389" s="2">
        <v>223</v>
      </c>
      <c r="P1389" s="27">
        <v>1.708864639529181E-3</v>
      </c>
      <c r="Q1389" s="14">
        <v>46.060606060605998</v>
      </c>
      <c r="R1389" s="2">
        <v>273</v>
      </c>
      <c r="S1389" s="27">
        <v>2.0318093522770407E-3</v>
      </c>
      <c r="T1389" s="14">
        <v>73.333335899999994</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620</v>
      </c>
      <c r="F1390" s="302">
        <v>2.5552258489943951E-2</v>
      </c>
      <c r="G1390" s="14">
        <v>58.181818181818201</v>
      </c>
      <c r="H1390" s="2">
        <v>939</v>
      </c>
      <c r="I1390" s="302">
        <v>3.7683602215266072E-2</v>
      </c>
      <c r="J1390" s="14">
        <v>136.363632</v>
      </c>
      <c r="L1390" t="s">
        <v>170</v>
      </c>
      <c r="M1390" t="s">
        <v>170</v>
      </c>
      <c r="N1390" t="s">
        <v>170</v>
      </c>
      <c r="O1390" s="2">
        <v>3610</v>
      </c>
      <c r="P1390" s="27">
        <v>2.7663683178028444E-2</v>
      </c>
      <c r="Q1390" s="14">
        <v>55.757575757575701</v>
      </c>
      <c r="R1390" s="2">
        <v>4329</v>
      </c>
      <c r="S1390" s="27">
        <v>3.2218691157535929E-2</v>
      </c>
      <c r="T1390" s="14">
        <v>77.575760000000002</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410</v>
      </c>
      <c r="F1391" s="302">
        <v>1.6897461259479062E-2</v>
      </c>
      <c r="G1391" s="14">
        <v>61.818181818181799</v>
      </c>
      <c r="H1391" s="2">
        <v>556</v>
      </c>
      <c r="I1391" s="302">
        <v>2.2313187254193755E-2</v>
      </c>
      <c r="J1391" s="14">
        <v>98.181816100000006</v>
      </c>
      <c r="L1391" t="s">
        <v>170</v>
      </c>
      <c r="M1391" t="s">
        <v>170</v>
      </c>
      <c r="N1391" t="s">
        <v>170</v>
      </c>
      <c r="O1391" s="2">
        <v>3154</v>
      </c>
      <c r="P1391" s="27">
        <v>2.4169323197645906E-2</v>
      </c>
      <c r="Q1391" s="14">
        <v>42.424242424242401</v>
      </c>
      <c r="R1391" s="2">
        <v>3612</v>
      </c>
      <c r="S1391" s="27">
        <v>2.6882400660896227E-2</v>
      </c>
      <c r="T1391" s="14">
        <v>44.242424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19</v>
      </c>
      <c r="F1392" s="302">
        <v>7.8305308275634683E-4</v>
      </c>
      <c r="G1392" s="14">
        <v>16.969696969696901</v>
      </c>
      <c r="H1392" s="2">
        <v>124</v>
      </c>
      <c r="I1392" s="302">
        <v>4.9763223372662332E-3</v>
      </c>
      <c r="J1392" s="14">
        <v>73.333335899999994</v>
      </c>
      <c r="L1392" t="s">
        <v>170</v>
      </c>
      <c r="M1392" t="s">
        <v>170</v>
      </c>
      <c r="N1392" t="s">
        <v>170</v>
      </c>
      <c r="O1392" s="2">
        <v>320</v>
      </c>
      <c r="P1392" s="27">
        <v>2.4521824423737125E-3</v>
      </c>
      <c r="Q1392" s="14">
        <v>61.212121212121197</v>
      </c>
      <c r="R1392" s="2">
        <v>557</v>
      </c>
      <c r="S1392" s="27">
        <v>4.1454864806531556E-3</v>
      </c>
      <c r="T1392" s="14">
        <v>120.606064</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391</v>
      </c>
      <c r="F1393" s="302">
        <v>1.6114408176722717E-2</v>
      </c>
      <c r="G1393" s="14">
        <v>63.030303030303003</v>
      </c>
      <c r="H1393" s="2">
        <v>432</v>
      </c>
      <c r="I1393" s="302">
        <v>1.7336864916927524E-2</v>
      </c>
      <c r="J1393" s="14">
        <v>80</v>
      </c>
      <c r="L1393" t="s">
        <v>170</v>
      </c>
      <c r="M1393" t="s">
        <v>170</v>
      </c>
      <c r="N1393" t="s">
        <v>170</v>
      </c>
      <c r="O1393" s="2">
        <v>2834</v>
      </c>
      <c r="P1393" s="27">
        <v>2.1717140755272191E-2</v>
      </c>
      <c r="Q1393" s="14">
        <v>69.090909090909093</v>
      </c>
      <c r="R1393" s="2">
        <v>3055</v>
      </c>
      <c r="S1393" s="27">
        <v>2.2736914180243074E-2</v>
      </c>
      <c r="T1393" s="14">
        <v>123.63636</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2034</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305" t="s">
        <v>1700</v>
      </c>
      <c r="F1396" s="305"/>
      <c r="G1396" s="305" t="s">
        <v>1701</v>
      </c>
      <c r="H1396" s="305" t="s">
        <v>1700</v>
      </c>
      <c r="I1396" s="305"/>
      <c r="J1396" s="305" t="s">
        <v>1701</v>
      </c>
      <c r="K1396" t="s">
        <v>170</v>
      </c>
      <c r="L1396" t="s">
        <v>170</v>
      </c>
      <c r="M1396" t="s">
        <v>170</v>
      </c>
      <c r="N1396" t="s">
        <v>170</v>
      </c>
      <c r="O1396" s="208" t="s">
        <v>1700</v>
      </c>
      <c r="P1396" s="208"/>
      <c r="Q1396" s="208" t="s">
        <v>1701</v>
      </c>
      <c r="R1396" s="208" t="s">
        <v>1700</v>
      </c>
      <c r="S1396" s="208"/>
      <c r="T1396" s="208" t="s">
        <v>1701</v>
      </c>
      <c r="U1396" t="s">
        <v>170</v>
      </c>
      <c r="V1396" t="s">
        <v>170</v>
      </c>
      <c r="W1396" t="s">
        <v>170</v>
      </c>
      <c r="X1396" t="s">
        <v>170</v>
      </c>
      <c r="Y1396" s="208" t="s">
        <v>1700</v>
      </c>
      <c r="Z1396" s="208"/>
      <c r="AA1396" s="208" t="s">
        <v>1701</v>
      </c>
      <c r="AB1396" s="208" t="s">
        <v>1700</v>
      </c>
      <c r="AC1396" s="208"/>
      <c r="AD1396" s="208" t="s">
        <v>1701</v>
      </c>
      <c r="AE1396" t="s">
        <v>170</v>
      </c>
    </row>
    <row r="1397" spans="1:31" x14ac:dyDescent="0.3">
      <c r="A1397" t="s">
        <v>172</v>
      </c>
      <c r="B1397" t="s">
        <v>170</v>
      </c>
      <c r="C1397" t="s">
        <v>170</v>
      </c>
      <c r="D1397" t="s">
        <v>170</v>
      </c>
      <c r="E1397" s="2">
        <v>21820</v>
      </c>
      <c r="F1397" t="s">
        <v>170</v>
      </c>
      <c r="G1397" s="14">
        <v>220</v>
      </c>
      <c r="H1397" s="2">
        <v>22731</v>
      </c>
      <c r="I1397" t="s">
        <v>170</v>
      </c>
      <c r="J1397" s="14">
        <v>338.78787199999999</v>
      </c>
      <c r="L1397" t="s">
        <v>170</v>
      </c>
      <c r="M1397" t="s">
        <v>170</v>
      </c>
      <c r="N1397" t="s">
        <v>170</v>
      </c>
      <c r="O1397" s="2">
        <v>118323</v>
      </c>
      <c r="P1397" s="27" t="s">
        <v>170</v>
      </c>
      <c r="Q1397" s="14">
        <v>616.969696969697</v>
      </c>
      <c r="R1397" s="2">
        <v>122902</v>
      </c>
      <c r="S1397" s="27" t="s">
        <v>170</v>
      </c>
      <c r="T1397" s="14">
        <v>535.75756799999999</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10644</v>
      </c>
      <c r="F1398" s="302">
        <v>0.48780934922089825</v>
      </c>
      <c r="G1398" s="14">
        <v>280.60606060606</v>
      </c>
      <c r="H1398" s="2">
        <v>11634</v>
      </c>
      <c r="I1398" s="302">
        <v>0.51181206282169722</v>
      </c>
      <c r="J1398" s="14">
        <v>366.06060000000002</v>
      </c>
      <c r="L1398" t="s">
        <v>170</v>
      </c>
      <c r="M1398" t="s">
        <v>170</v>
      </c>
      <c r="N1398" t="s">
        <v>170</v>
      </c>
      <c r="O1398" s="2">
        <v>58218</v>
      </c>
      <c r="P1398" s="27">
        <v>0.49202606424786388</v>
      </c>
      <c r="Q1398" s="14">
        <v>576.36363636363603</v>
      </c>
      <c r="R1398" s="2">
        <v>61358</v>
      </c>
      <c r="S1398" s="27">
        <v>0.4992432995394705</v>
      </c>
      <c r="T1398" s="14">
        <v>516.36364700000001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2662</v>
      </c>
      <c r="F1399" s="302">
        <v>0.12199816681943171</v>
      </c>
      <c r="G1399" s="14">
        <v>195.75757575757501</v>
      </c>
      <c r="H1399" s="2">
        <v>2319</v>
      </c>
      <c r="I1399" s="302">
        <v>0.10201926883991025</v>
      </c>
      <c r="J1399" s="14">
        <v>234.545456</v>
      </c>
      <c r="L1399" t="s">
        <v>170</v>
      </c>
      <c r="M1399" t="s">
        <v>170</v>
      </c>
      <c r="N1399" t="s">
        <v>170</v>
      </c>
      <c r="O1399" s="2">
        <v>14928</v>
      </c>
      <c r="P1399" s="27">
        <v>0.1261631297380898</v>
      </c>
      <c r="Q1399" s="14">
        <v>14.545454545454501</v>
      </c>
      <c r="R1399" s="2">
        <v>14923</v>
      </c>
      <c r="S1399" s="27">
        <v>0.12142194594066817</v>
      </c>
      <c r="T1399" s="14">
        <v>60</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102</v>
      </c>
      <c r="F1400" s="302">
        <v>4.6746104491292391E-3</v>
      </c>
      <c r="G1400" s="2">
        <v>41.818181818181799</v>
      </c>
      <c r="H1400" s="2">
        <v>108</v>
      </c>
      <c r="I1400" s="302">
        <v>4.7512207997888346E-3</v>
      </c>
      <c r="J1400" s="14">
        <v>55.151516000000001</v>
      </c>
      <c r="L1400" t="s">
        <v>170</v>
      </c>
      <c r="M1400" t="s">
        <v>170</v>
      </c>
      <c r="N1400" t="s">
        <v>170</v>
      </c>
      <c r="O1400" s="2">
        <v>352</v>
      </c>
      <c r="P1400" s="27">
        <v>2.974907667993543E-3</v>
      </c>
      <c r="Q1400" s="14">
        <v>71.515151515151501</v>
      </c>
      <c r="R1400" s="2">
        <v>598</v>
      </c>
      <c r="S1400" s="27">
        <v>4.8656653268457795E-3</v>
      </c>
      <c r="T1400" s="14">
        <v>113.333336</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2560</v>
      </c>
      <c r="F1401" s="302">
        <v>0.11732355637030248</v>
      </c>
      <c r="G1401" s="14">
        <v>198.18181818181799</v>
      </c>
      <c r="H1401" s="2">
        <v>2211</v>
      </c>
      <c r="I1401" s="302">
        <v>9.7268048040121416E-2</v>
      </c>
      <c r="J1401" s="14">
        <v>235.15152</v>
      </c>
      <c r="L1401" t="s">
        <v>170</v>
      </c>
      <c r="M1401" t="s">
        <v>170</v>
      </c>
      <c r="N1401" t="s">
        <v>170</v>
      </c>
      <c r="O1401" s="2">
        <v>14576</v>
      </c>
      <c r="P1401" s="27">
        <v>0.12318822207009626</v>
      </c>
      <c r="Q1401" s="14">
        <v>74.545454545454504</v>
      </c>
      <c r="R1401" s="2">
        <v>14325</v>
      </c>
      <c r="S1401" s="27">
        <v>0.11655628061382239</v>
      </c>
      <c r="T1401" s="14">
        <v>132.72728000000001</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3722</v>
      </c>
      <c r="F1402" s="302">
        <v>0.17057745187901008</v>
      </c>
      <c r="G1402" s="14">
        <v>273.93939393939303</v>
      </c>
      <c r="H1402" s="2">
        <v>3580</v>
      </c>
      <c r="I1402" s="302">
        <v>0.15749417095596321</v>
      </c>
      <c r="J1402" s="14">
        <v>255.15152</v>
      </c>
      <c r="L1402" t="s">
        <v>170</v>
      </c>
      <c r="M1402" t="s">
        <v>170</v>
      </c>
      <c r="N1402" t="s">
        <v>170</v>
      </c>
      <c r="O1402" s="2">
        <v>17139</v>
      </c>
      <c r="P1402" s="27">
        <v>0.14484926852767424</v>
      </c>
      <c r="Q1402" s="14">
        <v>363.030303030303</v>
      </c>
      <c r="R1402" s="2">
        <v>17147</v>
      </c>
      <c r="S1402" s="27">
        <v>0.13951766448064312</v>
      </c>
      <c r="T1402" s="14">
        <v>326.66665599999999</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60</v>
      </c>
      <c r="F1403" s="302">
        <v>2.7497708524289641E-3</v>
      </c>
      <c r="G1403" s="14">
        <v>33.3333333333333</v>
      </c>
      <c r="H1403" s="2">
        <v>202</v>
      </c>
      <c r="I1403" s="302">
        <v>8.8865426070124497E-3</v>
      </c>
      <c r="J1403" s="14">
        <v>80</v>
      </c>
      <c r="L1403" t="s">
        <v>170</v>
      </c>
      <c r="M1403" t="s">
        <v>170</v>
      </c>
      <c r="N1403" t="s">
        <v>170</v>
      </c>
      <c r="O1403" s="2">
        <v>606</v>
      </c>
      <c r="P1403" s="27">
        <v>5.1215739966025201E-3</v>
      </c>
      <c r="Q1403" s="14">
        <v>131.51515151515099</v>
      </c>
      <c r="R1403" s="2">
        <v>769</v>
      </c>
      <c r="S1403" s="27">
        <v>6.2570177865291041E-3</v>
      </c>
      <c r="T1403" s="14">
        <v>214.545456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3662</v>
      </c>
      <c r="F1404" s="302">
        <v>0.1678276810265811</v>
      </c>
      <c r="G1404" s="14">
        <v>280.60606060606</v>
      </c>
      <c r="H1404" s="2">
        <v>3378</v>
      </c>
      <c r="I1404" s="302">
        <v>0.14860762834895078</v>
      </c>
      <c r="J1404" s="14">
        <v>255.15152</v>
      </c>
      <c r="L1404" t="s">
        <v>170</v>
      </c>
      <c r="M1404" t="s">
        <v>170</v>
      </c>
      <c r="N1404" t="s">
        <v>170</v>
      </c>
      <c r="O1404" s="2">
        <v>16533</v>
      </c>
      <c r="P1404" s="27">
        <v>0.13972769453107173</v>
      </c>
      <c r="Q1404" s="14">
        <v>382.42424242424198</v>
      </c>
      <c r="R1404" s="2">
        <v>16378</v>
      </c>
      <c r="S1404" s="27">
        <v>0.133260646694114</v>
      </c>
      <c r="T1404" s="14">
        <v>395.75756799999999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3468</v>
      </c>
      <c r="F1405" s="302">
        <v>0.15893675527039414</v>
      </c>
      <c r="G1405" s="14">
        <v>173.939393939393</v>
      </c>
      <c r="H1405" s="2">
        <v>4411</v>
      </c>
      <c r="I1405" s="302">
        <v>0.19405217544322731</v>
      </c>
      <c r="J1405" s="14">
        <v>235.15152</v>
      </c>
      <c r="L1405" t="s">
        <v>170</v>
      </c>
      <c r="M1405" t="s">
        <v>170</v>
      </c>
      <c r="N1405" t="s">
        <v>170</v>
      </c>
      <c r="O1405" s="2">
        <v>20603</v>
      </c>
      <c r="P1405" s="27">
        <v>0.17412506444224707</v>
      </c>
      <c r="Q1405" s="14">
        <v>329.69696969696901</v>
      </c>
      <c r="R1405" s="2">
        <v>22363</v>
      </c>
      <c r="S1405" s="27">
        <v>0.18195798278303038</v>
      </c>
      <c r="T1405" s="14">
        <v>352.121216</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214</v>
      </c>
      <c r="F1406" s="302">
        <v>9.8075160403299725E-3</v>
      </c>
      <c r="G1406" s="14">
        <v>54.545454545454497</v>
      </c>
      <c r="H1406" s="2">
        <v>155</v>
      </c>
      <c r="I1406" s="302">
        <v>6.8188817034006421E-3</v>
      </c>
      <c r="J1406" s="14">
        <v>73.333335899999994</v>
      </c>
      <c r="L1406" t="s">
        <v>170</v>
      </c>
      <c r="M1406" t="s">
        <v>170</v>
      </c>
      <c r="N1406" t="s">
        <v>170</v>
      </c>
      <c r="O1406" s="2">
        <v>1032</v>
      </c>
      <c r="P1406" s="27">
        <v>8.7218883902537968E-3</v>
      </c>
      <c r="Q1406" s="14">
        <v>144.84848484848399</v>
      </c>
      <c r="R1406" s="2">
        <v>880</v>
      </c>
      <c r="S1406" s="27">
        <v>7.160176400709508E-3</v>
      </c>
      <c r="T1406" s="14">
        <v>137.57576</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3254</v>
      </c>
      <c r="F1407" s="302">
        <v>0.14912923923006416</v>
      </c>
      <c r="G1407" s="14">
        <v>178.78787878787799</v>
      </c>
      <c r="H1407" s="2">
        <v>4256</v>
      </c>
      <c r="I1407" s="302">
        <v>0.18723329373982667</v>
      </c>
      <c r="J1407" s="14">
        <v>238.78787199999999</v>
      </c>
      <c r="L1407" t="s">
        <v>170</v>
      </c>
      <c r="M1407" t="s">
        <v>170</v>
      </c>
      <c r="N1407" t="s">
        <v>170</v>
      </c>
      <c r="O1407" s="2">
        <v>19571</v>
      </c>
      <c r="P1407" s="27">
        <v>0.16540317605199328</v>
      </c>
      <c r="Q1407" s="14">
        <v>358.78787878787801</v>
      </c>
      <c r="R1407" s="2">
        <v>21483</v>
      </c>
      <c r="S1407" s="27">
        <v>0.17479780638232087</v>
      </c>
      <c r="T1407" s="14">
        <v>356.36364700000001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393</v>
      </c>
      <c r="F1408" s="302">
        <v>1.8010999083409716E-2</v>
      </c>
      <c r="G1408" s="14">
        <v>64.848484848484802</v>
      </c>
      <c r="H1408" s="2">
        <v>698</v>
      </c>
      <c r="I1408" s="302">
        <v>3.0706964057894505E-2</v>
      </c>
      <c r="J1408" s="14">
        <v>115.151512</v>
      </c>
      <c r="L1408" t="s">
        <v>170</v>
      </c>
      <c r="M1408" t="s">
        <v>170</v>
      </c>
      <c r="N1408" t="s">
        <v>170</v>
      </c>
      <c r="O1408" s="2">
        <v>3343</v>
      </c>
      <c r="P1408" s="27">
        <v>2.8253171403700043E-2</v>
      </c>
      <c r="Q1408" s="14">
        <v>53.939393939393902</v>
      </c>
      <c r="R1408" s="2">
        <v>4220</v>
      </c>
      <c r="S1408" s="27">
        <v>3.4336300467038776E-2</v>
      </c>
      <c r="T1408" s="14">
        <v>62.4242439</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59</v>
      </c>
      <c r="F1409" s="302">
        <v>2.7039413382218148E-3</v>
      </c>
      <c r="G1409" s="14">
        <v>32.727272727272698</v>
      </c>
      <c r="H1409" s="2">
        <v>35</v>
      </c>
      <c r="I1409" s="302">
        <v>1.5397474814130483E-3</v>
      </c>
      <c r="J1409" s="14">
        <v>20</v>
      </c>
      <c r="L1409" t="s">
        <v>170</v>
      </c>
      <c r="M1409" t="s">
        <v>170</v>
      </c>
      <c r="N1409" t="s">
        <v>170</v>
      </c>
      <c r="O1409" s="2">
        <v>281</v>
      </c>
      <c r="P1409" s="27">
        <v>2.3748552690516637E-3</v>
      </c>
      <c r="Q1409" s="14">
        <v>72.727272727272705</v>
      </c>
      <c r="R1409" s="2">
        <v>156</v>
      </c>
      <c r="S1409" s="27">
        <v>1.2693039983075946E-3</v>
      </c>
      <c r="T1409" s="14">
        <v>50.9090919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334</v>
      </c>
      <c r="F1410" s="302">
        <v>1.5307057745187902E-2</v>
      </c>
      <c r="G1410" s="14">
        <v>65.454545454545396</v>
      </c>
      <c r="H1410" s="2">
        <v>663</v>
      </c>
      <c r="I1410" s="302">
        <v>2.9167216576481456E-2</v>
      </c>
      <c r="J1410" s="14">
        <v>116.969696</v>
      </c>
      <c r="L1410" t="s">
        <v>170</v>
      </c>
      <c r="M1410" t="s">
        <v>170</v>
      </c>
      <c r="N1410" t="s">
        <v>170</v>
      </c>
      <c r="O1410" s="2">
        <v>3062</v>
      </c>
      <c r="P1410" s="27">
        <v>2.5878316134648378E-2</v>
      </c>
      <c r="Q1410" s="14">
        <v>83.636363636363598</v>
      </c>
      <c r="R1410" s="2">
        <v>4064</v>
      </c>
      <c r="S1410" s="27">
        <v>3.3066996468731187E-2</v>
      </c>
      <c r="T1410" s="14">
        <v>73.333335899999994</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399</v>
      </c>
      <c r="F1411" s="302">
        <v>1.8285976168652612E-2</v>
      </c>
      <c r="G1411" s="14">
        <v>73.3333333333333</v>
      </c>
      <c r="H1411" s="2">
        <v>626</v>
      </c>
      <c r="I1411" s="302">
        <v>2.7539483524701949E-2</v>
      </c>
      <c r="J1411" s="14">
        <v>100</v>
      </c>
      <c r="L1411" t="s">
        <v>170</v>
      </c>
      <c r="M1411" t="s">
        <v>170</v>
      </c>
      <c r="N1411" t="s">
        <v>170</v>
      </c>
      <c r="O1411" s="2">
        <v>2205</v>
      </c>
      <c r="P1411" s="27">
        <v>1.8635430136152733E-2</v>
      </c>
      <c r="Q1411" s="14">
        <v>33.939393939393902</v>
      </c>
      <c r="R1411" s="2">
        <v>2705</v>
      </c>
      <c r="S1411" s="27">
        <v>2.2009405868090023E-2</v>
      </c>
      <c r="T1411" s="14">
        <v>42.4242439</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44</v>
      </c>
      <c r="F1412" s="302">
        <v>2.0164986251145736E-3</v>
      </c>
      <c r="G1412" s="14">
        <v>30.303030303030301</v>
      </c>
      <c r="H1412" s="2">
        <v>52</v>
      </c>
      <c r="I1412" s="302">
        <v>2.2876248295279574E-3</v>
      </c>
      <c r="J1412" s="14">
        <v>24.848483999999999</v>
      </c>
      <c r="L1412" t="s">
        <v>170</v>
      </c>
      <c r="M1412" t="s">
        <v>170</v>
      </c>
      <c r="N1412" t="s">
        <v>170</v>
      </c>
      <c r="O1412" s="2">
        <v>346</v>
      </c>
      <c r="P1412" s="27">
        <v>2.924199014561835E-3</v>
      </c>
      <c r="Q1412" s="14">
        <v>63.636363636363598</v>
      </c>
      <c r="R1412" s="2">
        <v>280</v>
      </c>
      <c r="S1412" s="27">
        <v>2.2782379456802982E-3</v>
      </c>
      <c r="T1412" s="14">
        <v>58.787880000000001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355</v>
      </c>
      <c r="F1413" s="302">
        <v>1.6269477543538038E-2</v>
      </c>
      <c r="G1413" s="14">
        <v>66.6666666666666</v>
      </c>
      <c r="H1413" s="2">
        <v>574</v>
      </c>
      <c r="I1413" s="302">
        <v>2.525185869517399E-2</v>
      </c>
      <c r="J1413" s="14">
        <v>107.272728</v>
      </c>
      <c r="L1413" t="s">
        <v>170</v>
      </c>
      <c r="M1413" t="s">
        <v>170</v>
      </c>
      <c r="N1413" t="s">
        <v>170</v>
      </c>
      <c r="O1413" s="2">
        <v>1859</v>
      </c>
      <c r="P1413" s="27">
        <v>1.57112311215909E-2</v>
      </c>
      <c r="Q1413" s="14">
        <v>67.272727272727195</v>
      </c>
      <c r="R1413" s="2">
        <v>2425</v>
      </c>
      <c r="S1413" s="27">
        <v>1.9731167922409726E-2</v>
      </c>
      <c r="T1413" s="14">
        <v>72.727270000000004</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11176</v>
      </c>
      <c r="F1414" s="302">
        <v>0.51219065077910175</v>
      </c>
      <c r="G1414" s="14">
        <v>280</v>
      </c>
      <c r="H1414" s="2">
        <v>11097</v>
      </c>
      <c r="I1414" s="302">
        <v>0.48818793717830278</v>
      </c>
      <c r="J1414" s="14">
        <v>320</v>
      </c>
      <c r="L1414" t="s">
        <v>170</v>
      </c>
      <c r="M1414" t="s">
        <v>170</v>
      </c>
      <c r="N1414" t="s">
        <v>170</v>
      </c>
      <c r="O1414" s="2">
        <v>60105</v>
      </c>
      <c r="P1414" s="27">
        <v>0.50797393575213612</v>
      </c>
      <c r="Q1414" s="14">
        <v>140</v>
      </c>
      <c r="R1414" s="2">
        <v>61544</v>
      </c>
      <c r="S1414" s="27">
        <v>0.50075670046052956</v>
      </c>
      <c r="T1414" s="14">
        <v>156.96969999999999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2499</v>
      </c>
      <c r="F1415" s="302">
        <v>0.11452795600366636</v>
      </c>
      <c r="G1415" s="14">
        <v>168.48484848484799</v>
      </c>
      <c r="H1415" s="2">
        <v>2043</v>
      </c>
      <c r="I1415" s="302">
        <v>8.987726012933879E-2</v>
      </c>
      <c r="J1415" s="14">
        <v>230.30302399999999</v>
      </c>
      <c r="L1415" t="s">
        <v>170</v>
      </c>
      <c r="M1415" t="s">
        <v>170</v>
      </c>
      <c r="N1415" t="s">
        <v>170</v>
      </c>
      <c r="O1415" s="2">
        <v>14506</v>
      </c>
      <c r="P1415" s="27">
        <v>0.12259662111339301</v>
      </c>
      <c r="Q1415" s="14">
        <v>13.9393939393939</v>
      </c>
      <c r="R1415" s="2">
        <v>14513</v>
      </c>
      <c r="S1415" s="27">
        <v>0.11808595466306489</v>
      </c>
      <c r="T1415" s="14">
        <v>66.060609999999997</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124</v>
      </c>
      <c r="F1416" s="302">
        <v>5.6828597616865265E-3</v>
      </c>
      <c r="G1416" s="14">
        <v>52.121212121212103</v>
      </c>
      <c r="H1416" s="2">
        <v>0</v>
      </c>
      <c r="I1416" s="302">
        <v>0</v>
      </c>
      <c r="J1416" s="14">
        <v>15.151515</v>
      </c>
      <c r="L1416" t="s">
        <v>170</v>
      </c>
      <c r="M1416" t="s">
        <v>170</v>
      </c>
      <c r="N1416" t="s">
        <v>170</v>
      </c>
      <c r="O1416" s="2">
        <v>377</v>
      </c>
      <c r="P1416" s="27">
        <v>3.1861937239589938E-3</v>
      </c>
      <c r="Q1416" s="14">
        <v>107.87878787878699</v>
      </c>
      <c r="R1416" s="2">
        <v>292</v>
      </c>
      <c r="S1416" s="27">
        <v>2.3758767147808823E-3</v>
      </c>
      <c r="T1416" s="14">
        <v>87.272729999999996</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2375</v>
      </c>
      <c r="F1417" s="302">
        <v>0.10884509624197984</v>
      </c>
      <c r="G1417" s="14">
        <v>180</v>
      </c>
      <c r="H1417" s="2">
        <v>2043</v>
      </c>
      <c r="I1417" s="302">
        <v>8.987726012933879E-2</v>
      </c>
      <c r="J1417" s="14">
        <v>230.30302399999999</v>
      </c>
      <c r="L1417" t="s">
        <v>170</v>
      </c>
      <c r="M1417" t="s">
        <v>170</v>
      </c>
      <c r="N1417" t="s">
        <v>170</v>
      </c>
      <c r="O1417" s="2">
        <v>14129</v>
      </c>
      <c r="P1417" s="27">
        <v>0.11941042738943401</v>
      </c>
      <c r="Q1417" s="14">
        <v>109.09090909090899</v>
      </c>
      <c r="R1417" s="2">
        <v>14221</v>
      </c>
      <c r="S1417" s="27">
        <v>0.115710077948284</v>
      </c>
      <c r="T1417" s="14">
        <v>87.878784199999998</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3401</v>
      </c>
      <c r="F1418" s="302">
        <v>0.15586617781851511</v>
      </c>
      <c r="G1418" s="14">
        <v>201.81818181818099</v>
      </c>
      <c r="H1418" s="2">
        <v>3778</v>
      </c>
      <c r="I1418" s="302">
        <v>0.16620474242224276</v>
      </c>
      <c r="J1418" s="14">
        <v>225.454544</v>
      </c>
      <c r="L1418" t="s">
        <v>170</v>
      </c>
      <c r="M1418" t="s">
        <v>170</v>
      </c>
      <c r="N1418" t="s">
        <v>170</v>
      </c>
      <c r="O1418" s="2">
        <v>16617</v>
      </c>
      <c r="P1418" s="27">
        <v>0.14043761567911564</v>
      </c>
      <c r="Q1418" s="14">
        <v>117.575757575757</v>
      </c>
      <c r="R1418" s="2">
        <v>16760</v>
      </c>
      <c r="S1418" s="27">
        <v>0.13636881417714927</v>
      </c>
      <c r="T1418" s="14">
        <v>102.42424</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93</v>
      </c>
      <c r="F1419" s="302">
        <v>4.2621448212648945E-3</v>
      </c>
      <c r="G1419" s="14">
        <v>40</v>
      </c>
      <c r="H1419" s="2">
        <v>131</v>
      </c>
      <c r="I1419" s="302">
        <v>5.7630548590031231E-3</v>
      </c>
      <c r="J1419" s="14">
        <v>62.4242439</v>
      </c>
      <c r="L1419" t="s">
        <v>170</v>
      </c>
      <c r="M1419" t="s">
        <v>170</v>
      </c>
      <c r="N1419" t="s">
        <v>170</v>
      </c>
      <c r="O1419" s="2">
        <v>370</v>
      </c>
      <c r="P1419" s="27">
        <v>3.1270336282886676E-3</v>
      </c>
      <c r="Q1419" s="14">
        <v>78.787878787878796</v>
      </c>
      <c r="R1419" s="2">
        <v>521</v>
      </c>
      <c r="S1419" s="27">
        <v>4.2391498917836975E-3</v>
      </c>
      <c r="T1419" s="14">
        <v>134.545456</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3308</v>
      </c>
      <c r="F1420" s="302">
        <v>0.15160403299725023</v>
      </c>
      <c r="G1420" s="14">
        <v>205.45454545454501</v>
      </c>
      <c r="H1420" s="2">
        <v>3647</v>
      </c>
      <c r="I1420" s="302">
        <v>0.16044168756323962</v>
      </c>
      <c r="J1420" s="14">
        <v>226.060608</v>
      </c>
      <c r="L1420" t="s">
        <v>170</v>
      </c>
      <c r="M1420" t="s">
        <v>170</v>
      </c>
      <c r="N1420" t="s">
        <v>170</v>
      </c>
      <c r="O1420" s="2">
        <v>16247</v>
      </c>
      <c r="P1420" s="27">
        <v>0.13731058205082697</v>
      </c>
      <c r="Q1420" s="14">
        <v>149.69696969696901</v>
      </c>
      <c r="R1420" s="2">
        <v>16239</v>
      </c>
      <c r="S1420" s="27">
        <v>0.13212966428536557</v>
      </c>
      <c r="T1420" s="14">
        <v>150.909088</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4215</v>
      </c>
      <c r="F1421" s="302">
        <v>0.19317140238313474</v>
      </c>
      <c r="G1421" s="14">
        <v>187.272727272727</v>
      </c>
      <c r="H1421" s="2">
        <v>3748</v>
      </c>
      <c r="I1421" s="302">
        <v>0.16488495886674584</v>
      </c>
      <c r="J1421" s="14">
        <v>215.75756799999999</v>
      </c>
      <c r="L1421" t="s">
        <v>170</v>
      </c>
      <c r="M1421" t="s">
        <v>170</v>
      </c>
      <c r="N1421" t="s">
        <v>170</v>
      </c>
      <c r="O1421" s="2">
        <v>21995</v>
      </c>
      <c r="P1421" s="27">
        <v>0.18588947203840336</v>
      </c>
      <c r="Q1421" s="14">
        <v>42.424242424242401</v>
      </c>
      <c r="R1421" s="2">
        <v>22057</v>
      </c>
      <c r="S1421" s="27">
        <v>0.17946819417096549</v>
      </c>
      <c r="T1421" s="14">
        <v>71.515150000000006</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116</v>
      </c>
      <c r="F1422" s="302">
        <v>5.3162236480293308E-3</v>
      </c>
      <c r="G1422" s="14">
        <v>56.969696969696898</v>
      </c>
      <c r="H1422" s="2">
        <v>141</v>
      </c>
      <c r="I1422" s="302">
        <v>6.2029827108354228E-3</v>
      </c>
      <c r="J1422" s="14">
        <v>67.878784199999998</v>
      </c>
      <c r="L1422" t="s">
        <v>170</v>
      </c>
      <c r="M1422" t="s">
        <v>170</v>
      </c>
      <c r="N1422" t="s">
        <v>170</v>
      </c>
      <c r="O1422" s="2">
        <v>1177</v>
      </c>
      <c r="P1422" s="27">
        <v>9.9473475148534104E-3</v>
      </c>
      <c r="Q1422" s="14">
        <v>156.363636363636</v>
      </c>
      <c r="R1422" s="2">
        <v>839</v>
      </c>
      <c r="S1422" s="27">
        <v>6.8265772729491792E-3</v>
      </c>
      <c r="T1422" s="14">
        <v>127.272728</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4099</v>
      </c>
      <c r="F1423" s="302">
        <v>0.1878551787351054</v>
      </c>
      <c r="G1423" s="14">
        <v>174.54545454545399</v>
      </c>
      <c r="H1423" s="2">
        <v>3607</v>
      </c>
      <c r="I1423" s="302">
        <v>0.15868197615591043</v>
      </c>
      <c r="J1423" s="14">
        <v>220</v>
      </c>
      <c r="L1423" t="s">
        <v>170</v>
      </c>
      <c r="M1423" t="s">
        <v>170</v>
      </c>
      <c r="N1423" t="s">
        <v>170</v>
      </c>
      <c r="O1423" s="2">
        <v>20818</v>
      </c>
      <c r="P1423" s="27">
        <v>0.17594212452354993</v>
      </c>
      <c r="Q1423" s="14">
        <v>159.39393939393901</v>
      </c>
      <c r="R1423" s="2">
        <v>21218</v>
      </c>
      <c r="S1423" s="27">
        <v>0.1726416168980163</v>
      </c>
      <c r="T1423" s="14">
        <v>148.484848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651</v>
      </c>
      <c r="F1424" s="302">
        <v>2.9835013748854264E-2</v>
      </c>
      <c r="G1424" s="14">
        <v>61.212121212121197</v>
      </c>
      <c r="H1424" s="2">
        <v>972</v>
      </c>
      <c r="I1424" s="302">
        <v>4.2760987198099509E-2</v>
      </c>
      <c r="J1424" s="14">
        <v>138.18182400000001</v>
      </c>
      <c r="L1424" t="s">
        <v>170</v>
      </c>
      <c r="M1424" t="s">
        <v>170</v>
      </c>
      <c r="N1424" t="s">
        <v>170</v>
      </c>
      <c r="O1424" s="2">
        <v>3833</v>
      </c>
      <c r="P1424" s="27">
        <v>3.2394378100622873E-2</v>
      </c>
      <c r="Q1424" s="14">
        <v>28.484848484848399</v>
      </c>
      <c r="R1424" s="2">
        <v>4602</v>
      </c>
      <c r="S1424" s="27">
        <v>3.7444467950074042E-2</v>
      </c>
      <c r="T1424" s="14">
        <v>16.363636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31</v>
      </c>
      <c r="F1425" s="302">
        <v>1.4207149404216316E-3</v>
      </c>
      <c r="G1425" s="14">
        <v>22.424242424242401</v>
      </c>
      <c r="H1425" s="2">
        <v>55</v>
      </c>
      <c r="I1425" s="302">
        <v>2.4196031850776474E-3</v>
      </c>
      <c r="J1425" s="14">
        <v>25.454546000000001</v>
      </c>
      <c r="L1425" t="s">
        <v>170</v>
      </c>
      <c r="M1425" t="s">
        <v>170</v>
      </c>
      <c r="N1425" t="s">
        <v>170</v>
      </c>
      <c r="O1425" s="2">
        <v>222</v>
      </c>
      <c r="P1425" s="27">
        <v>1.8762201769732005E-3</v>
      </c>
      <c r="Q1425" s="14">
        <v>54.545454545454497</v>
      </c>
      <c r="R1425" s="2">
        <v>326</v>
      </c>
      <c r="S1425" s="27">
        <v>2.6525198938992041E-3</v>
      </c>
      <c r="T1425" s="14">
        <v>95.757576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620</v>
      </c>
      <c r="F1426" s="302">
        <v>2.8414298808432631E-2</v>
      </c>
      <c r="G1426" s="14">
        <v>61.818181818181799</v>
      </c>
      <c r="H1426" s="2">
        <v>917</v>
      </c>
      <c r="I1426" s="302">
        <v>4.0341384013021862E-2</v>
      </c>
      <c r="J1426" s="14">
        <v>135.75756799999999</v>
      </c>
      <c r="L1426" t="s">
        <v>170</v>
      </c>
      <c r="M1426" t="s">
        <v>170</v>
      </c>
      <c r="N1426" t="s">
        <v>170</v>
      </c>
      <c r="O1426" s="2">
        <v>3611</v>
      </c>
      <c r="P1426" s="27">
        <v>3.0518157923649671E-2</v>
      </c>
      <c r="Q1426" s="14">
        <v>59.393939393939398</v>
      </c>
      <c r="R1426" s="2">
        <v>4276</v>
      </c>
      <c r="S1426" s="27">
        <v>3.4791948056174839E-2</v>
      </c>
      <c r="T1426" s="14">
        <v>96.363640000000004</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410</v>
      </c>
      <c r="F1427" s="302">
        <v>1.8790100824931256E-2</v>
      </c>
      <c r="G1427" s="14">
        <v>61.818181818181799</v>
      </c>
      <c r="H1427" s="2">
        <v>556</v>
      </c>
      <c r="I1427" s="302">
        <v>2.4459988561875853E-2</v>
      </c>
      <c r="J1427" s="14">
        <v>98.181816100000006</v>
      </c>
      <c r="L1427" t="s">
        <v>170</v>
      </c>
      <c r="M1427" t="s">
        <v>170</v>
      </c>
      <c r="N1427" t="s">
        <v>170</v>
      </c>
      <c r="O1427" s="2">
        <v>3154</v>
      </c>
      <c r="P1427" s="27">
        <v>2.6655848820601236E-2</v>
      </c>
      <c r="Q1427" s="14">
        <v>42.424242424242401</v>
      </c>
      <c r="R1427" s="2">
        <v>3612</v>
      </c>
      <c r="S1427" s="27">
        <v>2.9389269499275845E-2</v>
      </c>
      <c r="T1427" s="14">
        <v>44.242424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145</v>
      </c>
      <c r="F1428" s="302">
        <v>6.6452795600366633E-3</v>
      </c>
      <c r="G1428" s="14">
        <v>52.727272727272698</v>
      </c>
      <c r="H1428" s="2">
        <v>76</v>
      </c>
      <c r="I1428" s="302">
        <v>3.3434516739254761E-3</v>
      </c>
      <c r="J1428" s="14">
        <v>35.151516000000001</v>
      </c>
      <c r="L1428" t="s">
        <v>170</v>
      </c>
      <c r="M1428" t="s">
        <v>170</v>
      </c>
      <c r="N1428" t="s">
        <v>170</v>
      </c>
      <c r="O1428" s="2">
        <v>644</v>
      </c>
      <c r="P1428" s="27">
        <v>5.4427288016700047E-3</v>
      </c>
      <c r="Q1428" s="14">
        <v>89.090909090909093</v>
      </c>
      <c r="R1428" s="2">
        <v>696</v>
      </c>
      <c r="S1428" s="27">
        <v>5.6630486078338843E-3</v>
      </c>
      <c r="T1428" s="14">
        <v>116.969696</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265</v>
      </c>
      <c r="F1429" s="302">
        <v>1.2144821264894592E-2</v>
      </c>
      <c r="G1429" s="14">
        <v>50.303030303030297</v>
      </c>
      <c r="H1429" s="2">
        <v>480</v>
      </c>
      <c r="I1429" s="302">
        <v>2.1116536887950375E-2</v>
      </c>
      <c r="J1429" s="14">
        <v>102.42424</v>
      </c>
      <c r="L1429" t="s">
        <v>170</v>
      </c>
      <c r="M1429" t="s">
        <v>170</v>
      </c>
      <c r="N1429" t="s">
        <v>170</v>
      </c>
      <c r="O1429" s="2">
        <v>2510</v>
      </c>
      <c r="P1429" s="27">
        <v>2.121312001893123E-2</v>
      </c>
      <c r="Q1429" s="14">
        <v>93.3333333333333</v>
      </c>
      <c r="R1429" s="2">
        <v>2916</v>
      </c>
      <c r="S1429" s="27">
        <v>2.3726220891441961E-2</v>
      </c>
      <c r="T1429" s="14">
        <v>126.060608</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2037</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305" t="s">
        <v>1700</v>
      </c>
      <c r="F1432" s="305"/>
      <c r="G1432" s="305" t="s">
        <v>1701</v>
      </c>
      <c r="H1432" s="305" t="s">
        <v>1700</v>
      </c>
      <c r="I1432" s="305"/>
      <c r="J1432" s="305" t="s">
        <v>1701</v>
      </c>
      <c r="K1432" t="s">
        <v>170</v>
      </c>
      <c r="L1432" t="s">
        <v>170</v>
      </c>
      <c r="M1432" t="s">
        <v>170</v>
      </c>
      <c r="N1432" t="s">
        <v>170</v>
      </c>
      <c r="O1432" s="208" t="s">
        <v>1700</v>
      </c>
      <c r="P1432" s="208"/>
      <c r="Q1432" s="208" t="s">
        <v>1701</v>
      </c>
      <c r="R1432" s="208" t="s">
        <v>1700</v>
      </c>
      <c r="S1432" s="208"/>
      <c r="T1432" s="208" t="s">
        <v>1701</v>
      </c>
      <c r="U1432" t="s">
        <v>170</v>
      </c>
      <c r="V1432" t="s">
        <v>170</v>
      </c>
      <c r="W1432" t="s">
        <v>170</v>
      </c>
      <c r="X1432" t="s">
        <v>170</v>
      </c>
      <c r="Y1432" s="208" t="s">
        <v>1700</v>
      </c>
      <c r="Z1432" s="208"/>
      <c r="AA1432" s="208" t="s">
        <v>1701</v>
      </c>
      <c r="AB1432" s="208" t="s">
        <v>1700</v>
      </c>
      <c r="AC1432" s="208"/>
      <c r="AD1432" s="208" t="s">
        <v>1701</v>
      </c>
      <c r="AE1432" t="s">
        <v>170</v>
      </c>
    </row>
    <row r="1433" spans="1:31" x14ac:dyDescent="0.3">
      <c r="A1433" t="s">
        <v>172</v>
      </c>
      <c r="B1433" t="s">
        <v>170</v>
      </c>
      <c r="C1433" t="s">
        <v>170</v>
      </c>
      <c r="D1433" t="s">
        <v>170</v>
      </c>
      <c r="E1433" s="2">
        <v>21820</v>
      </c>
      <c r="F1433" t="s">
        <v>170</v>
      </c>
      <c r="G1433" s="14">
        <v>220</v>
      </c>
      <c r="H1433" s="2">
        <v>22731</v>
      </c>
      <c r="I1433" t="s">
        <v>170</v>
      </c>
      <c r="J1433" s="14">
        <v>338.78787199999999</v>
      </c>
      <c r="L1433" t="s">
        <v>170</v>
      </c>
      <c r="M1433" t="s">
        <v>170</v>
      </c>
      <c r="N1433" t="s">
        <v>170</v>
      </c>
      <c r="O1433" s="2">
        <v>118323</v>
      </c>
      <c r="P1433" s="27" t="s">
        <v>170</v>
      </c>
      <c r="Q1433" s="14">
        <v>616.969696969697</v>
      </c>
      <c r="R1433" s="2">
        <v>122902</v>
      </c>
      <c r="S1433" s="27" t="s">
        <v>170</v>
      </c>
      <c r="T1433" s="14">
        <v>535.75756799999999</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10644</v>
      </c>
      <c r="F1434" s="302">
        <v>0.48780934922089825</v>
      </c>
      <c r="G1434" s="14">
        <v>280.60606060606</v>
      </c>
      <c r="H1434" s="2">
        <v>11634</v>
      </c>
      <c r="I1434" s="302">
        <v>0.51181206282169722</v>
      </c>
      <c r="J1434" s="14">
        <v>366.06060000000002</v>
      </c>
      <c r="L1434" t="s">
        <v>170</v>
      </c>
      <c r="M1434" t="s">
        <v>170</v>
      </c>
      <c r="N1434" t="s">
        <v>170</v>
      </c>
      <c r="O1434" s="2">
        <v>58218</v>
      </c>
      <c r="P1434" s="27">
        <v>0.49202606424786388</v>
      </c>
      <c r="Q1434" s="14">
        <v>576.36363636363603</v>
      </c>
      <c r="R1434" s="2">
        <v>61358</v>
      </c>
      <c r="S1434" s="27">
        <v>0.4992432995394705</v>
      </c>
      <c r="T1434" s="14">
        <v>516.36364700000001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2662</v>
      </c>
      <c r="F1435" s="302">
        <v>0.12199816681943171</v>
      </c>
      <c r="G1435" s="14">
        <v>195.75757575757501</v>
      </c>
      <c r="H1435" s="2">
        <v>2319</v>
      </c>
      <c r="I1435" s="302">
        <v>0.10201926883991025</v>
      </c>
      <c r="J1435" s="14">
        <v>234.545456</v>
      </c>
      <c r="L1435" t="s">
        <v>170</v>
      </c>
      <c r="M1435" t="s">
        <v>170</v>
      </c>
      <c r="N1435" t="s">
        <v>170</v>
      </c>
      <c r="O1435" s="2">
        <v>14928</v>
      </c>
      <c r="P1435" s="27">
        <v>0.1261631297380898</v>
      </c>
      <c r="Q1435" s="14">
        <v>14.545454545454501</v>
      </c>
      <c r="R1435" s="2">
        <v>14923</v>
      </c>
      <c r="S1435" s="27">
        <v>0.12142194594066817</v>
      </c>
      <c r="T1435" s="14">
        <v>60</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0</v>
      </c>
      <c r="F1436" s="302">
        <v>0</v>
      </c>
      <c r="G1436" s="14">
        <v>13.3333333333333</v>
      </c>
      <c r="H1436" s="2">
        <v>40</v>
      </c>
      <c r="I1436" s="302">
        <v>1.7597114073291981E-3</v>
      </c>
      <c r="J1436" s="14">
        <v>34.5454559</v>
      </c>
      <c r="L1436" t="s">
        <v>170</v>
      </c>
      <c r="M1436" t="s">
        <v>170</v>
      </c>
      <c r="N1436" t="s">
        <v>170</v>
      </c>
      <c r="O1436" s="2">
        <v>84</v>
      </c>
      <c r="P1436" s="27">
        <v>7.0992114804391368E-4</v>
      </c>
      <c r="Q1436" s="14">
        <v>28.484848484848399</v>
      </c>
      <c r="R1436" s="2">
        <v>121</v>
      </c>
      <c r="S1436" s="27">
        <v>9.845242550975573E-4</v>
      </c>
      <c r="T1436" s="14">
        <v>44.848483999999999</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2662</v>
      </c>
      <c r="F1437" s="302">
        <v>0.12199816681943171</v>
      </c>
      <c r="G1437" s="14">
        <v>195.75757575757501</v>
      </c>
      <c r="H1437" s="2">
        <v>2279</v>
      </c>
      <c r="I1437" s="302">
        <v>0.10025955743258105</v>
      </c>
      <c r="J1437" s="14">
        <v>235.15152</v>
      </c>
      <c r="L1437" t="s">
        <v>170</v>
      </c>
      <c r="M1437" t="s">
        <v>170</v>
      </c>
      <c r="N1437" t="s">
        <v>170</v>
      </c>
      <c r="O1437" s="2">
        <v>14844</v>
      </c>
      <c r="P1437" s="27">
        <v>0.12545320859004588</v>
      </c>
      <c r="Q1437" s="14">
        <v>30.909090909090899</v>
      </c>
      <c r="R1437" s="2">
        <v>14802</v>
      </c>
      <c r="S1437" s="27">
        <v>0.12043742168557062</v>
      </c>
      <c r="T1437" s="14">
        <v>79.393936199999999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3722</v>
      </c>
      <c r="F1438" s="302">
        <v>0.17057745187901008</v>
      </c>
      <c r="G1438" s="14">
        <v>273.93939393939303</v>
      </c>
      <c r="H1438" s="2">
        <v>3580</v>
      </c>
      <c r="I1438" s="302">
        <v>0.15749417095596321</v>
      </c>
      <c r="J1438" s="14">
        <v>255.15152</v>
      </c>
      <c r="L1438" t="s">
        <v>170</v>
      </c>
      <c r="M1438" t="s">
        <v>170</v>
      </c>
      <c r="N1438" t="s">
        <v>170</v>
      </c>
      <c r="O1438" s="2">
        <v>17139</v>
      </c>
      <c r="P1438" s="27">
        <v>0.14484926852767424</v>
      </c>
      <c r="Q1438" s="14">
        <v>363.030303030303</v>
      </c>
      <c r="R1438" s="2">
        <v>17147</v>
      </c>
      <c r="S1438" s="27">
        <v>0.13951766448064312</v>
      </c>
      <c r="T1438" s="14">
        <v>326.66665599999999</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21</v>
      </c>
      <c r="F1439" s="302">
        <v>9.6241979835013747E-4</v>
      </c>
      <c r="G1439" s="14">
        <v>14.545454545454501</v>
      </c>
      <c r="H1439" s="2">
        <v>29</v>
      </c>
      <c r="I1439" s="302">
        <v>1.2757907703136685E-3</v>
      </c>
      <c r="J1439" s="14">
        <v>26.060606</v>
      </c>
      <c r="L1439" t="s">
        <v>170</v>
      </c>
      <c r="M1439" t="s">
        <v>170</v>
      </c>
      <c r="N1439" t="s">
        <v>170</v>
      </c>
      <c r="O1439" s="2">
        <v>166</v>
      </c>
      <c r="P1439" s="27">
        <v>1.4029394116105913E-3</v>
      </c>
      <c r="Q1439" s="14">
        <v>63.030303030303003</v>
      </c>
      <c r="R1439" s="2">
        <v>249</v>
      </c>
      <c r="S1439" s="27">
        <v>2.0260044588371225E-3</v>
      </c>
      <c r="T1439" s="14">
        <v>83.636359999999996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3701</v>
      </c>
      <c r="F1440" s="302">
        <v>0.16961503208065995</v>
      </c>
      <c r="G1440" s="14">
        <v>275.15151515151501</v>
      </c>
      <c r="H1440" s="2">
        <v>3551</v>
      </c>
      <c r="I1440" s="302">
        <v>0.15621838018564954</v>
      </c>
      <c r="J1440" s="14">
        <v>257.57574499999998</v>
      </c>
      <c r="L1440" t="s">
        <v>170</v>
      </c>
      <c r="M1440" t="s">
        <v>170</v>
      </c>
      <c r="N1440" t="s">
        <v>170</v>
      </c>
      <c r="O1440" s="2">
        <v>16973</v>
      </c>
      <c r="P1440" s="27">
        <v>0.14344632911606367</v>
      </c>
      <c r="Q1440" s="14">
        <v>363.030303030303</v>
      </c>
      <c r="R1440" s="2">
        <v>16898</v>
      </c>
      <c r="S1440" s="27">
        <v>0.13749166002180599</v>
      </c>
      <c r="T1440" s="14">
        <v>331.51513699999998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3468</v>
      </c>
      <c r="F1441" s="302">
        <v>0.15893675527039414</v>
      </c>
      <c r="G1441" s="14">
        <v>173.939393939393</v>
      </c>
      <c r="H1441" s="2">
        <v>4411</v>
      </c>
      <c r="I1441" s="302">
        <v>0.19405217544322731</v>
      </c>
      <c r="J1441" s="14">
        <v>235.15152</v>
      </c>
      <c r="L1441" t="s">
        <v>170</v>
      </c>
      <c r="M1441" t="s">
        <v>170</v>
      </c>
      <c r="N1441" t="s">
        <v>170</v>
      </c>
      <c r="O1441" s="2">
        <v>20603</v>
      </c>
      <c r="P1441" s="27">
        <v>0.17412506444224707</v>
      </c>
      <c r="Q1441" s="14">
        <v>329.69696969696901</v>
      </c>
      <c r="R1441" s="2">
        <v>22363</v>
      </c>
      <c r="S1441" s="27">
        <v>0.18195798278303038</v>
      </c>
      <c r="T1441" s="14">
        <v>352.121216</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343</v>
      </c>
      <c r="F1442" s="302">
        <v>1.5719523373052244E-2</v>
      </c>
      <c r="G1442" s="14">
        <v>69.090909090909093</v>
      </c>
      <c r="H1442" s="2">
        <v>149</v>
      </c>
      <c r="I1442" s="302">
        <v>6.5549249923012622E-3</v>
      </c>
      <c r="J1442" s="14">
        <v>47.272728000000001</v>
      </c>
      <c r="L1442" t="s">
        <v>170</v>
      </c>
      <c r="M1442" t="s">
        <v>170</v>
      </c>
      <c r="N1442" t="s">
        <v>170</v>
      </c>
      <c r="O1442" s="2">
        <v>1750</v>
      </c>
      <c r="P1442" s="27">
        <v>1.4790023917581534E-2</v>
      </c>
      <c r="Q1442" s="14">
        <v>182.42424242424201</v>
      </c>
      <c r="R1442" s="2">
        <v>1418</v>
      </c>
      <c r="S1442" s="27">
        <v>1.1537647882052367E-2</v>
      </c>
      <c r="T1442" s="14">
        <v>174.545456</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3125</v>
      </c>
      <c r="F1443" s="302">
        <v>0.1432172318973419</v>
      </c>
      <c r="G1443" s="14">
        <v>181.81818181818099</v>
      </c>
      <c r="H1443" s="2">
        <v>4262</v>
      </c>
      <c r="I1443" s="302">
        <v>0.18749725045092605</v>
      </c>
      <c r="J1443" s="14">
        <v>240.606064</v>
      </c>
      <c r="L1443" t="s">
        <v>170</v>
      </c>
      <c r="M1443" t="s">
        <v>170</v>
      </c>
      <c r="N1443" t="s">
        <v>170</v>
      </c>
      <c r="O1443" s="2">
        <v>18853</v>
      </c>
      <c r="P1443" s="27">
        <v>0.15933504052466554</v>
      </c>
      <c r="Q1443" s="14">
        <v>375.75757575757501</v>
      </c>
      <c r="R1443" s="2">
        <v>20945</v>
      </c>
      <c r="S1443" s="27">
        <v>0.17042033490097802</v>
      </c>
      <c r="T1443" s="14">
        <v>368.48486300000002</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393</v>
      </c>
      <c r="F1444" s="302">
        <v>1.8010999083409716E-2</v>
      </c>
      <c r="G1444" s="14">
        <v>64.848484848484802</v>
      </c>
      <c r="H1444" s="2">
        <v>698</v>
      </c>
      <c r="I1444" s="302">
        <v>3.0706964057894505E-2</v>
      </c>
      <c r="J1444" s="14">
        <v>115.151512</v>
      </c>
      <c r="L1444" t="s">
        <v>170</v>
      </c>
      <c r="M1444" t="s">
        <v>170</v>
      </c>
      <c r="N1444" t="s">
        <v>170</v>
      </c>
      <c r="O1444" s="2">
        <v>3343</v>
      </c>
      <c r="P1444" s="27">
        <v>2.8253171403700043E-2</v>
      </c>
      <c r="Q1444" s="14">
        <v>53.939393939393902</v>
      </c>
      <c r="R1444" s="2">
        <v>4220</v>
      </c>
      <c r="S1444" s="27">
        <v>3.4336300467038776E-2</v>
      </c>
      <c r="T1444" s="14">
        <v>62.4242439</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139</v>
      </c>
      <c r="F1445" s="302">
        <v>6.3703024747937672E-3</v>
      </c>
      <c r="G1445" s="2">
        <v>40</v>
      </c>
      <c r="H1445" s="2">
        <v>227</v>
      </c>
      <c r="I1445" s="302">
        <v>9.9863622365931985E-3</v>
      </c>
      <c r="J1445" s="14">
        <v>87.272729999999996</v>
      </c>
      <c r="L1445" t="s">
        <v>170</v>
      </c>
      <c r="M1445" t="s">
        <v>170</v>
      </c>
      <c r="N1445" t="s">
        <v>170</v>
      </c>
      <c r="O1445" s="2">
        <v>616</v>
      </c>
      <c r="P1445" s="27">
        <v>5.2060884189887007E-3</v>
      </c>
      <c r="Q1445" s="14">
        <v>75.757575757575694</v>
      </c>
      <c r="R1445" s="2">
        <v>662</v>
      </c>
      <c r="S1445" s="27">
        <v>5.3864054287155617E-3</v>
      </c>
      <c r="T1445" s="14">
        <v>121.21212</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254</v>
      </c>
      <c r="F1446" s="302">
        <v>1.1640696608615948E-2</v>
      </c>
      <c r="G1446" s="14">
        <v>56.969696969696898</v>
      </c>
      <c r="H1446" s="2">
        <v>471</v>
      </c>
      <c r="I1446" s="302">
        <v>2.0720601821301306E-2</v>
      </c>
      <c r="J1446" s="14">
        <v>88.484849999999994</v>
      </c>
      <c r="L1446" t="s">
        <v>170</v>
      </c>
      <c r="M1446" t="s">
        <v>170</v>
      </c>
      <c r="N1446" t="s">
        <v>170</v>
      </c>
      <c r="O1446" s="2">
        <v>2727</v>
      </c>
      <c r="P1446" s="27">
        <v>2.304708298471134E-2</v>
      </c>
      <c r="Q1446" s="14">
        <v>90.909090909090907</v>
      </c>
      <c r="R1446" s="2">
        <v>3558</v>
      </c>
      <c r="S1446" s="27">
        <v>2.8949895038323216E-2</v>
      </c>
      <c r="T1446" s="14">
        <v>144.24243200000001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399</v>
      </c>
      <c r="F1447" s="302">
        <v>1.8285976168652612E-2</v>
      </c>
      <c r="G1447" s="14">
        <v>73.3333333333333</v>
      </c>
      <c r="H1447" s="2">
        <v>626</v>
      </c>
      <c r="I1447" s="302">
        <v>2.7539483524701949E-2</v>
      </c>
      <c r="J1447" s="14">
        <v>100</v>
      </c>
      <c r="L1447" t="s">
        <v>170</v>
      </c>
      <c r="M1447" t="s">
        <v>170</v>
      </c>
      <c r="N1447" t="s">
        <v>170</v>
      </c>
      <c r="O1447" s="2">
        <v>2205</v>
      </c>
      <c r="P1447" s="27">
        <v>1.8635430136152733E-2</v>
      </c>
      <c r="Q1447" s="14">
        <v>33.939393939393902</v>
      </c>
      <c r="R1447" s="2">
        <v>2705</v>
      </c>
      <c r="S1447" s="27">
        <v>2.2009405868090023E-2</v>
      </c>
      <c r="T1447" s="14">
        <v>42.4242439</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91</v>
      </c>
      <c r="F1448" s="302">
        <v>4.1704857928505958E-3</v>
      </c>
      <c r="G1448" s="2">
        <v>44.848484848484802</v>
      </c>
      <c r="H1448" s="2">
        <v>152</v>
      </c>
      <c r="I1448" s="302">
        <v>6.6869033478509522E-3</v>
      </c>
      <c r="J1448" s="14">
        <v>44.848483999999999</v>
      </c>
      <c r="L1448" t="s">
        <v>170</v>
      </c>
      <c r="M1448" t="s">
        <v>170</v>
      </c>
      <c r="N1448" t="s">
        <v>170</v>
      </c>
      <c r="O1448" s="2">
        <v>651</v>
      </c>
      <c r="P1448" s="27">
        <v>5.5018888973403313E-3</v>
      </c>
      <c r="Q1448" s="14">
        <v>89.696969696969703</v>
      </c>
      <c r="R1448" s="2">
        <v>768</v>
      </c>
      <c r="S1448" s="27">
        <v>6.2488812224373892E-3</v>
      </c>
      <c r="T1448" s="14">
        <v>97.575760000000002</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308</v>
      </c>
      <c r="F1449" s="302">
        <v>1.4115490375802016E-2</v>
      </c>
      <c r="G1449" s="14">
        <v>63.636363636363598</v>
      </c>
      <c r="H1449" s="2">
        <v>474</v>
      </c>
      <c r="I1449" s="302">
        <v>2.0852580176850998E-2</v>
      </c>
      <c r="J1449" s="14">
        <v>99.393936199999999</v>
      </c>
      <c r="L1449" t="s">
        <v>170</v>
      </c>
      <c r="M1449" t="s">
        <v>170</v>
      </c>
      <c r="N1449" t="s">
        <v>170</v>
      </c>
      <c r="O1449" s="2">
        <v>1554</v>
      </c>
      <c r="P1449" s="27">
        <v>1.3133541238812404E-2</v>
      </c>
      <c r="Q1449" s="14">
        <v>90.303030303030297</v>
      </c>
      <c r="R1449" s="2">
        <v>1937</v>
      </c>
      <c r="S1449" s="27">
        <v>1.5760524645652634E-2</v>
      </c>
      <c r="T1449" s="14">
        <v>106.666664</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11176</v>
      </c>
      <c r="F1450" s="302">
        <v>0.51219065077910175</v>
      </c>
      <c r="G1450" s="14">
        <v>280</v>
      </c>
      <c r="H1450" s="2">
        <v>11097</v>
      </c>
      <c r="I1450" s="302">
        <v>0.48818793717830278</v>
      </c>
      <c r="J1450" s="14">
        <v>320</v>
      </c>
      <c r="L1450" t="s">
        <v>170</v>
      </c>
      <c r="M1450" t="s">
        <v>170</v>
      </c>
      <c r="N1450" t="s">
        <v>170</v>
      </c>
      <c r="O1450" s="2">
        <v>60105</v>
      </c>
      <c r="P1450" s="27">
        <v>0.50797393575213612</v>
      </c>
      <c r="Q1450" s="14">
        <v>140</v>
      </c>
      <c r="R1450" s="2">
        <v>61544</v>
      </c>
      <c r="S1450" s="27">
        <v>0.50075670046052956</v>
      </c>
      <c r="T1450" s="14">
        <v>156.96969999999999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2499</v>
      </c>
      <c r="F1451" s="302">
        <v>0.11452795600366636</v>
      </c>
      <c r="G1451" s="14">
        <v>168.48484848484799</v>
      </c>
      <c r="H1451" s="2">
        <v>2043</v>
      </c>
      <c r="I1451" s="302">
        <v>8.987726012933879E-2</v>
      </c>
      <c r="J1451" s="14">
        <v>230.30302399999999</v>
      </c>
      <c r="L1451" t="s">
        <v>170</v>
      </c>
      <c r="M1451" t="s">
        <v>170</v>
      </c>
      <c r="N1451" t="s">
        <v>170</v>
      </c>
      <c r="O1451" s="2">
        <v>14506</v>
      </c>
      <c r="P1451" s="27">
        <v>0.12259662111339301</v>
      </c>
      <c r="Q1451" s="14">
        <v>13.9393939393939</v>
      </c>
      <c r="R1451" s="2">
        <v>14513</v>
      </c>
      <c r="S1451" s="27">
        <v>0.11808595466306489</v>
      </c>
      <c r="T1451" s="14">
        <v>66.060609999999997</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302">
        <v>0</v>
      </c>
      <c r="G1452" s="14">
        <v>13.3333333333333</v>
      </c>
      <c r="H1452" s="2">
        <v>0</v>
      </c>
      <c r="I1452" s="302">
        <v>0</v>
      </c>
      <c r="J1452" s="14">
        <v>15.151515</v>
      </c>
      <c r="L1452" t="s">
        <v>170</v>
      </c>
      <c r="M1452" t="s">
        <v>170</v>
      </c>
      <c r="N1452" t="s">
        <v>170</v>
      </c>
      <c r="O1452" s="2">
        <v>149</v>
      </c>
      <c r="P1452" s="27">
        <v>1.2592648935540851E-3</v>
      </c>
      <c r="Q1452" s="14">
        <v>81.818181818181799</v>
      </c>
      <c r="R1452" s="2">
        <v>6</v>
      </c>
      <c r="S1452" s="27">
        <v>4.8819384550292103E-5</v>
      </c>
      <c r="T1452" s="14">
        <v>5.4545455</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2499</v>
      </c>
      <c r="F1453" s="302">
        <v>0.11452795600366636</v>
      </c>
      <c r="G1453" s="14">
        <v>168.48484848484799</v>
      </c>
      <c r="H1453" s="2">
        <v>2043</v>
      </c>
      <c r="I1453" s="302">
        <v>8.987726012933879E-2</v>
      </c>
      <c r="J1453" s="14">
        <v>230.30302399999999</v>
      </c>
      <c r="L1453" t="s">
        <v>170</v>
      </c>
      <c r="M1453" t="s">
        <v>170</v>
      </c>
      <c r="N1453" t="s">
        <v>170</v>
      </c>
      <c r="O1453" s="2">
        <v>14357</v>
      </c>
      <c r="P1453" s="27">
        <v>0.12133735621983892</v>
      </c>
      <c r="Q1453" s="14">
        <v>84.242424242424207</v>
      </c>
      <c r="R1453" s="2">
        <v>14507</v>
      </c>
      <c r="S1453" s="27">
        <v>0.11803713527851459</v>
      </c>
      <c r="T1453" s="14">
        <v>64.848489999999998</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3401</v>
      </c>
      <c r="F1454" s="302">
        <v>0.15586617781851511</v>
      </c>
      <c r="G1454" s="14">
        <v>201.81818181818099</v>
      </c>
      <c r="H1454" s="2">
        <v>3778</v>
      </c>
      <c r="I1454" s="302">
        <v>0.16620474242224276</v>
      </c>
      <c r="J1454" s="14">
        <v>225.454544</v>
      </c>
      <c r="L1454" t="s">
        <v>170</v>
      </c>
      <c r="M1454" t="s">
        <v>170</v>
      </c>
      <c r="N1454" t="s">
        <v>170</v>
      </c>
      <c r="O1454" s="2">
        <v>16617</v>
      </c>
      <c r="P1454" s="27">
        <v>0.14043761567911564</v>
      </c>
      <c r="Q1454" s="14">
        <v>117.575757575757</v>
      </c>
      <c r="R1454" s="2">
        <v>16760</v>
      </c>
      <c r="S1454" s="27">
        <v>0.13636881417714927</v>
      </c>
      <c r="T1454" s="14">
        <v>102.42424</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8</v>
      </c>
      <c r="F1455" s="302">
        <v>3.6663611365719525E-4</v>
      </c>
      <c r="G1455" s="14">
        <v>8.4848484848484809</v>
      </c>
      <c r="H1455" s="2">
        <v>12</v>
      </c>
      <c r="I1455" s="302">
        <v>5.2791342219875943E-4</v>
      </c>
      <c r="J1455" s="14">
        <v>12.121212</v>
      </c>
      <c r="L1455" t="s">
        <v>170</v>
      </c>
      <c r="M1455" t="s">
        <v>170</v>
      </c>
      <c r="N1455" t="s">
        <v>170</v>
      </c>
      <c r="O1455" s="2">
        <v>97</v>
      </c>
      <c r="P1455" s="27">
        <v>8.1978989714594794E-4</v>
      </c>
      <c r="Q1455" s="14">
        <v>38.181818181818102</v>
      </c>
      <c r="R1455" s="2">
        <v>336</v>
      </c>
      <c r="S1455" s="27">
        <v>2.7338855348163576E-3</v>
      </c>
      <c r="T1455" s="14">
        <v>72.727270000000004</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3393</v>
      </c>
      <c r="F1456" s="302">
        <v>0.15549954170485794</v>
      </c>
      <c r="G1456" s="14">
        <v>201.21212121212099</v>
      </c>
      <c r="H1456" s="2">
        <v>3766</v>
      </c>
      <c r="I1456" s="302">
        <v>0.16567682900004399</v>
      </c>
      <c r="J1456" s="14">
        <v>224.24243200000001</v>
      </c>
      <c r="L1456" t="s">
        <v>170</v>
      </c>
      <c r="M1456" t="s">
        <v>170</v>
      </c>
      <c r="N1456" t="s">
        <v>170</v>
      </c>
      <c r="O1456" s="2">
        <v>16520</v>
      </c>
      <c r="P1456" s="27">
        <v>0.13961782578196968</v>
      </c>
      <c r="Q1456" s="14">
        <v>121.212121212121</v>
      </c>
      <c r="R1456" s="2">
        <v>16424</v>
      </c>
      <c r="S1456" s="27">
        <v>0.13363492864233292</v>
      </c>
      <c r="T1456" s="14">
        <v>126.666664</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4215</v>
      </c>
      <c r="F1457" s="302">
        <v>0.19317140238313474</v>
      </c>
      <c r="G1457" s="14">
        <v>187.272727272727</v>
      </c>
      <c r="H1457" s="2">
        <v>3748</v>
      </c>
      <c r="I1457" s="302">
        <v>0.16488495886674584</v>
      </c>
      <c r="J1457" s="14">
        <v>215.75756799999999</v>
      </c>
      <c r="L1457" t="s">
        <v>170</v>
      </c>
      <c r="M1457" t="s">
        <v>170</v>
      </c>
      <c r="N1457" t="s">
        <v>170</v>
      </c>
      <c r="O1457" s="2">
        <v>21995</v>
      </c>
      <c r="P1457" s="27">
        <v>0.18588947203840336</v>
      </c>
      <c r="Q1457" s="14">
        <v>42.424242424242401</v>
      </c>
      <c r="R1457" s="2">
        <v>22057</v>
      </c>
      <c r="S1457" s="27">
        <v>0.17946819417096549</v>
      </c>
      <c r="T1457" s="14">
        <v>71.515150000000006</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255</v>
      </c>
      <c r="F1458" s="302">
        <v>1.1686526122823098E-2</v>
      </c>
      <c r="G1458" s="14">
        <v>77.575757575757507</v>
      </c>
      <c r="H1458" s="2">
        <v>298</v>
      </c>
      <c r="I1458" s="302">
        <v>1.3109849984602524E-2</v>
      </c>
      <c r="J1458" s="14">
        <v>89.090909999999994</v>
      </c>
      <c r="L1458" t="s">
        <v>170</v>
      </c>
      <c r="M1458" t="s">
        <v>170</v>
      </c>
      <c r="N1458" t="s">
        <v>170</v>
      </c>
      <c r="O1458" s="2">
        <v>2032</v>
      </c>
      <c r="P1458" s="27">
        <v>1.7173330628871816E-2</v>
      </c>
      <c r="Q1458" s="14">
        <v>171.51515151515099</v>
      </c>
      <c r="R1458" s="2">
        <v>2084</v>
      </c>
      <c r="S1458" s="27">
        <v>1.695659956713479E-2</v>
      </c>
      <c r="T1458" s="14">
        <v>187.878784</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3960</v>
      </c>
      <c r="F1459" s="302">
        <v>0.18148487626031165</v>
      </c>
      <c r="G1459" s="14">
        <v>181.21212121212099</v>
      </c>
      <c r="H1459" s="2">
        <v>3450</v>
      </c>
      <c r="I1459" s="302">
        <v>0.15177510888214332</v>
      </c>
      <c r="J1459" s="14">
        <v>220</v>
      </c>
      <c r="L1459" t="s">
        <v>170</v>
      </c>
      <c r="M1459" t="s">
        <v>170</v>
      </c>
      <c r="N1459" t="s">
        <v>170</v>
      </c>
      <c r="O1459" s="2">
        <v>19963</v>
      </c>
      <c r="P1459" s="27">
        <v>0.16871614140953153</v>
      </c>
      <c r="Q1459" s="14">
        <v>166.666666666666</v>
      </c>
      <c r="R1459" s="2">
        <v>19973</v>
      </c>
      <c r="S1459" s="27">
        <v>0.16251159460383069</v>
      </c>
      <c r="T1459" s="14">
        <v>197.57576</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651</v>
      </c>
      <c r="F1460" s="302">
        <v>2.9835013748854264E-2</v>
      </c>
      <c r="G1460" s="14">
        <v>61.212121212121197</v>
      </c>
      <c r="H1460" s="2">
        <v>972</v>
      </c>
      <c r="I1460" s="302">
        <v>4.2760987198099509E-2</v>
      </c>
      <c r="J1460" s="14">
        <v>138.18182400000001</v>
      </c>
      <c r="L1460" t="s">
        <v>170</v>
      </c>
      <c r="M1460" t="s">
        <v>170</v>
      </c>
      <c r="N1460" t="s">
        <v>170</v>
      </c>
      <c r="O1460" s="2">
        <v>3833</v>
      </c>
      <c r="P1460" s="27">
        <v>3.2394378100622873E-2</v>
      </c>
      <c r="Q1460" s="14">
        <v>28.484848484848399</v>
      </c>
      <c r="R1460" s="2">
        <v>4602</v>
      </c>
      <c r="S1460" s="27">
        <v>3.7444467950074042E-2</v>
      </c>
      <c r="T1460" s="14">
        <v>16.363636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148</v>
      </c>
      <c r="F1461" s="302">
        <v>6.7827681026581118E-3</v>
      </c>
      <c r="G1461" s="14">
        <v>40.606060606060602</v>
      </c>
      <c r="H1461" s="2">
        <v>249</v>
      </c>
      <c r="I1461" s="302">
        <v>1.0954203510624257E-2</v>
      </c>
      <c r="J1461" s="14">
        <v>56.969695999999999</v>
      </c>
      <c r="L1461" t="s">
        <v>170</v>
      </c>
      <c r="M1461" t="s">
        <v>170</v>
      </c>
      <c r="N1461" t="s">
        <v>170</v>
      </c>
      <c r="O1461" s="2">
        <v>889</v>
      </c>
      <c r="P1461" s="27">
        <v>7.5133321501314196E-3</v>
      </c>
      <c r="Q1461" s="14">
        <v>94.545454545454504</v>
      </c>
      <c r="R1461" s="2">
        <v>1245</v>
      </c>
      <c r="S1461" s="27">
        <v>1.0130022294185611E-2</v>
      </c>
      <c r="T1461" s="14">
        <v>156.363632</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503</v>
      </c>
      <c r="F1462" s="302">
        <v>2.3052245646196151E-2</v>
      </c>
      <c r="G1462" s="14">
        <v>61.212121212121197</v>
      </c>
      <c r="H1462" s="2">
        <v>723</v>
      </c>
      <c r="I1462" s="302">
        <v>3.1806783687475255E-2</v>
      </c>
      <c r="J1462" s="14">
        <v>130.30302399999999</v>
      </c>
      <c r="L1462" t="s">
        <v>170</v>
      </c>
      <c r="M1462" t="s">
        <v>170</v>
      </c>
      <c r="N1462" t="s">
        <v>170</v>
      </c>
      <c r="O1462" s="2">
        <v>2944</v>
      </c>
      <c r="P1462" s="27">
        <v>2.488104595049145E-2</v>
      </c>
      <c r="Q1462" s="14">
        <v>92.727272727272705</v>
      </c>
      <c r="R1462" s="2">
        <v>3357</v>
      </c>
      <c r="S1462" s="27">
        <v>2.731444565588843E-2</v>
      </c>
      <c r="T1462" s="14">
        <v>156.96969999999999</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410</v>
      </c>
      <c r="F1463" s="302">
        <v>1.8790100824931256E-2</v>
      </c>
      <c r="G1463" s="14">
        <v>61.818181818181799</v>
      </c>
      <c r="H1463" s="2">
        <v>556</v>
      </c>
      <c r="I1463" s="302">
        <v>2.4459988561875853E-2</v>
      </c>
      <c r="J1463" s="14">
        <v>98.181816100000006</v>
      </c>
      <c r="L1463" t="s">
        <v>170</v>
      </c>
      <c r="M1463" t="s">
        <v>170</v>
      </c>
      <c r="N1463" t="s">
        <v>170</v>
      </c>
      <c r="O1463" s="2">
        <v>3154</v>
      </c>
      <c r="P1463" s="27">
        <v>2.6655848820601236E-2</v>
      </c>
      <c r="Q1463" s="14">
        <v>42.424242424242401</v>
      </c>
      <c r="R1463" s="2">
        <v>3612</v>
      </c>
      <c r="S1463" s="27">
        <v>2.9389269499275845E-2</v>
      </c>
      <c r="T1463" s="14">
        <v>44.242424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106</v>
      </c>
      <c r="F1464" s="302">
        <v>4.8579285059578365E-3</v>
      </c>
      <c r="G1464" s="2">
        <v>42.424242424242401</v>
      </c>
      <c r="H1464" s="2">
        <v>176</v>
      </c>
      <c r="I1464" s="302">
        <v>7.7427301922484712E-3</v>
      </c>
      <c r="J1464" s="14">
        <v>55.757576</v>
      </c>
      <c r="L1464" t="s">
        <v>170</v>
      </c>
      <c r="M1464" t="s">
        <v>170</v>
      </c>
      <c r="N1464" t="s">
        <v>170</v>
      </c>
      <c r="O1464" s="2">
        <v>1287</v>
      </c>
      <c r="P1464" s="27">
        <v>1.0877006161101392E-2</v>
      </c>
      <c r="Q1464" s="14">
        <v>123.636363636363</v>
      </c>
      <c r="R1464" s="2">
        <v>1132</v>
      </c>
      <c r="S1464" s="27">
        <v>9.2105905518217769E-3</v>
      </c>
      <c r="T1464" s="14">
        <v>104.848488</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304</v>
      </c>
      <c r="F1465" s="302">
        <v>1.3932172318973418E-2</v>
      </c>
      <c r="G1465" s="14">
        <v>51.515151515151501</v>
      </c>
      <c r="H1465" s="2">
        <v>380</v>
      </c>
      <c r="I1465" s="302">
        <v>1.671725836962738E-2</v>
      </c>
      <c r="J1465" s="14">
        <v>93.939390000000003</v>
      </c>
      <c r="L1465" t="s">
        <v>170</v>
      </c>
      <c r="M1465" t="s">
        <v>170</v>
      </c>
      <c r="N1465" t="s">
        <v>170</v>
      </c>
      <c r="O1465" s="2">
        <v>1867</v>
      </c>
      <c r="P1465" s="27">
        <v>1.5778842659499845E-2</v>
      </c>
      <c r="Q1465" s="14">
        <v>123.030303030303</v>
      </c>
      <c r="R1465" s="2">
        <v>2480</v>
      </c>
      <c r="S1465" s="27">
        <v>2.0178678947454069E-2</v>
      </c>
      <c r="T1465" s="14">
        <v>110.303032</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2040</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305" t="s">
        <v>1700</v>
      </c>
      <c r="F1468" s="305"/>
      <c r="G1468" s="305" t="s">
        <v>1701</v>
      </c>
      <c r="H1468" s="305" t="s">
        <v>1700</v>
      </c>
      <c r="I1468" s="305"/>
      <c r="J1468" s="305" t="s">
        <v>1701</v>
      </c>
      <c r="K1468" t="s">
        <v>170</v>
      </c>
      <c r="L1468" t="s">
        <v>170</v>
      </c>
      <c r="M1468" t="s">
        <v>170</v>
      </c>
      <c r="N1468" t="s">
        <v>170</v>
      </c>
      <c r="O1468" s="208" t="s">
        <v>1700</v>
      </c>
      <c r="P1468" s="208"/>
      <c r="Q1468" s="208" t="s">
        <v>1701</v>
      </c>
      <c r="R1468" s="208" t="s">
        <v>1700</v>
      </c>
      <c r="S1468" s="208"/>
      <c r="T1468" s="208" t="s">
        <v>1701</v>
      </c>
      <c r="U1468" t="s">
        <v>170</v>
      </c>
      <c r="V1468" t="s">
        <v>170</v>
      </c>
      <c r="W1468" t="s">
        <v>170</v>
      </c>
      <c r="X1468" t="s">
        <v>170</v>
      </c>
      <c r="Y1468" s="208" t="s">
        <v>1700</v>
      </c>
      <c r="Z1468" s="208"/>
      <c r="AA1468" s="208" t="s">
        <v>1701</v>
      </c>
      <c r="AB1468" s="208" t="s">
        <v>1700</v>
      </c>
      <c r="AC1468" s="208"/>
      <c r="AD1468" s="208" t="s">
        <v>1701</v>
      </c>
      <c r="AE1468" t="s">
        <v>170</v>
      </c>
    </row>
    <row r="1469" spans="1:31" x14ac:dyDescent="0.3">
      <c r="A1469" t="s">
        <v>172</v>
      </c>
      <c r="B1469" t="s">
        <v>170</v>
      </c>
      <c r="C1469" t="s">
        <v>170</v>
      </c>
      <c r="D1469" t="s">
        <v>170</v>
      </c>
      <c r="E1469" s="2">
        <v>21820</v>
      </c>
      <c r="F1469" t="s">
        <v>170</v>
      </c>
      <c r="G1469" s="14">
        <v>220</v>
      </c>
      <c r="H1469" s="2">
        <v>22731</v>
      </c>
      <c r="I1469" t="s">
        <v>170</v>
      </c>
      <c r="J1469" s="14">
        <v>338.78787199999999</v>
      </c>
      <c r="L1469" t="s">
        <v>170</v>
      </c>
      <c r="M1469" t="s">
        <v>170</v>
      </c>
      <c r="N1469" t="s">
        <v>170</v>
      </c>
      <c r="O1469" s="2">
        <v>118323</v>
      </c>
      <c r="P1469" s="27" t="s">
        <v>170</v>
      </c>
      <c r="Q1469" s="14">
        <v>616.969696969697</v>
      </c>
      <c r="R1469" s="2">
        <v>122902</v>
      </c>
      <c r="S1469" s="27" t="s">
        <v>170</v>
      </c>
      <c r="T1469" s="14">
        <v>535.75756799999999</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10644</v>
      </c>
      <c r="F1470" s="302">
        <v>0.48780934922089825</v>
      </c>
      <c r="G1470" s="14">
        <v>280.60606060606</v>
      </c>
      <c r="H1470" s="2">
        <v>11634</v>
      </c>
      <c r="I1470" s="302">
        <v>0.51181206282169722</v>
      </c>
      <c r="J1470" s="14">
        <v>366.06060000000002</v>
      </c>
      <c r="L1470" t="s">
        <v>170</v>
      </c>
      <c r="M1470" t="s">
        <v>170</v>
      </c>
      <c r="N1470" t="s">
        <v>170</v>
      </c>
      <c r="O1470" s="2">
        <v>58218</v>
      </c>
      <c r="P1470" s="27">
        <v>0.49202606424786388</v>
      </c>
      <c r="Q1470" s="14">
        <v>576.36363636363603</v>
      </c>
      <c r="R1470" s="2">
        <v>61358</v>
      </c>
      <c r="S1470" s="27">
        <v>0.4992432995394705</v>
      </c>
      <c r="T1470" s="14">
        <v>516.36364700000001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2662</v>
      </c>
      <c r="F1471" s="302">
        <v>0.12199816681943171</v>
      </c>
      <c r="G1471" s="14">
        <v>195.75757575757501</v>
      </c>
      <c r="H1471" s="2">
        <v>2319</v>
      </c>
      <c r="I1471" s="302">
        <v>0.10201926883991025</v>
      </c>
      <c r="J1471" s="14">
        <v>234.545456</v>
      </c>
      <c r="L1471" t="s">
        <v>170</v>
      </c>
      <c r="M1471" t="s">
        <v>170</v>
      </c>
      <c r="N1471" t="s">
        <v>170</v>
      </c>
      <c r="O1471" s="2">
        <v>14928</v>
      </c>
      <c r="P1471" s="27">
        <v>0.1261631297380898</v>
      </c>
      <c r="Q1471" s="14">
        <v>14.545454545454501</v>
      </c>
      <c r="R1471" s="2">
        <v>14923</v>
      </c>
      <c r="S1471" s="27">
        <v>0.12142194594066817</v>
      </c>
      <c r="T1471" s="14">
        <v>60</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302">
        <v>0</v>
      </c>
      <c r="G1472" s="14">
        <v>13.3333333333333</v>
      </c>
      <c r="H1472" s="2">
        <v>65</v>
      </c>
      <c r="I1472" s="302">
        <v>2.8595310369099467E-3</v>
      </c>
      <c r="J1472" s="14">
        <v>41.212119999999999</v>
      </c>
      <c r="L1472" t="s">
        <v>170</v>
      </c>
      <c r="M1472" t="s">
        <v>170</v>
      </c>
      <c r="N1472" t="s">
        <v>170</v>
      </c>
      <c r="O1472" s="2">
        <v>95</v>
      </c>
      <c r="P1472" s="27">
        <v>8.0288701266871196E-4</v>
      </c>
      <c r="Q1472" s="14">
        <v>35.757575757575701</v>
      </c>
      <c r="R1472" s="2">
        <v>158</v>
      </c>
      <c r="S1472" s="27">
        <v>1.2855771264910253E-3</v>
      </c>
      <c r="T1472" s="14">
        <v>62.4242439</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2662</v>
      </c>
      <c r="F1473" s="302">
        <v>0.12199816681943171</v>
      </c>
      <c r="G1473" s="14">
        <v>195.75757575757501</v>
      </c>
      <c r="H1473" s="2">
        <v>2254</v>
      </c>
      <c r="I1473" s="302">
        <v>9.9159737803000303E-2</v>
      </c>
      <c r="J1473" s="14">
        <v>234.545456</v>
      </c>
      <c r="L1473" t="s">
        <v>170</v>
      </c>
      <c r="M1473" t="s">
        <v>170</v>
      </c>
      <c r="N1473" t="s">
        <v>170</v>
      </c>
      <c r="O1473" s="2">
        <v>14833</v>
      </c>
      <c r="P1473" s="27">
        <v>0.12536024272542109</v>
      </c>
      <c r="Q1473" s="14">
        <v>40</v>
      </c>
      <c r="R1473" s="2">
        <v>14765</v>
      </c>
      <c r="S1473" s="27">
        <v>0.12013636881417715</v>
      </c>
      <c r="T1473" s="14">
        <v>90.303030000000007</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3722</v>
      </c>
      <c r="F1474" s="302">
        <v>0.17057745187901008</v>
      </c>
      <c r="G1474" s="14">
        <v>273.93939393939303</v>
      </c>
      <c r="H1474" s="2">
        <v>3580</v>
      </c>
      <c r="I1474" s="302">
        <v>0.15749417095596321</v>
      </c>
      <c r="J1474" s="14">
        <v>255.15152</v>
      </c>
      <c r="L1474" t="s">
        <v>170</v>
      </c>
      <c r="M1474" t="s">
        <v>170</v>
      </c>
      <c r="N1474" t="s">
        <v>170</v>
      </c>
      <c r="O1474" s="2">
        <v>17139</v>
      </c>
      <c r="P1474" s="27">
        <v>0.14484926852767424</v>
      </c>
      <c r="Q1474" s="14">
        <v>363.030303030303</v>
      </c>
      <c r="R1474" s="2">
        <v>17147</v>
      </c>
      <c r="S1474" s="27">
        <v>0.13951766448064312</v>
      </c>
      <c r="T1474" s="14">
        <v>326.66665599999999</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17</v>
      </c>
      <c r="F1475" s="302">
        <v>7.7910174152153984E-4</v>
      </c>
      <c r="G1475" s="14">
        <v>15.757575757575699</v>
      </c>
      <c r="H1475" s="2">
        <v>77</v>
      </c>
      <c r="I1475" s="302">
        <v>3.3874444591087062E-3</v>
      </c>
      <c r="J1475" s="14">
        <v>43.030304000000001</v>
      </c>
      <c r="L1475" t="s">
        <v>170</v>
      </c>
      <c r="M1475" t="s">
        <v>170</v>
      </c>
      <c r="N1475" t="s">
        <v>170</v>
      </c>
      <c r="O1475" s="2">
        <v>123</v>
      </c>
      <c r="P1475" s="27">
        <v>1.0395273953500166E-3</v>
      </c>
      <c r="Q1475" s="14">
        <v>56.363636363636303</v>
      </c>
      <c r="R1475" s="2">
        <v>237</v>
      </c>
      <c r="S1475" s="27">
        <v>1.9283656897365381E-3</v>
      </c>
      <c r="T1475" s="14">
        <v>70.909090000000006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3705</v>
      </c>
      <c r="F1476" s="302">
        <v>0.16979835013748854</v>
      </c>
      <c r="G1476" s="14">
        <v>278.78787878787801</v>
      </c>
      <c r="H1476" s="2">
        <v>3503</v>
      </c>
      <c r="I1476" s="302">
        <v>0.15410672649685453</v>
      </c>
      <c r="J1476" s="14">
        <v>253.33332799999999</v>
      </c>
      <c r="L1476" t="s">
        <v>170</v>
      </c>
      <c r="M1476" t="s">
        <v>170</v>
      </c>
      <c r="N1476" t="s">
        <v>170</v>
      </c>
      <c r="O1476" s="2">
        <v>17016</v>
      </c>
      <c r="P1476" s="27">
        <v>0.14380974113232423</v>
      </c>
      <c r="Q1476" s="14">
        <v>367.27272727272702</v>
      </c>
      <c r="R1476" s="2">
        <v>16910</v>
      </c>
      <c r="S1476" s="27">
        <v>0.13758929879090659</v>
      </c>
      <c r="T1476" s="14">
        <v>329.69695999999999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3468</v>
      </c>
      <c r="F1477" s="302">
        <v>0.15893675527039414</v>
      </c>
      <c r="G1477" s="14">
        <v>173.939393939393</v>
      </c>
      <c r="H1477" s="2">
        <v>4411</v>
      </c>
      <c r="I1477" s="302">
        <v>0.19405217544322731</v>
      </c>
      <c r="J1477" s="14">
        <v>235.15152</v>
      </c>
      <c r="L1477" t="s">
        <v>170</v>
      </c>
      <c r="M1477" t="s">
        <v>170</v>
      </c>
      <c r="N1477" t="s">
        <v>170</v>
      </c>
      <c r="O1477" s="2">
        <v>20603</v>
      </c>
      <c r="P1477" s="27">
        <v>0.17412506444224707</v>
      </c>
      <c r="Q1477" s="14">
        <v>329.69696969696901</v>
      </c>
      <c r="R1477" s="2">
        <v>22363</v>
      </c>
      <c r="S1477" s="27">
        <v>0.18195798278303038</v>
      </c>
      <c r="T1477" s="14">
        <v>352.121216</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127</v>
      </c>
      <c r="F1478" s="302">
        <v>5.8203483043079741E-3</v>
      </c>
      <c r="G1478" s="14">
        <v>52.121212121212103</v>
      </c>
      <c r="H1478" s="2">
        <v>60</v>
      </c>
      <c r="I1478" s="302">
        <v>2.6395671109937968E-3</v>
      </c>
      <c r="J1478" s="14">
        <v>30.909089999999999</v>
      </c>
      <c r="L1478" t="s">
        <v>170</v>
      </c>
      <c r="M1478" t="s">
        <v>170</v>
      </c>
      <c r="N1478" t="s">
        <v>170</v>
      </c>
      <c r="O1478" s="2">
        <v>549</v>
      </c>
      <c r="P1478" s="27">
        <v>4.6398417890012927E-3</v>
      </c>
      <c r="Q1478" s="14">
        <v>107.87878787878699</v>
      </c>
      <c r="R1478" s="2">
        <v>515</v>
      </c>
      <c r="S1478" s="27">
        <v>4.1903305072334054E-3</v>
      </c>
      <c r="T1478" s="14">
        <v>103.63636</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3341</v>
      </c>
      <c r="F1479" s="302">
        <v>0.15311640696608617</v>
      </c>
      <c r="G1479" s="14">
        <v>176.363636363636</v>
      </c>
      <c r="H1479" s="2">
        <v>4351</v>
      </c>
      <c r="I1479" s="302">
        <v>0.1914126083322335</v>
      </c>
      <c r="J1479" s="14">
        <v>239.393936</v>
      </c>
      <c r="L1479" t="s">
        <v>170</v>
      </c>
      <c r="M1479" t="s">
        <v>170</v>
      </c>
      <c r="N1479" t="s">
        <v>170</v>
      </c>
      <c r="O1479" s="2">
        <v>20054</v>
      </c>
      <c r="P1479" s="27">
        <v>0.16948522265324578</v>
      </c>
      <c r="Q1479" s="14">
        <v>343.636363636363</v>
      </c>
      <c r="R1479" s="2">
        <v>21848</v>
      </c>
      <c r="S1479" s="27">
        <v>0.17776765227579697</v>
      </c>
      <c r="T1479" s="14">
        <v>344.84848</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393</v>
      </c>
      <c r="F1480" s="302">
        <v>1.8010999083409716E-2</v>
      </c>
      <c r="G1480" s="14">
        <v>64.848484848484802</v>
      </c>
      <c r="H1480" s="2">
        <v>698</v>
      </c>
      <c r="I1480" s="302">
        <v>3.0706964057894505E-2</v>
      </c>
      <c r="J1480" s="14">
        <v>115.151512</v>
      </c>
      <c r="L1480" t="s">
        <v>170</v>
      </c>
      <c r="M1480" t="s">
        <v>170</v>
      </c>
      <c r="N1480" t="s">
        <v>170</v>
      </c>
      <c r="O1480" s="2">
        <v>3343</v>
      </c>
      <c r="P1480" s="27">
        <v>2.8253171403700043E-2</v>
      </c>
      <c r="Q1480" s="14">
        <v>53.939393939393902</v>
      </c>
      <c r="R1480" s="2">
        <v>4220</v>
      </c>
      <c r="S1480" s="27">
        <v>3.4336300467038776E-2</v>
      </c>
      <c r="T1480" s="14">
        <v>62.4242439</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51</v>
      </c>
      <c r="F1481" s="302">
        <v>2.3373052245646195E-3</v>
      </c>
      <c r="G1481" s="14">
        <v>26.060606060605998</v>
      </c>
      <c r="H1481" s="2">
        <v>18</v>
      </c>
      <c r="I1481" s="302">
        <v>7.9187013329813909E-4</v>
      </c>
      <c r="J1481" s="14">
        <v>13.333333</v>
      </c>
      <c r="L1481" t="s">
        <v>170</v>
      </c>
      <c r="M1481" t="s">
        <v>170</v>
      </c>
      <c r="N1481" t="s">
        <v>170</v>
      </c>
      <c r="O1481" s="2">
        <v>141</v>
      </c>
      <c r="P1481" s="27">
        <v>1.1916533556451409E-3</v>
      </c>
      <c r="Q1481" s="14">
        <v>42.424242424242401</v>
      </c>
      <c r="R1481" s="2">
        <v>154</v>
      </c>
      <c r="S1481" s="27">
        <v>1.2530308701241639E-3</v>
      </c>
      <c r="T1481" s="14">
        <v>52.121212</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342</v>
      </c>
      <c r="F1482" s="302">
        <v>1.5673693858845095E-2</v>
      </c>
      <c r="G1482" s="14">
        <v>55.757575757575701</v>
      </c>
      <c r="H1482" s="2">
        <v>680</v>
      </c>
      <c r="I1482" s="302">
        <v>2.9915093924596365E-2</v>
      </c>
      <c r="J1482" s="14">
        <v>116.36364</v>
      </c>
      <c r="L1482" t="s">
        <v>170</v>
      </c>
      <c r="M1482" t="s">
        <v>170</v>
      </c>
      <c r="N1482" t="s">
        <v>170</v>
      </c>
      <c r="O1482" s="2">
        <v>3202</v>
      </c>
      <c r="P1482" s="27">
        <v>2.70615180480549E-2</v>
      </c>
      <c r="Q1482" s="14">
        <v>63.636363636363598</v>
      </c>
      <c r="R1482" s="2">
        <v>4066</v>
      </c>
      <c r="S1482" s="27">
        <v>3.3083269596914613E-2</v>
      </c>
      <c r="T1482" s="14">
        <v>80</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399</v>
      </c>
      <c r="F1483" s="302">
        <v>1.8285976168652612E-2</v>
      </c>
      <c r="G1483" s="14">
        <v>73.3333333333333</v>
      </c>
      <c r="H1483" s="2">
        <v>626</v>
      </c>
      <c r="I1483" s="302">
        <v>2.7539483524701949E-2</v>
      </c>
      <c r="J1483" s="14">
        <v>100</v>
      </c>
      <c r="L1483" t="s">
        <v>170</v>
      </c>
      <c r="M1483" t="s">
        <v>170</v>
      </c>
      <c r="N1483" t="s">
        <v>170</v>
      </c>
      <c r="O1483" s="2">
        <v>2205</v>
      </c>
      <c r="P1483" s="27">
        <v>1.8635430136152733E-2</v>
      </c>
      <c r="Q1483" s="14">
        <v>33.939393939393902</v>
      </c>
      <c r="R1483" s="2">
        <v>2705</v>
      </c>
      <c r="S1483" s="27">
        <v>2.2009405868090023E-2</v>
      </c>
      <c r="T1483" s="14">
        <v>42.4242439</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10</v>
      </c>
      <c r="F1484" s="302">
        <v>4.5829514207149406E-4</v>
      </c>
      <c r="G1484" s="14">
        <v>9.6969696969696901</v>
      </c>
      <c r="H1484" s="2">
        <v>50</v>
      </c>
      <c r="I1484" s="302">
        <v>2.1996392591614976E-3</v>
      </c>
      <c r="J1484" s="14">
        <v>38.181820000000002</v>
      </c>
      <c r="L1484" t="s">
        <v>170</v>
      </c>
      <c r="M1484" t="s">
        <v>170</v>
      </c>
      <c r="N1484" t="s">
        <v>170</v>
      </c>
      <c r="O1484" s="2">
        <v>244</v>
      </c>
      <c r="P1484" s="27">
        <v>2.0621519062227968E-3</v>
      </c>
      <c r="Q1484" s="14">
        <v>53.3333333333333</v>
      </c>
      <c r="R1484" s="2">
        <v>404</v>
      </c>
      <c r="S1484" s="27">
        <v>3.2871718930530015E-3</v>
      </c>
      <c r="T1484" s="14">
        <v>87.272729999999996</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389</v>
      </c>
      <c r="F1485" s="302">
        <v>1.7827681026581117E-2</v>
      </c>
      <c r="G1485" s="14">
        <v>73.939393939393895</v>
      </c>
      <c r="H1485" s="2">
        <v>576</v>
      </c>
      <c r="I1485" s="302">
        <v>2.5339844265540451E-2</v>
      </c>
      <c r="J1485" s="14">
        <v>98.181816100000006</v>
      </c>
      <c r="L1485" t="s">
        <v>170</v>
      </c>
      <c r="M1485" t="s">
        <v>170</v>
      </c>
      <c r="N1485" t="s">
        <v>170</v>
      </c>
      <c r="O1485" s="2">
        <v>1961</v>
      </c>
      <c r="P1485" s="27">
        <v>1.6573278229929937E-2</v>
      </c>
      <c r="Q1485" s="14">
        <v>60</v>
      </c>
      <c r="R1485" s="2">
        <v>2301</v>
      </c>
      <c r="S1485" s="27">
        <v>1.8722233975037021E-2</v>
      </c>
      <c r="T1485" s="14">
        <v>91.515150000000006</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11176</v>
      </c>
      <c r="F1486" s="302">
        <v>0.51219065077910175</v>
      </c>
      <c r="G1486" s="14">
        <v>280</v>
      </c>
      <c r="H1486" s="2">
        <v>11097</v>
      </c>
      <c r="I1486" s="302">
        <v>0.48818793717830278</v>
      </c>
      <c r="J1486" s="14">
        <v>320</v>
      </c>
      <c r="L1486" t="s">
        <v>170</v>
      </c>
      <c r="M1486" t="s">
        <v>170</v>
      </c>
      <c r="N1486" t="s">
        <v>170</v>
      </c>
      <c r="O1486" s="2">
        <v>60105</v>
      </c>
      <c r="P1486" s="27">
        <v>0.50797393575213612</v>
      </c>
      <c r="Q1486" s="14">
        <v>140</v>
      </c>
      <c r="R1486" s="2">
        <v>61544</v>
      </c>
      <c r="S1486" s="27">
        <v>0.50075670046052956</v>
      </c>
      <c r="T1486" s="14">
        <v>156.96969999999999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2499</v>
      </c>
      <c r="F1487" s="302">
        <v>0.11452795600366636</v>
      </c>
      <c r="G1487" s="14">
        <v>168.48484848484799</v>
      </c>
      <c r="H1487" s="2">
        <v>2043</v>
      </c>
      <c r="I1487" s="302">
        <v>8.987726012933879E-2</v>
      </c>
      <c r="J1487" s="14">
        <v>230.30302399999999</v>
      </c>
      <c r="L1487" t="s">
        <v>170</v>
      </c>
      <c r="M1487" t="s">
        <v>170</v>
      </c>
      <c r="N1487" t="s">
        <v>170</v>
      </c>
      <c r="O1487" s="2">
        <v>14506</v>
      </c>
      <c r="P1487" s="27">
        <v>0.12259662111339301</v>
      </c>
      <c r="Q1487" s="14">
        <v>13.9393939393939</v>
      </c>
      <c r="R1487" s="2">
        <v>14513</v>
      </c>
      <c r="S1487" s="27">
        <v>0.11808595466306489</v>
      </c>
      <c r="T1487" s="14">
        <v>66.060609999999997</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0</v>
      </c>
      <c r="F1488" s="302">
        <v>0</v>
      </c>
      <c r="G1488" s="14">
        <v>13.3333333333333</v>
      </c>
      <c r="H1488" s="2">
        <v>0</v>
      </c>
      <c r="I1488" s="302">
        <v>0</v>
      </c>
      <c r="J1488" s="14">
        <v>15.151515</v>
      </c>
      <c r="L1488" t="s">
        <v>170</v>
      </c>
      <c r="M1488" t="s">
        <v>170</v>
      </c>
      <c r="N1488" t="s">
        <v>170</v>
      </c>
      <c r="O1488" s="2">
        <v>177</v>
      </c>
      <c r="P1488" s="27">
        <v>1.4959052762353897E-3</v>
      </c>
      <c r="Q1488" s="14">
        <v>81.818181818181799</v>
      </c>
      <c r="R1488" s="2">
        <v>61</v>
      </c>
      <c r="S1488" s="27">
        <v>4.9633040959463632E-4</v>
      </c>
      <c r="T1488" s="14">
        <v>24.242424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2499</v>
      </c>
      <c r="F1489" s="302">
        <v>0.11452795600366636</v>
      </c>
      <c r="G1489" s="2">
        <v>168.48484848484799</v>
      </c>
      <c r="H1489" s="2">
        <v>2043</v>
      </c>
      <c r="I1489" s="302">
        <v>8.987726012933879E-2</v>
      </c>
      <c r="J1489" s="14">
        <v>230.30302399999999</v>
      </c>
      <c r="L1489" t="s">
        <v>170</v>
      </c>
      <c r="M1489" t="s">
        <v>170</v>
      </c>
      <c r="N1489" t="s">
        <v>170</v>
      </c>
      <c r="O1489" s="2">
        <v>14329</v>
      </c>
      <c r="P1489" s="27">
        <v>0.1211007158371576</v>
      </c>
      <c r="Q1489" s="14">
        <v>84.848484848484802</v>
      </c>
      <c r="R1489" s="2">
        <v>14452</v>
      </c>
      <c r="S1489" s="27">
        <v>0.11758962425347025</v>
      </c>
      <c r="T1489" s="14">
        <v>65.454544100000007</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3401</v>
      </c>
      <c r="F1490" s="302">
        <v>0.15586617781851511</v>
      </c>
      <c r="G1490" s="14">
        <v>201.81818181818099</v>
      </c>
      <c r="H1490" s="2">
        <v>3778</v>
      </c>
      <c r="I1490" s="302">
        <v>0.16620474242224276</v>
      </c>
      <c r="J1490" s="14">
        <v>225.454544</v>
      </c>
      <c r="L1490" t="s">
        <v>170</v>
      </c>
      <c r="M1490" t="s">
        <v>170</v>
      </c>
      <c r="N1490" t="s">
        <v>170</v>
      </c>
      <c r="O1490" s="2">
        <v>16617</v>
      </c>
      <c r="P1490" s="27">
        <v>0.14043761567911564</v>
      </c>
      <c r="Q1490" s="14">
        <v>117.575757575757</v>
      </c>
      <c r="R1490" s="2">
        <v>16760</v>
      </c>
      <c r="S1490" s="27">
        <v>0.13636881417714927</v>
      </c>
      <c r="T1490" s="14">
        <v>102.42424</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302">
        <v>0</v>
      </c>
      <c r="G1491" s="14">
        <v>13.3333333333333</v>
      </c>
      <c r="H1491" s="2">
        <v>12</v>
      </c>
      <c r="I1491" s="302">
        <v>5.2791342219875943E-4</v>
      </c>
      <c r="J1491" s="14">
        <v>12.121212</v>
      </c>
      <c r="L1491" t="s">
        <v>170</v>
      </c>
      <c r="M1491" t="s">
        <v>170</v>
      </c>
      <c r="N1491" t="s">
        <v>170</v>
      </c>
      <c r="O1491" s="2">
        <v>29</v>
      </c>
      <c r="P1491" s="27">
        <v>2.4509182491992259E-4</v>
      </c>
      <c r="Q1491" s="14">
        <v>16.969696969696901</v>
      </c>
      <c r="R1491" s="2">
        <v>132</v>
      </c>
      <c r="S1491" s="27">
        <v>1.0740264601064263E-3</v>
      </c>
      <c r="T1491" s="14">
        <v>49.0909081</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3401</v>
      </c>
      <c r="F1492" s="302">
        <v>0.15586617781851511</v>
      </c>
      <c r="G1492" s="14">
        <v>201.81818181818099</v>
      </c>
      <c r="H1492" s="2">
        <v>3766</v>
      </c>
      <c r="I1492" s="302">
        <v>0.16567682900004399</v>
      </c>
      <c r="J1492" s="14">
        <v>224.24243200000001</v>
      </c>
      <c r="L1492" t="s">
        <v>170</v>
      </c>
      <c r="M1492" t="s">
        <v>170</v>
      </c>
      <c r="N1492" t="s">
        <v>170</v>
      </c>
      <c r="O1492" s="2">
        <v>16588</v>
      </c>
      <c r="P1492" s="27">
        <v>0.14019252385419573</v>
      </c>
      <c r="Q1492" s="14">
        <v>117.575757575757</v>
      </c>
      <c r="R1492" s="2">
        <v>16628</v>
      </c>
      <c r="S1492" s="27">
        <v>0.13529478771704284</v>
      </c>
      <c r="T1492" s="14">
        <v>105.454544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4215</v>
      </c>
      <c r="F1493" s="302">
        <v>0.19317140238313474</v>
      </c>
      <c r="G1493" s="14">
        <v>187.272727272727</v>
      </c>
      <c r="H1493" s="2">
        <v>3748</v>
      </c>
      <c r="I1493" s="302">
        <v>0.16488495886674584</v>
      </c>
      <c r="J1493" s="14">
        <v>215.75756799999999</v>
      </c>
      <c r="L1493" t="s">
        <v>170</v>
      </c>
      <c r="M1493" t="s">
        <v>170</v>
      </c>
      <c r="N1493" t="s">
        <v>170</v>
      </c>
      <c r="O1493" s="2">
        <v>21995</v>
      </c>
      <c r="P1493" s="27">
        <v>0.18588947203840336</v>
      </c>
      <c r="Q1493" s="14">
        <v>42.424242424242401</v>
      </c>
      <c r="R1493" s="2">
        <v>22057</v>
      </c>
      <c r="S1493" s="27">
        <v>0.17946819417096549</v>
      </c>
      <c r="T1493" s="14">
        <v>71.515150000000006</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47</v>
      </c>
      <c r="F1494" s="302">
        <v>2.1539871677360221E-3</v>
      </c>
      <c r="G1494" s="14">
        <v>21.2121212121212</v>
      </c>
      <c r="H1494" s="2">
        <v>31</v>
      </c>
      <c r="I1494" s="302">
        <v>1.3637763406801286E-3</v>
      </c>
      <c r="J1494" s="14">
        <v>19.393940000000001</v>
      </c>
      <c r="L1494" t="s">
        <v>170</v>
      </c>
      <c r="M1494" t="s">
        <v>170</v>
      </c>
      <c r="N1494" t="s">
        <v>170</v>
      </c>
      <c r="O1494" s="2">
        <v>666</v>
      </c>
      <c r="P1494" s="27">
        <v>5.6286605309196014E-3</v>
      </c>
      <c r="Q1494" s="14">
        <v>96.969696969696898</v>
      </c>
      <c r="R1494" s="2">
        <v>540</v>
      </c>
      <c r="S1494" s="27">
        <v>4.3937446095262895E-3</v>
      </c>
      <c r="T1494" s="14">
        <v>71.515150000000006</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4168</v>
      </c>
      <c r="F1495" s="302">
        <v>0.19101741521539872</v>
      </c>
      <c r="G1495" s="14">
        <v>183.636363636363</v>
      </c>
      <c r="H1495" s="2">
        <v>3717</v>
      </c>
      <c r="I1495" s="302">
        <v>0.16352118252606573</v>
      </c>
      <c r="J1495" s="14">
        <v>218.18182400000001</v>
      </c>
      <c r="L1495" t="s">
        <v>170</v>
      </c>
      <c r="M1495" t="s">
        <v>170</v>
      </c>
      <c r="N1495" t="s">
        <v>170</v>
      </c>
      <c r="O1495" s="2">
        <v>21329</v>
      </c>
      <c r="P1495" s="27">
        <v>0.18026081150748374</v>
      </c>
      <c r="Q1495" s="14">
        <v>102.424242424242</v>
      </c>
      <c r="R1495" s="2">
        <v>21517</v>
      </c>
      <c r="S1495" s="27">
        <v>0.17507444956143919</v>
      </c>
      <c r="T1495" s="14">
        <v>109.696968</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651</v>
      </c>
      <c r="F1496" s="302">
        <v>2.9835013748854264E-2</v>
      </c>
      <c r="G1496" s="14">
        <v>61.212121212121197</v>
      </c>
      <c r="H1496" s="2">
        <v>972</v>
      </c>
      <c r="I1496" s="302">
        <v>4.2760987198099509E-2</v>
      </c>
      <c r="J1496" s="14">
        <v>138.18182400000001</v>
      </c>
      <c r="L1496" t="s">
        <v>170</v>
      </c>
      <c r="M1496" t="s">
        <v>170</v>
      </c>
      <c r="N1496" t="s">
        <v>170</v>
      </c>
      <c r="O1496" s="2">
        <v>3833</v>
      </c>
      <c r="P1496" s="27">
        <v>3.2394378100622873E-2</v>
      </c>
      <c r="Q1496" s="14">
        <v>28.484848484848399</v>
      </c>
      <c r="R1496" s="2">
        <v>4602</v>
      </c>
      <c r="S1496" s="27">
        <v>3.7444467950074042E-2</v>
      </c>
      <c r="T1496" s="14">
        <v>16.363636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46</v>
      </c>
      <c r="F1497" s="302">
        <v>2.1081576535288728E-3</v>
      </c>
      <c r="G1497" s="14">
        <v>18.7878787878787</v>
      </c>
      <c r="H1497" s="2">
        <v>83</v>
      </c>
      <c r="I1497" s="302">
        <v>3.6514011702080858E-3</v>
      </c>
      <c r="J1497" s="14">
        <v>38.181820000000002</v>
      </c>
      <c r="L1497" t="s">
        <v>170</v>
      </c>
      <c r="M1497" t="s">
        <v>170</v>
      </c>
      <c r="N1497" t="s">
        <v>170</v>
      </c>
      <c r="O1497" s="2">
        <v>287</v>
      </c>
      <c r="P1497" s="27">
        <v>2.4255639224833717E-3</v>
      </c>
      <c r="Q1497" s="14">
        <v>62.424242424242401</v>
      </c>
      <c r="R1497" s="2">
        <v>503</v>
      </c>
      <c r="S1497" s="27">
        <v>4.0926917381328212E-3</v>
      </c>
      <c r="T1497" s="14">
        <v>108.484848</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605</v>
      </c>
      <c r="F1498" s="302">
        <v>2.7726856095325391E-2</v>
      </c>
      <c r="G1498" s="14">
        <v>60</v>
      </c>
      <c r="H1498" s="2">
        <v>889</v>
      </c>
      <c r="I1498" s="302">
        <v>3.9109586027891427E-2</v>
      </c>
      <c r="J1498" s="14">
        <v>138.18182400000001</v>
      </c>
      <c r="L1498" t="s">
        <v>170</v>
      </c>
      <c r="M1498" t="s">
        <v>170</v>
      </c>
      <c r="N1498" t="s">
        <v>170</v>
      </c>
      <c r="O1498" s="2">
        <v>3546</v>
      </c>
      <c r="P1498" s="27">
        <v>2.99688141781395E-2</v>
      </c>
      <c r="Q1498" s="14">
        <v>67.272727272727195</v>
      </c>
      <c r="R1498" s="2">
        <v>4099</v>
      </c>
      <c r="S1498" s="27">
        <v>3.3351776211941221E-2</v>
      </c>
      <c r="T1498" s="14">
        <v>107.878784</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410</v>
      </c>
      <c r="F1499" s="302">
        <v>1.8790100824931256E-2</v>
      </c>
      <c r="G1499" s="14">
        <v>61.818181818181799</v>
      </c>
      <c r="H1499" s="2">
        <v>556</v>
      </c>
      <c r="I1499" s="302">
        <v>2.4459988561875853E-2</v>
      </c>
      <c r="J1499" s="14">
        <v>98.181816100000006</v>
      </c>
      <c r="L1499" t="s">
        <v>170</v>
      </c>
      <c r="M1499" t="s">
        <v>170</v>
      </c>
      <c r="N1499" t="s">
        <v>170</v>
      </c>
      <c r="O1499" s="2">
        <v>3154</v>
      </c>
      <c r="P1499" s="27">
        <v>2.6655848820601236E-2</v>
      </c>
      <c r="Q1499" s="14">
        <v>42.424242424242401</v>
      </c>
      <c r="R1499" s="2">
        <v>3612</v>
      </c>
      <c r="S1499" s="27">
        <v>2.9389269499275845E-2</v>
      </c>
      <c r="T1499" s="14">
        <v>44.242424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42</v>
      </c>
      <c r="F1500" s="302">
        <v>1.9248395967002749E-3</v>
      </c>
      <c r="G1500" s="14">
        <v>33.3333333333333</v>
      </c>
      <c r="H1500" s="2">
        <v>0</v>
      </c>
      <c r="I1500" s="302">
        <v>0</v>
      </c>
      <c r="J1500" s="14">
        <v>15.151515</v>
      </c>
      <c r="L1500" t="s">
        <v>170</v>
      </c>
      <c r="M1500" t="s">
        <v>170</v>
      </c>
      <c r="N1500" t="s">
        <v>170</v>
      </c>
      <c r="O1500" s="2">
        <v>442</v>
      </c>
      <c r="P1500" s="27">
        <v>3.7355374694691651E-3</v>
      </c>
      <c r="Q1500" s="14">
        <v>84.242424242424207</v>
      </c>
      <c r="R1500" s="2">
        <v>439</v>
      </c>
      <c r="S1500" s="27">
        <v>3.5719516362630386E-3</v>
      </c>
      <c r="T1500" s="14">
        <v>79.393936199999999</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368</v>
      </c>
      <c r="F1501" s="302">
        <v>1.6865261228230982E-2</v>
      </c>
      <c r="G1501" s="14">
        <v>55.151515151515099</v>
      </c>
      <c r="H1501" s="2">
        <v>556</v>
      </c>
      <c r="I1501" s="302">
        <v>2.4459988561875853E-2</v>
      </c>
      <c r="J1501" s="14">
        <v>98.181816100000006</v>
      </c>
      <c r="L1501" t="s">
        <v>170</v>
      </c>
      <c r="M1501" t="s">
        <v>170</v>
      </c>
      <c r="N1501" t="s">
        <v>170</v>
      </c>
      <c r="O1501" s="2">
        <v>2712</v>
      </c>
      <c r="P1501" s="27">
        <v>2.292031135113207E-2</v>
      </c>
      <c r="Q1501" s="14">
        <v>90.303030303030297</v>
      </c>
      <c r="R1501" s="2">
        <v>3173</v>
      </c>
      <c r="S1501" s="27">
        <v>2.5817317863012806E-2</v>
      </c>
      <c r="T1501" s="14">
        <v>84.848489999999998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2043</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305" t="s">
        <v>1700</v>
      </c>
      <c r="F1504" s="305"/>
      <c r="G1504" s="305" t="s">
        <v>1701</v>
      </c>
      <c r="H1504" s="305" t="s">
        <v>1700</v>
      </c>
      <c r="I1504" s="305"/>
      <c r="J1504" s="305" t="s">
        <v>1701</v>
      </c>
      <c r="K1504" t="s">
        <v>170</v>
      </c>
      <c r="L1504" t="s">
        <v>170</v>
      </c>
      <c r="M1504" t="s">
        <v>170</v>
      </c>
      <c r="N1504" t="s">
        <v>170</v>
      </c>
      <c r="O1504" s="208" t="s">
        <v>1700</v>
      </c>
      <c r="P1504" s="208"/>
      <c r="Q1504" s="208" t="s">
        <v>1701</v>
      </c>
      <c r="R1504" s="208" t="s">
        <v>1700</v>
      </c>
      <c r="S1504" s="208"/>
      <c r="T1504" s="208" t="s">
        <v>1701</v>
      </c>
      <c r="U1504" t="s">
        <v>170</v>
      </c>
      <c r="V1504" t="s">
        <v>170</v>
      </c>
      <c r="W1504" t="s">
        <v>170</v>
      </c>
      <c r="X1504" t="s">
        <v>170</v>
      </c>
      <c r="Y1504" s="208" t="s">
        <v>1700</v>
      </c>
      <c r="Z1504" s="208"/>
      <c r="AA1504" s="208" t="s">
        <v>1701</v>
      </c>
      <c r="AB1504" s="208" t="s">
        <v>1700</v>
      </c>
      <c r="AC1504" s="208"/>
      <c r="AD1504" s="208" t="s">
        <v>1701</v>
      </c>
      <c r="AE1504" t="s">
        <v>170</v>
      </c>
    </row>
    <row r="1505" spans="1:30" x14ac:dyDescent="0.3">
      <c r="A1505" t="s">
        <v>172</v>
      </c>
      <c r="B1505" t="s">
        <v>170</v>
      </c>
      <c r="C1505" t="s">
        <v>170</v>
      </c>
      <c r="D1505" t="s">
        <v>170</v>
      </c>
      <c r="E1505" s="2">
        <v>16659</v>
      </c>
      <c r="F1505" t="s">
        <v>170</v>
      </c>
      <c r="G1505" s="14">
        <v>271.51515151515099</v>
      </c>
      <c r="H1505" s="2">
        <v>18369</v>
      </c>
      <c r="I1505" t="s">
        <v>170</v>
      </c>
      <c r="J1505" s="14">
        <v>383.63635299999999</v>
      </c>
      <c r="L1505" t="s">
        <v>170</v>
      </c>
      <c r="M1505" t="s">
        <v>170</v>
      </c>
      <c r="N1505" t="s">
        <v>170</v>
      </c>
      <c r="O1505" s="2">
        <v>88889</v>
      </c>
      <c r="P1505" s="27" t="s">
        <v>170</v>
      </c>
      <c r="Q1505" s="14">
        <v>618.18181818181802</v>
      </c>
      <c r="R1505" s="2">
        <v>93466</v>
      </c>
      <c r="S1505" s="27" t="s">
        <v>170</v>
      </c>
      <c r="T1505" s="14">
        <v>540</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7982</v>
      </c>
      <c r="F1506" s="302">
        <v>0.47914040458610963</v>
      </c>
      <c r="G1506" s="14">
        <v>289.69696969696901</v>
      </c>
      <c r="H1506" s="2">
        <v>9315</v>
      </c>
      <c r="I1506" s="302">
        <v>0.50710436060754527</v>
      </c>
      <c r="J1506" s="14">
        <v>311.51513699999998</v>
      </c>
      <c r="L1506" t="s">
        <v>170</v>
      </c>
      <c r="M1506" t="s">
        <v>170</v>
      </c>
      <c r="N1506" t="s">
        <v>170</v>
      </c>
      <c r="O1506" s="2">
        <v>43290</v>
      </c>
      <c r="P1506" s="27">
        <v>0.48701189123513594</v>
      </c>
      <c r="Q1506" s="14">
        <v>578.18181818181802</v>
      </c>
      <c r="R1506" s="2">
        <v>46435</v>
      </c>
      <c r="S1506" s="27">
        <v>0.49681167483362937</v>
      </c>
      <c r="T1506" s="14">
        <v>507.878784</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3722</v>
      </c>
      <c r="F1507" s="302">
        <v>0.22342277447625908</v>
      </c>
      <c r="G1507" s="14">
        <v>273.93939393939303</v>
      </c>
      <c r="H1507" s="2">
        <v>3580</v>
      </c>
      <c r="I1507" s="302">
        <v>0.19489357068974902</v>
      </c>
      <c r="J1507" s="14">
        <v>255.15152</v>
      </c>
      <c r="L1507" t="s">
        <v>170</v>
      </c>
      <c r="M1507" t="s">
        <v>170</v>
      </c>
      <c r="N1507" t="s">
        <v>170</v>
      </c>
      <c r="O1507" s="2">
        <v>17139</v>
      </c>
      <c r="P1507" s="27">
        <v>0.19281350898311378</v>
      </c>
      <c r="Q1507" s="14">
        <v>363.030303030303</v>
      </c>
      <c r="R1507" s="2">
        <v>17147</v>
      </c>
      <c r="S1507" s="27">
        <v>0.18345708599918686</v>
      </c>
      <c r="T1507" s="14">
        <v>326.66665599999999</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39</v>
      </c>
      <c r="F1508" s="302">
        <v>2.3410768953718709E-3</v>
      </c>
      <c r="G1508" s="14">
        <v>30.303030303030301</v>
      </c>
      <c r="H1508" s="2">
        <v>130</v>
      </c>
      <c r="I1508" s="302">
        <v>7.0771408351026181E-3</v>
      </c>
      <c r="J1508" s="14">
        <v>50.303031900000001</v>
      </c>
      <c r="L1508" t="s">
        <v>170</v>
      </c>
      <c r="M1508" t="s">
        <v>170</v>
      </c>
      <c r="N1508" t="s">
        <v>170</v>
      </c>
      <c r="O1508" s="2">
        <v>291</v>
      </c>
      <c r="P1508" s="27">
        <v>3.2737459078176151E-3</v>
      </c>
      <c r="Q1508" s="14">
        <v>90.909090909090907</v>
      </c>
      <c r="R1508" s="2">
        <v>750</v>
      </c>
      <c r="S1508" s="27">
        <v>8.024308304624141E-3</v>
      </c>
      <c r="T1508" s="14">
        <v>188.484848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3683</v>
      </c>
      <c r="F1509" s="302">
        <v>0.22108169758088722</v>
      </c>
      <c r="G1509" s="14">
        <v>283.030303030303</v>
      </c>
      <c r="H1509" s="2">
        <v>3450</v>
      </c>
      <c r="I1509" s="302">
        <v>0.18781642985464642</v>
      </c>
      <c r="J1509" s="14">
        <v>250.30302399999999</v>
      </c>
      <c r="L1509" t="s">
        <v>170</v>
      </c>
      <c r="M1509" t="s">
        <v>170</v>
      </c>
      <c r="N1509" t="s">
        <v>170</v>
      </c>
      <c r="O1509" s="2">
        <v>16848</v>
      </c>
      <c r="P1509" s="27">
        <v>0.18953976307529616</v>
      </c>
      <c r="Q1509" s="14">
        <v>358.78787878787801</v>
      </c>
      <c r="R1509" s="2">
        <v>16397</v>
      </c>
      <c r="S1509" s="27">
        <v>0.17543277769456272</v>
      </c>
      <c r="T1509" s="14">
        <v>381.81817599999999</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3468</v>
      </c>
      <c r="F1510" s="302">
        <v>0.20817576084999101</v>
      </c>
      <c r="G1510" s="14">
        <v>173.939393939393</v>
      </c>
      <c r="H1510" s="2">
        <v>4411</v>
      </c>
      <c r="I1510" s="302">
        <v>0.24013283248952039</v>
      </c>
      <c r="J1510" s="14">
        <v>235.15152</v>
      </c>
      <c r="L1510" t="s">
        <v>170</v>
      </c>
      <c r="M1510" t="s">
        <v>170</v>
      </c>
      <c r="N1510" t="s">
        <v>170</v>
      </c>
      <c r="O1510" s="2">
        <v>20603</v>
      </c>
      <c r="P1510" s="27">
        <v>0.23178346027067467</v>
      </c>
      <c r="Q1510" s="14">
        <v>329.69696969696901</v>
      </c>
      <c r="R1510" s="2">
        <v>22363</v>
      </c>
      <c r="S1510" s="27">
        <v>0.2392634754884129</v>
      </c>
      <c r="T1510" s="14">
        <v>352.121216</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186</v>
      </c>
      <c r="F1511" s="302">
        <v>1.1165135962542769E-2</v>
      </c>
      <c r="G1511" s="14">
        <v>59.393939393939398</v>
      </c>
      <c r="H1511" s="2">
        <v>92</v>
      </c>
      <c r="I1511" s="302">
        <v>5.0084381294572379E-3</v>
      </c>
      <c r="J1511" s="14">
        <v>33.3333321</v>
      </c>
      <c r="L1511" t="s">
        <v>170</v>
      </c>
      <c r="M1511" t="s">
        <v>170</v>
      </c>
      <c r="N1511" t="s">
        <v>170</v>
      </c>
      <c r="O1511" s="2">
        <v>825</v>
      </c>
      <c r="P1511" s="27">
        <v>9.2812383984520012E-3</v>
      </c>
      <c r="Q1511" s="14">
        <v>143.030303030303</v>
      </c>
      <c r="R1511" s="2">
        <v>813</v>
      </c>
      <c r="S1511" s="27">
        <v>8.6983502022125701E-3</v>
      </c>
      <c r="T1511" s="14">
        <v>127.878784</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3282</v>
      </c>
      <c r="F1512" s="302">
        <v>0.19701062488744822</v>
      </c>
      <c r="G1512" s="14">
        <v>181.21212121212099</v>
      </c>
      <c r="H1512" s="2">
        <v>4319</v>
      </c>
      <c r="I1512" s="302">
        <v>0.23512439436006316</v>
      </c>
      <c r="J1512" s="14">
        <v>234.545456</v>
      </c>
      <c r="L1512" t="s">
        <v>170</v>
      </c>
      <c r="M1512" t="s">
        <v>170</v>
      </c>
      <c r="N1512" t="s">
        <v>170</v>
      </c>
      <c r="O1512" s="2">
        <v>19778</v>
      </c>
      <c r="P1512" s="27">
        <v>0.22250222187222266</v>
      </c>
      <c r="Q1512" s="14">
        <v>359.39393939393898</v>
      </c>
      <c r="R1512" s="2">
        <v>21550</v>
      </c>
      <c r="S1512" s="27">
        <v>0.23056512528620032</v>
      </c>
      <c r="T1512" s="14">
        <v>375.75756799999999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393</v>
      </c>
      <c r="F1513" s="302">
        <v>2.3590851791824238E-2</v>
      </c>
      <c r="G1513" s="14">
        <v>64.848484848484802</v>
      </c>
      <c r="H1513" s="2">
        <v>698</v>
      </c>
      <c r="I1513" s="302">
        <v>3.7998802330012522E-2</v>
      </c>
      <c r="J1513" s="14">
        <v>115.151512</v>
      </c>
      <c r="L1513" t="s">
        <v>170</v>
      </c>
      <c r="M1513" t="s">
        <v>170</v>
      </c>
      <c r="N1513" t="s">
        <v>170</v>
      </c>
      <c r="O1513" s="2">
        <v>3343</v>
      </c>
      <c r="P1513" s="27">
        <v>3.7608702989121265E-2</v>
      </c>
      <c r="Q1513" s="14">
        <v>53.939393939393902</v>
      </c>
      <c r="R1513" s="2">
        <v>4220</v>
      </c>
      <c r="S1513" s="27">
        <v>4.5150108060685167E-2</v>
      </c>
      <c r="T1513" s="14">
        <v>62.4242439</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74</v>
      </c>
      <c r="F1514" s="302">
        <v>4.4420433399363704E-3</v>
      </c>
      <c r="G1514" s="14">
        <v>34.545454545454497</v>
      </c>
      <c r="H1514" s="2">
        <v>121</v>
      </c>
      <c r="I1514" s="302">
        <v>6.5871849311339757E-3</v>
      </c>
      <c r="J1514" s="14">
        <v>80</v>
      </c>
      <c r="L1514" t="s">
        <v>170</v>
      </c>
      <c r="M1514" t="s">
        <v>170</v>
      </c>
      <c r="N1514" t="s">
        <v>170</v>
      </c>
      <c r="O1514" s="2">
        <v>301</v>
      </c>
      <c r="P1514" s="27">
        <v>3.386245767192791E-3</v>
      </c>
      <c r="Q1514" s="14">
        <v>61.212121212121197</v>
      </c>
      <c r="R1514" s="2">
        <v>497</v>
      </c>
      <c r="S1514" s="27">
        <v>5.3174416365309313E-3</v>
      </c>
      <c r="T1514" s="14">
        <v>113.939392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319</v>
      </c>
      <c r="F1515" s="302">
        <v>1.9148808451887867E-2</v>
      </c>
      <c r="G1515" s="14">
        <v>59.393939393939398</v>
      </c>
      <c r="H1515" s="2">
        <v>577</v>
      </c>
      <c r="I1515" s="302">
        <v>3.1411617398878544E-2</v>
      </c>
      <c r="J1515" s="14">
        <v>95.757576</v>
      </c>
      <c r="L1515" t="s">
        <v>170</v>
      </c>
      <c r="M1515" t="s">
        <v>170</v>
      </c>
      <c r="N1515" t="s">
        <v>170</v>
      </c>
      <c r="O1515" s="2">
        <v>3042</v>
      </c>
      <c r="P1515" s="27">
        <v>3.4222457221928473E-2</v>
      </c>
      <c r="Q1515" s="14">
        <v>77.575757575757507</v>
      </c>
      <c r="R1515" s="2">
        <v>3723</v>
      </c>
      <c r="S1515" s="27">
        <v>3.9832666424154235E-2</v>
      </c>
      <c r="T1515" s="14">
        <v>136.363632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399</v>
      </c>
      <c r="F1516" s="302">
        <v>2.3951017468035296E-2</v>
      </c>
      <c r="G1516" s="14">
        <v>73.3333333333333</v>
      </c>
      <c r="H1516" s="2">
        <v>626</v>
      </c>
      <c r="I1516" s="302">
        <v>3.4079155098263376E-2</v>
      </c>
      <c r="J1516" s="14">
        <v>100</v>
      </c>
      <c r="L1516" t="s">
        <v>170</v>
      </c>
      <c r="M1516" t="s">
        <v>170</v>
      </c>
      <c r="N1516" t="s">
        <v>170</v>
      </c>
      <c r="O1516" s="2">
        <v>2205</v>
      </c>
      <c r="P1516" s="27">
        <v>2.4806218992226261E-2</v>
      </c>
      <c r="Q1516" s="14">
        <v>33.939393939393902</v>
      </c>
      <c r="R1516" s="2">
        <v>2705</v>
      </c>
      <c r="S1516" s="27">
        <v>2.8941005285344403E-2</v>
      </c>
      <c r="T1516" s="14">
        <v>42.4242439</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84</v>
      </c>
      <c r="F1517" s="302">
        <v>5.0423194669547994E-3</v>
      </c>
      <c r="G1517" s="14">
        <v>44.848484848484802</v>
      </c>
      <c r="H1517" s="2">
        <v>34</v>
      </c>
      <c r="I1517" s="302">
        <v>1.8509445261037617E-3</v>
      </c>
      <c r="J1517" s="14">
        <v>20</v>
      </c>
      <c r="L1517" t="s">
        <v>170</v>
      </c>
      <c r="M1517" t="s">
        <v>170</v>
      </c>
      <c r="N1517" t="s">
        <v>170</v>
      </c>
      <c r="O1517" s="2">
        <v>415</v>
      </c>
      <c r="P1517" s="27">
        <v>4.6687441640697949E-3</v>
      </c>
      <c r="Q1517" s="14">
        <v>75.151515151515099</v>
      </c>
      <c r="R1517" s="2">
        <v>522</v>
      </c>
      <c r="S1517" s="27">
        <v>5.5849185800184026E-3</v>
      </c>
      <c r="T1517" s="14">
        <v>92.727270000000004</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315</v>
      </c>
      <c r="F1518" s="302">
        <v>1.8908698001080498E-2</v>
      </c>
      <c r="G1518" s="14">
        <v>63.636363636363598</v>
      </c>
      <c r="H1518" s="2">
        <v>592</v>
      </c>
      <c r="I1518" s="302">
        <v>3.2228210572159618E-2</v>
      </c>
      <c r="J1518" s="14">
        <v>105.454544</v>
      </c>
      <c r="L1518" t="s">
        <v>170</v>
      </c>
      <c r="M1518" t="s">
        <v>170</v>
      </c>
      <c r="N1518" t="s">
        <v>170</v>
      </c>
      <c r="O1518" s="2">
        <v>1790</v>
      </c>
      <c r="P1518" s="27">
        <v>2.0137474828156466E-2</v>
      </c>
      <c r="Q1518" s="14">
        <v>78.181818181818201</v>
      </c>
      <c r="R1518" s="2">
        <v>2183</v>
      </c>
      <c r="S1518" s="27">
        <v>2.3356086705326001E-2</v>
      </c>
      <c r="T1518" s="14">
        <v>96.363640000000004</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8677</v>
      </c>
      <c r="F1519" s="302">
        <v>0.52085959541389037</v>
      </c>
      <c r="G1519" s="14">
        <v>221.21212121212099</v>
      </c>
      <c r="H1519" s="2">
        <v>9054</v>
      </c>
      <c r="I1519" s="302">
        <v>0.49289563939245468</v>
      </c>
      <c r="J1519" s="14">
        <v>308.48486300000002</v>
      </c>
      <c r="L1519" t="s">
        <v>170</v>
      </c>
      <c r="M1519" t="s">
        <v>170</v>
      </c>
      <c r="N1519" t="s">
        <v>170</v>
      </c>
      <c r="O1519" s="2">
        <v>45599</v>
      </c>
      <c r="P1519" s="27">
        <v>0.512988108764864</v>
      </c>
      <c r="Q1519" s="14">
        <v>140.60606060606</v>
      </c>
      <c r="R1519" s="2">
        <v>47031</v>
      </c>
      <c r="S1519" s="27">
        <v>0.50318832516637069</v>
      </c>
      <c r="T1519" s="14">
        <v>141.21212800000001</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3401</v>
      </c>
      <c r="F1520" s="302">
        <v>0.20415391079896753</v>
      </c>
      <c r="G1520" s="14">
        <v>201.81818181818099</v>
      </c>
      <c r="H1520" s="2">
        <v>3778</v>
      </c>
      <c r="I1520" s="302">
        <v>0.20567260057705919</v>
      </c>
      <c r="J1520" s="14">
        <v>225.454544</v>
      </c>
      <c r="L1520" t="s">
        <v>170</v>
      </c>
      <c r="M1520" t="s">
        <v>170</v>
      </c>
      <c r="N1520" t="s">
        <v>170</v>
      </c>
      <c r="O1520" s="2">
        <v>16617</v>
      </c>
      <c r="P1520" s="27">
        <v>0.18694101632372959</v>
      </c>
      <c r="Q1520" s="14">
        <v>117.575757575757</v>
      </c>
      <c r="R1520" s="2">
        <v>16760</v>
      </c>
      <c r="S1520" s="27">
        <v>0.17931654291400081</v>
      </c>
      <c r="T1520" s="14">
        <v>102.42424</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23</v>
      </c>
      <c r="F1521" s="302">
        <v>1.3806350921423856E-3</v>
      </c>
      <c r="G1521" s="14">
        <v>16.363636363636299</v>
      </c>
      <c r="H1521" s="2">
        <v>30</v>
      </c>
      <c r="I1521" s="302">
        <v>1.6331863465621427E-3</v>
      </c>
      <c r="J1521" s="14">
        <v>23.030304000000001</v>
      </c>
      <c r="L1521" t="s">
        <v>170</v>
      </c>
      <c r="M1521" t="s">
        <v>170</v>
      </c>
      <c r="N1521" t="s">
        <v>170</v>
      </c>
      <c r="O1521" s="2">
        <v>199</v>
      </c>
      <c r="P1521" s="27">
        <v>2.238747201565998E-3</v>
      </c>
      <c r="Q1521" s="14">
        <v>52.121212121212103</v>
      </c>
      <c r="R1521" s="2">
        <v>382</v>
      </c>
      <c r="S1521" s="27">
        <v>4.0870476964885629E-3</v>
      </c>
      <c r="T1521" s="14">
        <v>84.242424</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3378</v>
      </c>
      <c r="F1522" s="302">
        <v>0.20277327570682513</v>
      </c>
      <c r="G1522" s="14">
        <v>201.21212121212099</v>
      </c>
      <c r="H1522" s="2">
        <v>3748</v>
      </c>
      <c r="I1522" s="302">
        <v>0.20403941423049704</v>
      </c>
      <c r="J1522" s="14">
        <v>223.03030000000001</v>
      </c>
      <c r="L1522" t="s">
        <v>170</v>
      </c>
      <c r="M1522" t="s">
        <v>170</v>
      </c>
      <c r="N1522" t="s">
        <v>170</v>
      </c>
      <c r="O1522" s="2">
        <v>16418</v>
      </c>
      <c r="P1522" s="27">
        <v>0.18470226912216359</v>
      </c>
      <c r="Q1522" s="14">
        <v>128.48484848484799</v>
      </c>
      <c r="R1522" s="2">
        <v>16378</v>
      </c>
      <c r="S1522" s="27">
        <v>0.17522949521751224</v>
      </c>
      <c r="T1522" s="14">
        <v>126.060608</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4215</v>
      </c>
      <c r="F1523" s="302">
        <v>0.25301638753826761</v>
      </c>
      <c r="G1523" s="14">
        <v>187.272727272727</v>
      </c>
      <c r="H1523" s="2">
        <v>3748</v>
      </c>
      <c r="I1523" s="302">
        <v>0.20403941423049704</v>
      </c>
      <c r="J1523" s="14">
        <v>215.75756799999999</v>
      </c>
      <c r="L1523" t="s">
        <v>170</v>
      </c>
      <c r="M1523" t="s">
        <v>170</v>
      </c>
      <c r="N1523" t="s">
        <v>170</v>
      </c>
      <c r="O1523" s="2">
        <v>21995</v>
      </c>
      <c r="P1523" s="27">
        <v>0.24744344069569912</v>
      </c>
      <c r="Q1523" s="14">
        <v>42.424242424242401</v>
      </c>
      <c r="R1523" s="2">
        <v>22057</v>
      </c>
      <c r="S1523" s="27">
        <v>0.23598955770012625</v>
      </c>
      <c r="T1523" s="14">
        <v>71.515150000000006</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98</v>
      </c>
      <c r="F1524" s="302">
        <v>5.8827060447805991E-3</v>
      </c>
      <c r="G1524" s="14">
        <v>37.5757575757575</v>
      </c>
      <c r="H1524" s="2">
        <v>78</v>
      </c>
      <c r="I1524" s="302">
        <v>4.246284501061571E-3</v>
      </c>
      <c r="J1524" s="14">
        <v>35.757576</v>
      </c>
      <c r="L1524" t="s">
        <v>170</v>
      </c>
      <c r="M1524" t="s">
        <v>170</v>
      </c>
      <c r="N1524" t="s">
        <v>170</v>
      </c>
      <c r="O1524" s="2">
        <v>1369</v>
      </c>
      <c r="P1524" s="27">
        <v>1.5401230748461564E-2</v>
      </c>
      <c r="Q1524" s="14">
        <v>152.12121212121201</v>
      </c>
      <c r="R1524" s="2">
        <v>1149</v>
      </c>
      <c r="S1524" s="27">
        <v>1.2293240322684185E-2</v>
      </c>
      <c r="T1524" s="14">
        <v>156.96969999999999</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4117</v>
      </c>
      <c r="F1525" s="302">
        <v>0.247133681493487</v>
      </c>
      <c r="G1525" s="14">
        <v>183.030303030303</v>
      </c>
      <c r="H1525" s="2">
        <v>3670</v>
      </c>
      <c r="I1525" s="302">
        <v>0.19979312972943547</v>
      </c>
      <c r="J1525" s="14">
        <v>219.393936</v>
      </c>
      <c r="L1525" t="s">
        <v>170</v>
      </c>
      <c r="M1525" t="s">
        <v>170</v>
      </c>
      <c r="N1525" t="s">
        <v>170</v>
      </c>
      <c r="O1525" s="2">
        <v>20626</v>
      </c>
      <c r="P1525" s="27">
        <v>0.23204220994723757</v>
      </c>
      <c r="Q1525" s="14">
        <v>155.15151515151501</v>
      </c>
      <c r="R1525" s="2">
        <v>20908</v>
      </c>
      <c r="S1525" s="27">
        <v>0.22369631737744206</v>
      </c>
      <c r="T1525" s="14">
        <v>169.090912</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651</v>
      </c>
      <c r="F1526" s="302">
        <v>3.9077975868899696E-2</v>
      </c>
      <c r="G1526" s="14">
        <v>61.212121212121197</v>
      </c>
      <c r="H1526" s="2">
        <v>972</v>
      </c>
      <c r="I1526" s="302">
        <v>5.2915237628613422E-2</v>
      </c>
      <c r="J1526" s="14">
        <v>138.18182400000001</v>
      </c>
      <c r="L1526" t="s">
        <v>170</v>
      </c>
      <c r="M1526" t="s">
        <v>170</v>
      </c>
      <c r="N1526" t="s">
        <v>170</v>
      </c>
      <c r="O1526" s="2">
        <v>3833</v>
      </c>
      <c r="P1526" s="27">
        <v>4.3121196098504878E-2</v>
      </c>
      <c r="Q1526" s="14">
        <v>28.484848484848399</v>
      </c>
      <c r="R1526" s="2">
        <v>4602</v>
      </c>
      <c r="S1526" s="27">
        <v>4.9237155757173731E-2</v>
      </c>
      <c r="T1526" s="14">
        <v>16.363636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64</v>
      </c>
      <c r="F1527" s="302">
        <v>3.8417672129179422E-3</v>
      </c>
      <c r="G1527" s="14">
        <v>29.696969696969699</v>
      </c>
      <c r="H1527" s="2">
        <v>81</v>
      </c>
      <c r="I1527" s="302">
        <v>4.4096031357177858E-3</v>
      </c>
      <c r="J1527" s="14">
        <v>32.727271999999999</v>
      </c>
      <c r="L1527" t="s">
        <v>170</v>
      </c>
      <c r="M1527" t="s">
        <v>170</v>
      </c>
      <c r="N1527" t="s">
        <v>170</v>
      </c>
      <c r="O1527" s="2">
        <v>505</v>
      </c>
      <c r="P1527" s="27">
        <v>5.6812428984463767E-3</v>
      </c>
      <c r="Q1527" s="14">
        <v>77.575757575757507</v>
      </c>
      <c r="R1527" s="2">
        <v>742</v>
      </c>
      <c r="S1527" s="27">
        <v>7.9387156827081511E-3</v>
      </c>
      <c r="T1527" s="14">
        <v>135.75756799999999</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587</v>
      </c>
      <c r="F1528" s="302">
        <v>3.5236208655981753E-2</v>
      </c>
      <c r="G1528" s="14">
        <v>64.242424242424207</v>
      </c>
      <c r="H1528" s="2">
        <v>891</v>
      </c>
      <c r="I1528" s="302">
        <v>4.850563449289564E-2</v>
      </c>
      <c r="J1528" s="14">
        <v>135.15152</v>
      </c>
      <c r="L1528" t="s">
        <v>170</v>
      </c>
      <c r="M1528" t="s">
        <v>170</v>
      </c>
      <c r="N1528" t="s">
        <v>170</v>
      </c>
      <c r="O1528" s="2">
        <v>3328</v>
      </c>
      <c r="P1528" s="27">
        <v>3.7439953200058503E-2</v>
      </c>
      <c r="Q1528" s="14">
        <v>84.242424242424207</v>
      </c>
      <c r="R1528" s="2">
        <v>3860</v>
      </c>
      <c r="S1528" s="27">
        <v>4.1298440074465578E-2</v>
      </c>
      <c r="T1528" s="14">
        <v>135.75756799999999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410</v>
      </c>
      <c r="F1529" s="302">
        <v>2.4611321207755568E-2</v>
      </c>
      <c r="G1529" s="14">
        <v>61.818181818181799</v>
      </c>
      <c r="H1529" s="2">
        <v>556</v>
      </c>
      <c r="I1529" s="302">
        <v>3.0268386956285045E-2</v>
      </c>
      <c r="J1529" s="14">
        <v>98.181816100000006</v>
      </c>
      <c r="L1529" t="s">
        <v>170</v>
      </c>
      <c r="M1529" t="s">
        <v>170</v>
      </c>
      <c r="N1529" t="s">
        <v>170</v>
      </c>
      <c r="O1529" s="2">
        <v>3154</v>
      </c>
      <c r="P1529" s="27">
        <v>3.5482455646930443E-2</v>
      </c>
      <c r="Q1529" s="14">
        <v>42.424242424242401</v>
      </c>
      <c r="R1529" s="2">
        <v>3612</v>
      </c>
      <c r="S1529" s="27">
        <v>3.8645068795069862E-2</v>
      </c>
      <c r="T1529" s="14">
        <v>44.242424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179</v>
      </c>
      <c r="F1530" s="302">
        <v>1.0744942673629869E-2</v>
      </c>
      <c r="G1530" s="14">
        <v>58.787878787878803</v>
      </c>
      <c r="H1530" s="2">
        <v>111</v>
      </c>
      <c r="I1530" s="302">
        <v>6.0427894822799285E-3</v>
      </c>
      <c r="J1530" s="14">
        <v>43.636364</v>
      </c>
      <c r="L1530" t="s">
        <v>170</v>
      </c>
      <c r="M1530" t="s">
        <v>170</v>
      </c>
      <c r="N1530" t="s">
        <v>170</v>
      </c>
      <c r="O1530" s="2">
        <v>1015</v>
      </c>
      <c r="P1530" s="27">
        <v>1.1418735726580342E-2</v>
      </c>
      <c r="Q1530" s="14">
        <v>116.363636363636</v>
      </c>
      <c r="R1530" s="2">
        <v>898</v>
      </c>
      <c r="S1530" s="27">
        <v>9.6077718100699722E-3</v>
      </c>
      <c r="T1530" s="14">
        <v>109.090912</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231</v>
      </c>
      <c r="F1531" s="302">
        <v>1.3866378534125697E-2</v>
      </c>
      <c r="G1531" s="14">
        <v>49.090909090909101</v>
      </c>
      <c r="H1531" s="2">
        <v>445</v>
      </c>
      <c r="I1531" s="302">
        <v>2.4225597474005118E-2</v>
      </c>
      <c r="J1531" s="14">
        <v>98.181816100000006</v>
      </c>
      <c r="L1531" t="s">
        <v>170</v>
      </c>
      <c r="M1531" t="s">
        <v>170</v>
      </c>
      <c r="N1531" t="s">
        <v>170</v>
      </c>
      <c r="O1531" s="2">
        <v>2139</v>
      </c>
      <c r="P1531" s="27">
        <v>2.4063719920350099E-2</v>
      </c>
      <c r="Q1531" s="14">
        <v>113.939393939393</v>
      </c>
      <c r="R1531" s="2">
        <v>2714</v>
      </c>
      <c r="S1531" s="27">
        <v>2.9037296984999891E-2</v>
      </c>
      <c r="T1531" s="14">
        <v>118.78788</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2046</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305" t="s">
        <v>1700</v>
      </c>
      <c r="F1534" s="305"/>
      <c r="G1534" s="305" t="s">
        <v>1701</v>
      </c>
      <c r="H1534" s="305" t="s">
        <v>1700</v>
      </c>
      <c r="I1534" s="305"/>
      <c r="J1534" s="305" t="s">
        <v>1701</v>
      </c>
      <c r="K1534" t="s">
        <v>170</v>
      </c>
      <c r="L1534" t="s">
        <v>170</v>
      </c>
      <c r="M1534" t="s">
        <v>170</v>
      </c>
      <c r="N1534" t="s">
        <v>170</v>
      </c>
      <c r="O1534" s="208" t="s">
        <v>1700</v>
      </c>
      <c r="P1534" s="208"/>
      <c r="Q1534" s="208" t="s">
        <v>1701</v>
      </c>
      <c r="R1534" s="208" t="s">
        <v>1700</v>
      </c>
      <c r="S1534" s="208"/>
      <c r="T1534" s="208" t="s">
        <v>1701</v>
      </c>
      <c r="U1534" t="s">
        <v>170</v>
      </c>
      <c r="V1534" t="s">
        <v>170</v>
      </c>
      <c r="W1534" t="s">
        <v>170</v>
      </c>
      <c r="X1534" t="s">
        <v>170</v>
      </c>
      <c r="Y1534" s="208" t="s">
        <v>1700</v>
      </c>
      <c r="Z1534" s="208"/>
      <c r="AA1534" s="208" t="s">
        <v>1701</v>
      </c>
      <c r="AB1534" s="208" t="s">
        <v>1700</v>
      </c>
      <c r="AC1534" s="208"/>
      <c r="AD1534" s="208" t="s">
        <v>1701</v>
      </c>
      <c r="AE1534" t="s">
        <v>170</v>
      </c>
    </row>
    <row r="1535" spans="1:31" x14ac:dyDescent="0.3">
      <c r="A1535" t="s">
        <v>172</v>
      </c>
      <c r="B1535" t="s">
        <v>170</v>
      </c>
      <c r="C1535" t="s">
        <v>170</v>
      </c>
      <c r="D1535" t="s">
        <v>170</v>
      </c>
      <c r="E1535" s="2">
        <v>24264</v>
      </c>
      <c r="F1535" t="s">
        <v>170</v>
      </c>
      <c r="G1535" s="14">
        <v>109.09090909090899</v>
      </c>
      <c r="H1535" s="2">
        <v>24918</v>
      </c>
      <c r="I1535" t="s">
        <v>170</v>
      </c>
      <c r="J1535" s="14">
        <v>183.03030000000001</v>
      </c>
      <c r="L1535" t="s">
        <v>170</v>
      </c>
      <c r="M1535" t="s">
        <v>170</v>
      </c>
      <c r="N1535" t="s">
        <v>170</v>
      </c>
      <c r="O1535" s="2">
        <v>130496</v>
      </c>
      <c r="P1535" s="27" t="s">
        <v>170</v>
      </c>
      <c r="Q1535" s="14">
        <v>618.18181818181802</v>
      </c>
      <c r="R1535" s="2">
        <v>134363</v>
      </c>
      <c r="S1535" s="27" t="s">
        <v>170</v>
      </c>
      <c r="T1535" s="14">
        <v>535.75756799999999</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7605</v>
      </c>
      <c r="F1536" s="302">
        <v>0.31342729970326411</v>
      </c>
      <c r="G1536" s="14">
        <v>257.575757575757</v>
      </c>
      <c r="H1536" s="2">
        <v>6549</v>
      </c>
      <c r="I1536" s="302">
        <v>0.26282205634481098</v>
      </c>
      <c r="J1536" s="14">
        <v>336.36364700000001</v>
      </c>
      <c r="L1536" t="s">
        <v>170</v>
      </c>
      <c r="M1536" t="s">
        <v>170</v>
      </c>
      <c r="N1536" t="s">
        <v>170</v>
      </c>
      <c r="O1536" s="2">
        <v>41607</v>
      </c>
      <c r="P1536" s="27">
        <v>0.31883735899950955</v>
      </c>
      <c r="Q1536" s="14">
        <v>8.4848484848484809</v>
      </c>
      <c r="R1536" s="2">
        <v>40897</v>
      </c>
      <c r="S1536" s="27">
        <v>0.30437694901126056</v>
      </c>
      <c r="T1536" s="14">
        <v>30.30303</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290</v>
      </c>
      <c r="F1537" s="302">
        <v>1.1951862842070558E-2</v>
      </c>
      <c r="G1537" s="14">
        <v>77.575757575757507</v>
      </c>
      <c r="H1537" s="2">
        <v>157</v>
      </c>
      <c r="I1537" s="302">
        <v>6.3006661850870853E-3</v>
      </c>
      <c r="J1537" s="14">
        <v>56.969695999999999</v>
      </c>
      <c r="L1537" t="s">
        <v>170</v>
      </c>
      <c r="M1537" t="s">
        <v>170</v>
      </c>
      <c r="N1537" t="s">
        <v>170</v>
      </c>
      <c r="O1537" s="2">
        <v>1005</v>
      </c>
      <c r="P1537" s="27">
        <v>7.7013854830799413E-3</v>
      </c>
      <c r="Q1537" s="14">
        <v>133.333333333333</v>
      </c>
      <c r="R1537" s="2">
        <v>1192</v>
      </c>
      <c r="S1537" s="27">
        <v>8.8714899190997527E-3</v>
      </c>
      <c r="T1537" s="14">
        <v>200.606064</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24</v>
      </c>
      <c r="F1538" s="302">
        <v>9.8911968348170125E-4</v>
      </c>
      <c r="G1538" s="14">
        <v>23.030303030302999</v>
      </c>
      <c r="H1538" s="2">
        <v>40</v>
      </c>
      <c r="I1538" s="302">
        <v>1.6052652700858816E-3</v>
      </c>
      <c r="J1538" s="14">
        <v>34.5454559</v>
      </c>
      <c r="L1538" t="s">
        <v>170</v>
      </c>
      <c r="M1538" t="s">
        <v>170</v>
      </c>
      <c r="N1538" t="s">
        <v>170</v>
      </c>
      <c r="O1538" s="2">
        <v>330</v>
      </c>
      <c r="P1538" s="27">
        <v>2.5288131436978912E-3</v>
      </c>
      <c r="Q1538" s="14">
        <v>91.515151515151501</v>
      </c>
      <c r="R1538" s="2">
        <v>306</v>
      </c>
      <c r="S1538" s="27">
        <v>2.2774126805742653E-3</v>
      </c>
      <c r="T1538" s="14">
        <v>66.666664100000006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7291</v>
      </c>
      <c r="F1539" s="302">
        <v>0.30048631717771185</v>
      </c>
      <c r="G1539" s="14">
        <v>270.90909090909003</v>
      </c>
      <c r="H1539" s="2">
        <v>6352</v>
      </c>
      <c r="I1539" s="302">
        <v>0.254916124889638</v>
      </c>
      <c r="J1539" s="14">
        <v>351.51513699999998</v>
      </c>
      <c r="L1539" t="s">
        <v>170</v>
      </c>
      <c r="M1539" t="s">
        <v>170</v>
      </c>
      <c r="N1539" t="s">
        <v>170</v>
      </c>
      <c r="O1539" s="2">
        <v>40272</v>
      </c>
      <c r="P1539" s="27">
        <v>0.30860716037273173</v>
      </c>
      <c r="Q1539" s="14">
        <v>163.636363636363</v>
      </c>
      <c r="R1539" s="2">
        <v>39399</v>
      </c>
      <c r="S1539" s="27">
        <v>0.29322804641158651</v>
      </c>
      <c r="T1539" s="14">
        <v>211.515152</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14806</v>
      </c>
      <c r="F1540" s="302">
        <v>0.61020441806791959</v>
      </c>
      <c r="G1540" s="14">
        <v>269.09090909090901</v>
      </c>
      <c r="H1540" s="2">
        <v>15517</v>
      </c>
      <c r="I1540" s="302">
        <v>0.62272252989806565</v>
      </c>
      <c r="J1540" s="14">
        <v>366.06060000000002</v>
      </c>
      <c r="L1540" t="s">
        <v>170</v>
      </c>
      <c r="M1540" t="s">
        <v>170</v>
      </c>
      <c r="N1540" t="s">
        <v>170</v>
      </c>
      <c r="O1540" s="2">
        <v>76354</v>
      </c>
      <c r="P1540" s="27">
        <v>0.58510605689063266</v>
      </c>
      <c r="Q1540" s="14">
        <v>584.24242424242402</v>
      </c>
      <c r="R1540" s="2">
        <v>78327</v>
      </c>
      <c r="S1540" s="27">
        <v>0.58295066350111269</v>
      </c>
      <c r="T1540" s="14">
        <v>529.09090000000003</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530</v>
      </c>
      <c r="F1541" s="302">
        <v>2.1843059676887572E-2</v>
      </c>
      <c r="G1541" s="14">
        <v>103.636363636363</v>
      </c>
      <c r="H1541" s="2">
        <v>1016</v>
      </c>
      <c r="I1541" s="302">
        <v>4.0773737860181396E-2</v>
      </c>
      <c r="J1541" s="14">
        <v>169.69697600000001</v>
      </c>
      <c r="L1541" t="s">
        <v>170</v>
      </c>
      <c r="M1541" t="s">
        <v>170</v>
      </c>
      <c r="N1541" t="s">
        <v>170</v>
      </c>
      <c r="O1541" s="2">
        <v>4543</v>
      </c>
      <c r="P1541" s="27">
        <v>3.4813327611574303E-2</v>
      </c>
      <c r="Q1541" s="14">
        <v>284.24242424242402</v>
      </c>
      <c r="R1541" s="2">
        <v>4587</v>
      </c>
      <c r="S1541" s="27">
        <v>3.4138862633314233E-2</v>
      </c>
      <c r="T1541" s="14">
        <v>303.63635299999999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594</v>
      </c>
      <c r="F1542" s="302">
        <v>2.4480712166172106E-2</v>
      </c>
      <c r="G1542" s="14">
        <v>112.121212121212</v>
      </c>
      <c r="H1542" s="2">
        <v>423</v>
      </c>
      <c r="I1542" s="302">
        <v>1.69756802311582E-2</v>
      </c>
      <c r="J1542" s="14">
        <v>100</v>
      </c>
      <c r="L1542" t="s">
        <v>170</v>
      </c>
      <c r="M1542" t="s">
        <v>170</v>
      </c>
      <c r="N1542" t="s">
        <v>170</v>
      </c>
      <c r="O1542" s="2">
        <v>3541</v>
      </c>
      <c r="P1542" s="27">
        <v>2.7134931338891614E-2</v>
      </c>
      <c r="Q1542" s="14">
        <v>270.30303030303003</v>
      </c>
      <c r="R1542" s="2">
        <v>3770</v>
      </c>
      <c r="S1542" s="27">
        <v>2.805831962668294E-2</v>
      </c>
      <c r="T1542" s="14">
        <v>351.51513699999998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13682</v>
      </c>
      <c r="F1543" s="302">
        <v>0.56388064622485989</v>
      </c>
      <c r="G1543" s="14">
        <v>316.36363636363598</v>
      </c>
      <c r="H1543" s="2">
        <v>14078</v>
      </c>
      <c r="I1543" s="302">
        <v>0.56497311180672605</v>
      </c>
      <c r="J1543" s="14">
        <v>397.57574499999998</v>
      </c>
      <c r="L1543" t="s">
        <v>170</v>
      </c>
      <c r="M1543" t="s">
        <v>170</v>
      </c>
      <c r="N1543" t="s">
        <v>170</v>
      </c>
      <c r="O1543" s="2">
        <v>68270</v>
      </c>
      <c r="P1543" s="27">
        <v>0.5231577979401667</v>
      </c>
      <c r="Q1543" s="14">
        <v>753.33333333333303</v>
      </c>
      <c r="R1543" s="2">
        <v>69970</v>
      </c>
      <c r="S1543" s="27">
        <v>0.52075348124111553</v>
      </c>
      <c r="T1543" s="14">
        <v>616.96969999999999</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1853</v>
      </c>
      <c r="F1544" s="302">
        <v>7.636828222881635E-2</v>
      </c>
      <c r="G1544" s="14">
        <v>135.15151515151501</v>
      </c>
      <c r="H1544" s="2">
        <v>2852</v>
      </c>
      <c r="I1544" s="302">
        <v>0.11445541375712337</v>
      </c>
      <c r="J1544" s="14">
        <v>271.51513699999998</v>
      </c>
      <c r="L1544" t="s">
        <v>170</v>
      </c>
      <c r="M1544" t="s">
        <v>170</v>
      </c>
      <c r="N1544" t="s">
        <v>170</v>
      </c>
      <c r="O1544" s="2">
        <v>12535</v>
      </c>
      <c r="P1544" s="27">
        <v>9.6056584109857776E-2</v>
      </c>
      <c r="Q1544" s="14">
        <v>96.363636363636402</v>
      </c>
      <c r="R1544" s="2">
        <v>15139</v>
      </c>
      <c r="S1544" s="27">
        <v>0.1126723874876268</v>
      </c>
      <c r="T1544" s="14">
        <v>73.939390000000003</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441</v>
      </c>
      <c r="F1545" s="302">
        <v>1.8175074183976261E-2</v>
      </c>
      <c r="G1545" s="14">
        <v>69.696969696969703</v>
      </c>
      <c r="H1545" s="2">
        <v>485</v>
      </c>
      <c r="I1545" s="302">
        <v>1.9463841399791317E-2</v>
      </c>
      <c r="J1545" s="14">
        <v>103.030304</v>
      </c>
      <c r="L1545" t="s">
        <v>170</v>
      </c>
      <c r="M1545" t="s">
        <v>170</v>
      </c>
      <c r="N1545" t="s">
        <v>170</v>
      </c>
      <c r="O1545" s="2">
        <v>2470</v>
      </c>
      <c r="P1545" s="27">
        <v>1.8927783227072094E-2</v>
      </c>
      <c r="Q1545" s="14">
        <v>165.45454545454501</v>
      </c>
      <c r="R1545" s="2">
        <v>2749</v>
      </c>
      <c r="S1545" s="27">
        <v>2.0459501499668808E-2</v>
      </c>
      <c r="T1545" s="14">
        <v>220</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454</v>
      </c>
      <c r="F1546" s="302">
        <v>1.8710847345862182E-2</v>
      </c>
      <c r="G1546" s="14">
        <v>84.848484848484802</v>
      </c>
      <c r="H1546" s="2">
        <v>689</v>
      </c>
      <c r="I1546" s="302">
        <v>2.7650694277229312E-2</v>
      </c>
      <c r="J1546" s="14">
        <v>113.333336</v>
      </c>
      <c r="L1546" t="s">
        <v>170</v>
      </c>
      <c r="M1546" t="s">
        <v>170</v>
      </c>
      <c r="N1546" t="s">
        <v>170</v>
      </c>
      <c r="O1546" s="2">
        <v>2853</v>
      </c>
      <c r="P1546" s="27">
        <v>2.186273908778813E-2</v>
      </c>
      <c r="Q1546" s="14">
        <v>207.272727272727</v>
      </c>
      <c r="R1546" s="2">
        <v>3430</v>
      </c>
      <c r="S1546" s="27">
        <v>2.5527861092711535E-2</v>
      </c>
      <c r="T1546" s="14">
        <v>231.515152</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958</v>
      </c>
      <c r="F1547" s="302">
        <v>3.9482360698977911E-2</v>
      </c>
      <c r="G1547" s="14">
        <v>100</v>
      </c>
      <c r="H1547" s="2">
        <v>1678</v>
      </c>
      <c r="I1547" s="302">
        <v>6.7340878080102737E-2</v>
      </c>
      <c r="J1547" s="14">
        <v>213.33332799999999</v>
      </c>
      <c r="L1547" t="s">
        <v>170</v>
      </c>
      <c r="M1547" t="s">
        <v>170</v>
      </c>
      <c r="N1547" t="s">
        <v>170</v>
      </c>
      <c r="O1547" s="2">
        <v>7212</v>
      </c>
      <c r="P1547" s="27">
        <v>5.5266061794997545E-2</v>
      </c>
      <c r="Q1547" s="14">
        <v>221.21212121212099</v>
      </c>
      <c r="R1547" s="2">
        <v>8960</v>
      </c>
      <c r="S1547" s="27">
        <v>6.6685024895246456E-2</v>
      </c>
      <c r="T1547" s="14">
        <v>280.60604899999998</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2052</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305" t="s">
        <v>1700</v>
      </c>
      <c r="F1550" s="305"/>
      <c r="G1550" s="305" t="s">
        <v>1701</v>
      </c>
      <c r="H1550" s="305" t="s">
        <v>1700</v>
      </c>
      <c r="I1550" s="305"/>
      <c r="J1550" s="305" t="s">
        <v>1701</v>
      </c>
      <c r="K1550" t="s">
        <v>170</v>
      </c>
      <c r="L1550" t="s">
        <v>170</v>
      </c>
      <c r="M1550" t="s">
        <v>170</v>
      </c>
      <c r="N1550" t="s">
        <v>170</v>
      </c>
      <c r="O1550" s="208" t="s">
        <v>1700</v>
      </c>
      <c r="P1550" s="208"/>
      <c r="Q1550" s="208" t="s">
        <v>1701</v>
      </c>
      <c r="R1550" s="208" t="s">
        <v>1700</v>
      </c>
      <c r="S1550" s="208"/>
      <c r="T1550" s="208" t="s">
        <v>1701</v>
      </c>
      <c r="U1550" t="s">
        <v>170</v>
      </c>
      <c r="V1550" t="s">
        <v>170</v>
      </c>
      <c r="W1550" t="s">
        <v>170</v>
      </c>
      <c r="X1550" t="s">
        <v>170</v>
      </c>
      <c r="Y1550" s="208" t="s">
        <v>1700</v>
      </c>
      <c r="Z1550" s="208"/>
      <c r="AA1550" s="208" t="s">
        <v>1701</v>
      </c>
      <c r="AB1550" s="208" t="s">
        <v>1700</v>
      </c>
      <c r="AC1550" s="208"/>
      <c r="AD1550" s="208" t="s">
        <v>1701</v>
      </c>
      <c r="AE1550" t="s">
        <v>170</v>
      </c>
    </row>
    <row r="1551" spans="1:31" x14ac:dyDescent="0.3">
      <c r="A1551" t="s">
        <v>172</v>
      </c>
      <c r="B1551" t="s">
        <v>170</v>
      </c>
      <c r="C1551" t="s">
        <v>170</v>
      </c>
      <c r="D1551" t="s">
        <v>170</v>
      </c>
      <c r="E1551" s="2">
        <v>8523</v>
      </c>
      <c r="F1551" t="s">
        <v>170</v>
      </c>
      <c r="G1551" s="14">
        <v>167.87878787878699</v>
      </c>
      <c r="H1551" s="2">
        <v>8803</v>
      </c>
      <c r="I1551" t="s">
        <v>170</v>
      </c>
      <c r="J1551" s="14">
        <v>256.36364700000001</v>
      </c>
      <c r="L1551" t="s">
        <v>170</v>
      </c>
      <c r="M1551" t="s">
        <v>170</v>
      </c>
      <c r="N1551" t="s">
        <v>170</v>
      </c>
      <c r="O1551" s="2">
        <v>41554</v>
      </c>
      <c r="P1551" s="27" t="s">
        <v>170</v>
      </c>
      <c r="Q1551" s="14">
        <v>340</v>
      </c>
      <c r="R1551" s="2">
        <v>43604</v>
      </c>
      <c r="S1551" s="27" t="s">
        <v>170</v>
      </c>
      <c r="T1551" s="14">
        <v>256.36364700000001</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4425</v>
      </c>
      <c r="F1552" s="302">
        <v>0.51918338613164383</v>
      </c>
      <c r="G1552" s="14">
        <v>158.18181818181799</v>
      </c>
      <c r="H1552" s="2">
        <v>4622</v>
      </c>
      <c r="I1552" s="302">
        <v>0.52504827899579687</v>
      </c>
      <c r="J1552" s="14">
        <v>232.121216</v>
      </c>
      <c r="L1552" t="s">
        <v>170</v>
      </c>
      <c r="M1552" t="s">
        <v>170</v>
      </c>
      <c r="N1552" t="s">
        <v>170</v>
      </c>
      <c r="O1552" s="2">
        <v>21363</v>
      </c>
      <c r="P1552" s="27">
        <v>0.51410213216537515</v>
      </c>
      <c r="Q1552" s="14">
        <v>433.93939393939399</v>
      </c>
      <c r="R1552" s="2">
        <v>23368</v>
      </c>
      <c r="S1552" s="27">
        <v>0.53591413631776896</v>
      </c>
      <c r="T1552" s="14">
        <v>514.54549999999995</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2">
        <v>0</v>
      </c>
      <c r="G1553" s="14">
        <v>13.3333333333333</v>
      </c>
      <c r="H1553" s="2">
        <v>120</v>
      </c>
      <c r="I1553" s="302">
        <v>1.3631716460297625E-2</v>
      </c>
      <c r="J1553" s="14">
        <v>38.787880000000001</v>
      </c>
      <c r="L1553" t="s">
        <v>170</v>
      </c>
      <c r="M1553" t="s">
        <v>170</v>
      </c>
      <c r="N1553" t="s">
        <v>170</v>
      </c>
      <c r="O1553" s="2">
        <v>53</v>
      </c>
      <c r="P1553" s="27">
        <v>1.2754488135919527E-3</v>
      </c>
      <c r="Q1553" s="14">
        <v>49.696969696969703</v>
      </c>
      <c r="R1553" s="2">
        <v>840</v>
      </c>
      <c r="S1553" s="27">
        <v>1.9264287680029354E-2</v>
      </c>
      <c r="T1553" s="14">
        <v>144.84848</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35</v>
      </c>
      <c r="F1554" s="302">
        <v>4.1065352575384252E-3</v>
      </c>
      <c r="G1554" s="14">
        <v>27.272727272727199</v>
      </c>
      <c r="H1554" s="2">
        <v>100</v>
      </c>
      <c r="I1554" s="302">
        <v>1.1359763716914687E-2</v>
      </c>
      <c r="J1554" s="14">
        <v>37.5757561</v>
      </c>
      <c r="L1554" t="s">
        <v>170</v>
      </c>
      <c r="M1554" t="s">
        <v>170</v>
      </c>
      <c r="N1554" t="s">
        <v>170</v>
      </c>
      <c r="O1554" s="2">
        <v>421</v>
      </c>
      <c r="P1554" s="27">
        <v>1.0131395292871926E-2</v>
      </c>
      <c r="Q1554" s="14">
        <v>95.757575757575694</v>
      </c>
      <c r="R1554" s="2">
        <v>349</v>
      </c>
      <c r="S1554" s="27">
        <v>8.0038528575360063E-3</v>
      </c>
      <c r="T1554" s="14">
        <v>70.909090000000006</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1265</v>
      </c>
      <c r="F1555" s="302">
        <v>0.14842191716531739</v>
      </c>
      <c r="G1555" s="2">
        <v>111.515151515151</v>
      </c>
      <c r="H1555" s="2">
        <v>1061</v>
      </c>
      <c r="I1555" s="302">
        <v>0.12052709303646485</v>
      </c>
      <c r="J1555" s="14">
        <v>133.33332799999999</v>
      </c>
      <c r="L1555" t="s">
        <v>170</v>
      </c>
      <c r="M1555" t="s">
        <v>170</v>
      </c>
      <c r="N1555" t="s">
        <v>170</v>
      </c>
      <c r="O1555" s="2">
        <v>4147</v>
      </c>
      <c r="P1555" s="27">
        <v>9.9797853395581657E-2</v>
      </c>
      <c r="Q1555" s="14">
        <v>208.48484848484799</v>
      </c>
      <c r="R1555" s="2">
        <v>4951</v>
      </c>
      <c r="S1555" s="27">
        <v>0.1135446289331254</v>
      </c>
      <c r="T1555" s="14">
        <v>314.54544099999998</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947</v>
      </c>
      <c r="F1556" s="302">
        <v>0.1111111111111111</v>
      </c>
      <c r="G1556" s="14">
        <v>103.636363636363</v>
      </c>
      <c r="H1556" s="2">
        <v>1076</v>
      </c>
      <c r="I1556" s="302">
        <v>0.12223105759400205</v>
      </c>
      <c r="J1556" s="14">
        <v>132.121216</v>
      </c>
      <c r="L1556" t="s">
        <v>170</v>
      </c>
      <c r="M1556" t="s">
        <v>170</v>
      </c>
      <c r="N1556" t="s">
        <v>170</v>
      </c>
      <c r="O1556" s="2">
        <v>4380</v>
      </c>
      <c r="P1556" s="27">
        <v>0.10540501516099533</v>
      </c>
      <c r="Q1556" s="14">
        <v>206.666666666666</v>
      </c>
      <c r="R1556" s="2">
        <v>4683</v>
      </c>
      <c r="S1556" s="27">
        <v>0.10739840381616365</v>
      </c>
      <c r="T1556" s="14">
        <v>250.909088</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562</v>
      </c>
      <c r="F1557" s="302">
        <v>6.5939223278188436E-2</v>
      </c>
      <c r="G1557" s="14">
        <v>100.60606060606</v>
      </c>
      <c r="H1557" s="2">
        <v>518</v>
      </c>
      <c r="I1557" s="302">
        <v>5.8843576053618084E-2</v>
      </c>
      <c r="J1557" s="14">
        <v>89.090909999999994</v>
      </c>
      <c r="L1557" t="s">
        <v>170</v>
      </c>
      <c r="M1557" t="s">
        <v>170</v>
      </c>
      <c r="N1557" t="s">
        <v>170</v>
      </c>
      <c r="O1557" s="2">
        <v>2579</v>
      </c>
      <c r="P1557" s="27">
        <v>6.2063820570823505E-2</v>
      </c>
      <c r="Q1557" s="14">
        <v>209.69696969696901</v>
      </c>
      <c r="R1557" s="2">
        <v>2734</v>
      </c>
      <c r="S1557" s="27">
        <v>6.2700669663333639E-2</v>
      </c>
      <c r="T1557" s="14">
        <v>197.57576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630</v>
      </c>
      <c r="F1558" s="302">
        <v>7.3917634635691662E-2</v>
      </c>
      <c r="G1558" s="14">
        <v>88.484848484848399</v>
      </c>
      <c r="H1558" s="2">
        <v>598</v>
      </c>
      <c r="I1558" s="302">
        <v>6.7931387027149834E-2</v>
      </c>
      <c r="J1558" s="14">
        <v>93.939390000000003</v>
      </c>
      <c r="L1558" t="s">
        <v>170</v>
      </c>
      <c r="M1558" t="s">
        <v>170</v>
      </c>
      <c r="N1558" t="s">
        <v>170</v>
      </c>
      <c r="O1558" s="2">
        <v>3058</v>
      </c>
      <c r="P1558" s="27">
        <v>7.3590990037060211E-2</v>
      </c>
      <c r="Q1558" s="14">
        <v>220</v>
      </c>
      <c r="R1558" s="2">
        <v>2882</v>
      </c>
      <c r="S1558" s="27">
        <v>6.6094853683148339E-2</v>
      </c>
      <c r="T1558" s="14">
        <v>227.27271999999999</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480</v>
      </c>
      <c r="F1559" s="302">
        <v>5.6318197817669835E-2</v>
      </c>
      <c r="G1559" s="14">
        <v>73.3333333333333</v>
      </c>
      <c r="H1559" s="2">
        <v>682</v>
      </c>
      <c r="I1559" s="302">
        <v>7.747358854935818E-2</v>
      </c>
      <c r="J1559" s="14">
        <v>133.33332799999999</v>
      </c>
      <c r="L1559" t="s">
        <v>170</v>
      </c>
      <c r="M1559" t="s">
        <v>170</v>
      </c>
      <c r="N1559" t="s">
        <v>170</v>
      </c>
      <c r="O1559" s="2">
        <v>2467</v>
      </c>
      <c r="P1559" s="27">
        <v>5.9368532511912209E-2</v>
      </c>
      <c r="Q1559" s="14">
        <v>193.939393939393</v>
      </c>
      <c r="R1559" s="2">
        <v>2448</v>
      </c>
      <c r="S1559" s="27">
        <v>5.6141638381799835E-2</v>
      </c>
      <c r="T1559" s="14">
        <v>210.909088</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255</v>
      </c>
      <c r="F1560" s="302">
        <v>2.9919042590637098E-2</v>
      </c>
      <c r="G1560" s="14">
        <v>75.757575757575694</v>
      </c>
      <c r="H1560" s="2">
        <v>192</v>
      </c>
      <c r="I1560" s="302">
        <v>2.18107463364762E-2</v>
      </c>
      <c r="J1560" s="14">
        <v>84.848489999999998</v>
      </c>
      <c r="L1560" t="s">
        <v>170</v>
      </c>
      <c r="M1560" t="s">
        <v>170</v>
      </c>
      <c r="N1560" t="s">
        <v>170</v>
      </c>
      <c r="O1560" s="2">
        <v>1997</v>
      </c>
      <c r="P1560" s="27">
        <v>4.8057948693266593E-2</v>
      </c>
      <c r="Q1560" s="14">
        <v>185.45454545454501</v>
      </c>
      <c r="R1560" s="2">
        <v>1782</v>
      </c>
      <c r="S1560" s="27">
        <v>4.0867810292633706E-2</v>
      </c>
      <c r="T1560" s="14">
        <v>200</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172</v>
      </c>
      <c r="F1561" s="302">
        <v>2.0180687551331691E-2</v>
      </c>
      <c r="G1561" s="14">
        <v>53.3333333333333</v>
      </c>
      <c r="H1561" s="2">
        <v>125</v>
      </c>
      <c r="I1561" s="302">
        <v>1.419970464614336E-2</v>
      </c>
      <c r="J1561" s="14">
        <v>56.363636</v>
      </c>
      <c r="L1561" t="s">
        <v>170</v>
      </c>
      <c r="M1561" t="s">
        <v>170</v>
      </c>
      <c r="N1561" t="s">
        <v>170</v>
      </c>
      <c r="O1561" s="2">
        <v>963</v>
      </c>
      <c r="P1561" s="27">
        <v>2.3174664292246235E-2</v>
      </c>
      <c r="Q1561" s="14">
        <v>140.60606060606</v>
      </c>
      <c r="R1561" s="2">
        <v>1107</v>
      </c>
      <c r="S1561" s="27">
        <v>2.5387579121181544E-2</v>
      </c>
      <c r="T1561" s="14">
        <v>149.69697600000001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79</v>
      </c>
      <c r="F1562" s="302">
        <v>9.2690367241581601E-3</v>
      </c>
      <c r="G1562" s="14">
        <v>37.5757575757575</v>
      </c>
      <c r="H1562" s="2">
        <v>150</v>
      </c>
      <c r="I1562" s="302">
        <v>1.7039645575372034E-2</v>
      </c>
      <c r="J1562" s="14">
        <v>56.363636</v>
      </c>
      <c r="L1562" t="s">
        <v>170</v>
      </c>
      <c r="M1562" t="s">
        <v>170</v>
      </c>
      <c r="N1562" t="s">
        <v>170</v>
      </c>
      <c r="O1562" s="2">
        <v>1298</v>
      </c>
      <c r="P1562" s="27">
        <v>3.1236463397025557E-2</v>
      </c>
      <c r="Q1562" s="14">
        <v>135.15151515151501</v>
      </c>
      <c r="R1562" s="2">
        <v>1592</v>
      </c>
      <c r="S1562" s="27">
        <v>3.651041188881754E-2</v>
      </c>
      <c r="T1562" s="14">
        <v>233.33332799999999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4098</v>
      </c>
      <c r="F1563" s="302">
        <v>0.48081661386835622</v>
      </c>
      <c r="G1563" s="14">
        <v>220</v>
      </c>
      <c r="H1563" s="2">
        <v>4181</v>
      </c>
      <c r="I1563" s="302">
        <v>0.47495172100420313</v>
      </c>
      <c r="J1563" s="14">
        <v>287.27273600000001</v>
      </c>
      <c r="L1563" t="s">
        <v>170</v>
      </c>
      <c r="M1563" t="s">
        <v>170</v>
      </c>
      <c r="N1563" t="s">
        <v>170</v>
      </c>
      <c r="O1563" s="2">
        <v>20191</v>
      </c>
      <c r="P1563" s="27">
        <v>0.48589786783462485</v>
      </c>
      <c r="Q1563" s="14">
        <v>476.969696969697</v>
      </c>
      <c r="R1563" s="2">
        <v>20236</v>
      </c>
      <c r="S1563" s="27">
        <v>0.46408586368223098</v>
      </c>
      <c r="T1563" s="14">
        <v>543.63635299999999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302">
        <v>0</v>
      </c>
      <c r="G1564" s="14">
        <v>13.3333333333333</v>
      </c>
      <c r="H1564" s="2">
        <v>252</v>
      </c>
      <c r="I1564" s="302">
        <v>2.8626604566625014E-2</v>
      </c>
      <c r="J1564" s="14">
        <v>81.818183899999994</v>
      </c>
      <c r="L1564" t="s">
        <v>170</v>
      </c>
      <c r="M1564" t="s">
        <v>170</v>
      </c>
      <c r="N1564" t="s">
        <v>170</v>
      </c>
      <c r="O1564" s="2">
        <v>26</v>
      </c>
      <c r="P1564" s="27">
        <v>6.2569187081869379E-4</v>
      </c>
      <c r="Q1564" s="14">
        <v>24.848484848484802</v>
      </c>
      <c r="R1564" s="2">
        <v>574</v>
      </c>
      <c r="S1564" s="27">
        <v>1.3163929914686725E-2</v>
      </c>
      <c r="T1564" s="14">
        <v>101.818184</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95</v>
      </c>
      <c r="F1565" s="302">
        <v>1.1146309984747155E-2</v>
      </c>
      <c r="G1565" s="14">
        <v>38.787878787878697</v>
      </c>
      <c r="H1565" s="2">
        <v>86</v>
      </c>
      <c r="I1565" s="302">
        <v>9.7693967965466321E-3</v>
      </c>
      <c r="J1565" s="14">
        <v>47.878788</v>
      </c>
      <c r="L1565" t="s">
        <v>170</v>
      </c>
      <c r="M1565" t="s">
        <v>170</v>
      </c>
      <c r="N1565" t="s">
        <v>170</v>
      </c>
      <c r="O1565" s="2">
        <v>282</v>
      </c>
      <c r="P1565" s="27">
        <v>6.7863502911873702E-3</v>
      </c>
      <c r="Q1565" s="14">
        <v>81.212121212121204</v>
      </c>
      <c r="R1565" s="2">
        <v>708</v>
      </c>
      <c r="S1565" s="27">
        <v>1.6237042473167599E-2</v>
      </c>
      <c r="T1565" s="14">
        <v>163.636368</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509</v>
      </c>
      <c r="F1566" s="302">
        <v>5.9720755602487387E-2</v>
      </c>
      <c r="G1566" s="14">
        <v>103.030303030303</v>
      </c>
      <c r="H1566" s="2">
        <v>469</v>
      </c>
      <c r="I1566" s="302">
        <v>5.327729183232989E-2</v>
      </c>
      <c r="J1566" s="14">
        <v>124.242424</v>
      </c>
      <c r="L1566" t="s">
        <v>170</v>
      </c>
      <c r="M1566" t="s">
        <v>170</v>
      </c>
      <c r="N1566" t="s">
        <v>170</v>
      </c>
      <c r="O1566" s="2">
        <v>3104</v>
      </c>
      <c r="P1566" s="27">
        <v>7.4697983346970212E-2</v>
      </c>
      <c r="Q1566" s="14">
        <v>221.81818181818099</v>
      </c>
      <c r="R1566" s="2">
        <v>2606</v>
      </c>
      <c r="S1566" s="27">
        <v>5.9765159159710118E-2</v>
      </c>
      <c r="T1566" s="14">
        <v>232.121216</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655</v>
      </c>
      <c r="F1567" s="302">
        <v>7.6850874105361955E-2</v>
      </c>
      <c r="G1567" s="14">
        <v>118.787878787878</v>
      </c>
      <c r="H1567" s="2">
        <v>749</v>
      </c>
      <c r="I1567" s="302">
        <v>8.5084630239691011E-2</v>
      </c>
      <c r="J1567" s="14">
        <v>134.545456</v>
      </c>
      <c r="L1567" t="s">
        <v>170</v>
      </c>
      <c r="M1567" t="s">
        <v>170</v>
      </c>
      <c r="N1567" t="s">
        <v>170</v>
      </c>
      <c r="O1567" s="2">
        <v>2903</v>
      </c>
      <c r="P1567" s="27">
        <v>6.9860903884102613E-2</v>
      </c>
      <c r="Q1567" s="14">
        <v>219.39393939393901</v>
      </c>
      <c r="R1567" s="2">
        <v>3665</v>
      </c>
      <c r="S1567" s="27">
        <v>8.4051921842032848E-2</v>
      </c>
      <c r="T1567" s="14">
        <v>249.69697600000001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1143</v>
      </c>
      <c r="F1568" s="302">
        <v>0.13410770855332629</v>
      </c>
      <c r="G1568" s="14">
        <v>129.09090909090901</v>
      </c>
      <c r="H1568" s="2">
        <v>767</v>
      </c>
      <c r="I1568" s="302">
        <v>8.7129387708735656E-2</v>
      </c>
      <c r="J1568" s="14">
        <v>127.878784</v>
      </c>
      <c r="L1568" t="s">
        <v>170</v>
      </c>
      <c r="M1568" t="s">
        <v>170</v>
      </c>
      <c r="N1568" t="s">
        <v>170</v>
      </c>
      <c r="O1568" s="2">
        <v>3572</v>
      </c>
      <c r="P1568" s="27">
        <v>8.5960437021706693E-2</v>
      </c>
      <c r="Q1568" s="14">
        <v>238.18181818181799</v>
      </c>
      <c r="R1568" s="2">
        <v>3553</v>
      </c>
      <c r="S1568" s="27">
        <v>8.1483350151362266E-2</v>
      </c>
      <c r="T1568" s="14">
        <v>349.09089999999998</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1029</v>
      </c>
      <c r="F1569" s="302">
        <v>0.12073213657162971</v>
      </c>
      <c r="G1569" s="14">
        <v>169.69696969696901</v>
      </c>
      <c r="H1569" s="2">
        <v>985</v>
      </c>
      <c r="I1569" s="302">
        <v>0.11189367261160968</v>
      </c>
      <c r="J1569" s="14">
        <v>164.84848</v>
      </c>
      <c r="L1569" t="s">
        <v>170</v>
      </c>
      <c r="M1569" t="s">
        <v>170</v>
      </c>
      <c r="N1569" t="s">
        <v>170</v>
      </c>
      <c r="O1569" s="2">
        <v>3833</v>
      </c>
      <c r="P1569" s="27">
        <v>9.2241420801848203E-2</v>
      </c>
      <c r="Q1569" s="14">
        <v>310.30303030303003</v>
      </c>
      <c r="R1569" s="2">
        <v>3739</v>
      </c>
      <c r="S1569" s="27">
        <v>8.5749013851940184E-2</v>
      </c>
      <c r="T1569" s="14">
        <v>281.81817599999999</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287</v>
      </c>
      <c r="F1570" s="302">
        <v>3.3673589111815089E-2</v>
      </c>
      <c r="G1570" s="14">
        <v>74.545454545454504</v>
      </c>
      <c r="H1570" s="2">
        <v>374</v>
      </c>
      <c r="I1570" s="302">
        <v>4.2485516301260934E-2</v>
      </c>
      <c r="J1570" s="14">
        <v>100.606064</v>
      </c>
      <c r="L1570" t="s">
        <v>170</v>
      </c>
      <c r="M1570" t="s">
        <v>170</v>
      </c>
      <c r="N1570" t="s">
        <v>170</v>
      </c>
      <c r="O1570" s="2">
        <v>2220</v>
      </c>
      <c r="P1570" s="27">
        <v>5.3424459739134622E-2</v>
      </c>
      <c r="Q1570" s="14">
        <v>210.30303030303</v>
      </c>
      <c r="R1570" s="2">
        <v>1976</v>
      </c>
      <c r="S1570" s="27">
        <v>4.53169433996881E-2</v>
      </c>
      <c r="T1570" s="14">
        <v>274.54544099999998</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216</v>
      </c>
      <c r="F1571" s="302">
        <v>2.5343189017951427E-2</v>
      </c>
      <c r="G1571" s="14">
        <v>75.757575757575694</v>
      </c>
      <c r="H1571" s="2">
        <v>275</v>
      </c>
      <c r="I1571" s="302">
        <v>3.1239350221515392E-2</v>
      </c>
      <c r="J1571" s="14">
        <v>105.454544</v>
      </c>
      <c r="L1571" t="s">
        <v>170</v>
      </c>
      <c r="M1571" t="s">
        <v>170</v>
      </c>
      <c r="N1571" t="s">
        <v>170</v>
      </c>
      <c r="O1571" s="2">
        <v>2127</v>
      </c>
      <c r="P1571" s="27">
        <v>5.1186408047360063E-2</v>
      </c>
      <c r="Q1571" s="14">
        <v>194.54545454545399</v>
      </c>
      <c r="R1571" s="2">
        <v>1374</v>
      </c>
      <c r="S1571" s="27">
        <v>3.1510870562333732E-2</v>
      </c>
      <c r="T1571" s="14">
        <v>198.78787199999999</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38</v>
      </c>
      <c r="F1572" s="302">
        <v>4.4585239938988615E-3</v>
      </c>
      <c r="G1572" s="14">
        <v>21.2121212121212</v>
      </c>
      <c r="H1572" s="2">
        <v>43</v>
      </c>
      <c r="I1572" s="302">
        <v>4.8846983982733161E-3</v>
      </c>
      <c r="J1572" s="14">
        <v>29.090910000000001</v>
      </c>
      <c r="L1572" t="s">
        <v>170</v>
      </c>
      <c r="M1572" t="s">
        <v>170</v>
      </c>
      <c r="N1572" t="s">
        <v>170</v>
      </c>
      <c r="O1572" s="2">
        <v>728</v>
      </c>
      <c r="P1572" s="27">
        <v>1.7519372382923424E-2</v>
      </c>
      <c r="Q1572" s="14">
        <v>109.09090909090899</v>
      </c>
      <c r="R1572" s="2">
        <v>1015</v>
      </c>
      <c r="S1572" s="27">
        <v>2.3277680946702139E-2</v>
      </c>
      <c r="T1572" s="14">
        <v>141.81817599999999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126</v>
      </c>
      <c r="F1573" s="302">
        <v>1.4783526927138331E-2</v>
      </c>
      <c r="G1573" s="14">
        <v>69.090909090909093</v>
      </c>
      <c r="H1573" s="2">
        <v>181</v>
      </c>
      <c r="I1573" s="302">
        <v>2.0561172327615587E-2</v>
      </c>
      <c r="J1573" s="14">
        <v>66.060609999999997</v>
      </c>
      <c r="L1573" t="s">
        <v>170</v>
      </c>
      <c r="M1573" t="s">
        <v>170</v>
      </c>
      <c r="N1573" t="s">
        <v>170</v>
      </c>
      <c r="O1573" s="2">
        <v>1396</v>
      </c>
      <c r="P1573" s="27">
        <v>3.3594840448572943E-2</v>
      </c>
      <c r="Q1573" s="14">
        <v>186.666666666666</v>
      </c>
      <c r="R1573" s="2">
        <v>1026</v>
      </c>
      <c r="S1573" s="27">
        <v>2.3529951380607282E-2</v>
      </c>
      <c r="T1573" s="14">
        <v>140.606064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2063</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170</v>
      </c>
      <c r="C1576" t="s">
        <v>170</v>
      </c>
      <c r="D1576" t="s">
        <v>170</v>
      </c>
      <c r="E1576" t="s">
        <v>170</v>
      </c>
      <c r="F1576" t="s">
        <v>170</v>
      </c>
      <c r="G1576" t="s">
        <v>170</v>
      </c>
      <c r="H1576" s="305" t="s">
        <v>1700</v>
      </c>
      <c r="I1576" s="305"/>
      <c r="J1576" s="305" t="s">
        <v>1701</v>
      </c>
      <c r="K1576" t="s">
        <v>170</v>
      </c>
      <c r="L1576" s="201" t="s">
        <v>170</v>
      </c>
      <c r="M1576" s="201" t="s">
        <v>170</v>
      </c>
      <c r="N1576" s="201" t="s">
        <v>170</v>
      </c>
      <c r="O1576" s="201" t="s">
        <v>170</v>
      </c>
      <c r="P1576" s="201" t="s">
        <v>170</v>
      </c>
      <c r="Q1576" s="201" t="s">
        <v>170</v>
      </c>
      <c r="R1576" s="210" t="s">
        <v>1700</v>
      </c>
      <c r="S1576" s="211"/>
      <c r="T1576" s="211" t="s">
        <v>1701</v>
      </c>
      <c r="U1576" s="201" t="s">
        <v>170</v>
      </c>
      <c r="V1576" s="201" t="s">
        <v>170</v>
      </c>
      <c r="W1576" s="201" t="s">
        <v>170</v>
      </c>
      <c r="X1576" s="201" t="s">
        <v>170</v>
      </c>
      <c r="Y1576" s="201" t="s">
        <v>170</v>
      </c>
      <c r="Z1576" s="201" t="s">
        <v>170</v>
      </c>
      <c r="AA1576" s="201" t="s">
        <v>170</v>
      </c>
      <c r="AB1576" s="210" t="s">
        <v>1700</v>
      </c>
      <c r="AC1576" s="211"/>
      <c r="AD1576" s="211" t="s">
        <v>1701</v>
      </c>
      <c r="AE1576" s="202" t="s">
        <v>170</v>
      </c>
    </row>
    <row r="1577" spans="1:31" x14ac:dyDescent="0.3">
      <c r="A1577" t="s">
        <v>178</v>
      </c>
      <c r="B1577" t="s">
        <v>170</v>
      </c>
      <c r="C1577" t="s">
        <v>170</v>
      </c>
      <c r="D1577" t="s">
        <v>170</v>
      </c>
      <c r="E1577" t="s">
        <v>170</v>
      </c>
      <c r="F1577" t="s">
        <v>170</v>
      </c>
      <c r="G1577" t="s">
        <v>170</v>
      </c>
      <c r="H1577" s="2">
        <v>8803</v>
      </c>
      <c r="I1577" t="s">
        <v>170</v>
      </c>
      <c r="J1577" s="14">
        <v>256.36364700000001</v>
      </c>
      <c r="L1577" s="198" t="s">
        <v>170</v>
      </c>
      <c r="M1577" s="198" t="s">
        <v>170</v>
      </c>
      <c r="N1577" s="198" t="s">
        <v>170</v>
      </c>
      <c r="O1577" s="198" t="s">
        <v>170</v>
      </c>
      <c r="P1577" s="198" t="s">
        <v>170</v>
      </c>
      <c r="Q1577" s="198" t="s">
        <v>170</v>
      </c>
      <c r="R1577" s="199">
        <v>43604</v>
      </c>
      <c r="S1577" s="198" t="s">
        <v>170</v>
      </c>
      <c r="T1577" s="198">
        <v>256.36364700000001</v>
      </c>
      <c r="U1577" s="198"/>
      <c r="V1577" s="198" t="s">
        <v>170</v>
      </c>
      <c r="W1577" s="198" t="s">
        <v>170</v>
      </c>
      <c r="X1577" s="198" t="s">
        <v>170</v>
      </c>
      <c r="Y1577" s="198" t="s">
        <v>170</v>
      </c>
      <c r="Z1577" s="198" t="s">
        <v>170</v>
      </c>
      <c r="AA1577" s="198" t="s">
        <v>170</v>
      </c>
      <c r="AB1577" s="199">
        <v>13103114</v>
      </c>
      <c r="AC1577" s="198" t="s">
        <v>170</v>
      </c>
      <c r="AD1577" s="200">
        <v>11237.58</v>
      </c>
      <c r="AE1577" s="203"/>
    </row>
    <row r="1578" spans="1:31" x14ac:dyDescent="0.3">
      <c r="A1578" t="s">
        <v>2064</v>
      </c>
      <c r="B1578" t="s">
        <v>170</v>
      </c>
      <c r="C1578" t="s">
        <v>170</v>
      </c>
      <c r="D1578" t="s">
        <v>170</v>
      </c>
      <c r="E1578" t="s">
        <v>170</v>
      </c>
      <c r="F1578" t="s">
        <v>170</v>
      </c>
      <c r="G1578" t="s">
        <v>170</v>
      </c>
      <c r="H1578" s="2">
        <v>4397</v>
      </c>
      <c r="I1578" s="302">
        <v>0.49948881063273887</v>
      </c>
      <c r="J1578" s="14">
        <v>235.75756799999999</v>
      </c>
      <c r="L1578" s="198" t="s">
        <v>170</v>
      </c>
      <c r="M1578" s="198" t="s">
        <v>170</v>
      </c>
      <c r="N1578" s="198" t="s">
        <v>170</v>
      </c>
      <c r="O1578" s="198" t="s">
        <v>170</v>
      </c>
      <c r="P1578" s="198" t="s">
        <v>170</v>
      </c>
      <c r="Q1578" s="198" t="s">
        <v>170</v>
      </c>
      <c r="R1578" s="199">
        <v>23236</v>
      </c>
      <c r="S1578" s="296">
        <v>0.53288689111090726</v>
      </c>
      <c r="T1578" s="200">
        <v>447.27273600000001</v>
      </c>
      <c r="U1578" s="198"/>
      <c r="V1578" s="198" t="s">
        <v>170</v>
      </c>
      <c r="W1578" s="198" t="s">
        <v>170</v>
      </c>
      <c r="X1578" s="198" t="s">
        <v>170</v>
      </c>
      <c r="Y1578" s="198" t="s">
        <v>170</v>
      </c>
      <c r="Z1578" s="198" t="s">
        <v>170</v>
      </c>
      <c r="AA1578" s="198" t="s">
        <v>170</v>
      </c>
      <c r="AB1578" s="199">
        <v>6510580</v>
      </c>
      <c r="AC1578" s="296">
        <v>0.497</v>
      </c>
      <c r="AD1578" s="200">
        <v>17161.21</v>
      </c>
      <c r="AE1578" s="203"/>
    </row>
    <row r="1579" spans="1:31" x14ac:dyDescent="0.3">
      <c r="A1579" t="s">
        <v>2065</v>
      </c>
      <c r="B1579" t="s">
        <v>170</v>
      </c>
      <c r="C1579" t="s">
        <v>170</v>
      </c>
      <c r="D1579" t="s">
        <v>170</v>
      </c>
      <c r="E1579" t="s">
        <v>170</v>
      </c>
      <c r="F1579" t="s">
        <v>170</v>
      </c>
      <c r="G1579" t="s">
        <v>170</v>
      </c>
      <c r="H1579" s="2">
        <v>1999</v>
      </c>
      <c r="I1579" s="302">
        <v>0.22708167670112461</v>
      </c>
      <c r="J1579" s="14">
        <v>175.15152</v>
      </c>
      <c r="L1579" s="198" t="s">
        <v>170</v>
      </c>
      <c r="M1579" s="198" t="s">
        <v>170</v>
      </c>
      <c r="N1579" s="198" t="s">
        <v>170</v>
      </c>
      <c r="O1579" s="198" t="s">
        <v>170</v>
      </c>
      <c r="P1579" s="198" t="s">
        <v>170</v>
      </c>
      <c r="Q1579" s="198" t="s">
        <v>170</v>
      </c>
      <c r="R1579" s="199">
        <v>12006</v>
      </c>
      <c r="S1579" s="296">
        <v>0.2753417117695624</v>
      </c>
      <c r="T1579" s="200">
        <v>409.09089999999998</v>
      </c>
      <c r="U1579" s="198"/>
      <c r="V1579" s="198" t="s">
        <v>170</v>
      </c>
      <c r="W1579" s="198" t="s">
        <v>170</v>
      </c>
      <c r="X1579" s="198" t="s">
        <v>170</v>
      </c>
      <c r="Y1579" s="198" t="s">
        <v>170</v>
      </c>
      <c r="Z1579" s="198" t="s">
        <v>170</v>
      </c>
      <c r="AA1579" s="198" t="s">
        <v>170</v>
      </c>
      <c r="AB1579" s="199">
        <v>2784123</v>
      </c>
      <c r="AC1579" s="296">
        <v>0.21199999999999999</v>
      </c>
      <c r="AD1579" s="200">
        <v>12146.67</v>
      </c>
      <c r="AE1579" s="203"/>
    </row>
    <row r="1580" spans="1:31" x14ac:dyDescent="0.3">
      <c r="A1580" t="s">
        <v>2066</v>
      </c>
      <c r="B1580" t="s">
        <v>170</v>
      </c>
      <c r="C1580" t="s">
        <v>170</v>
      </c>
      <c r="D1580" t="s">
        <v>170</v>
      </c>
      <c r="E1580" t="s">
        <v>170</v>
      </c>
      <c r="F1580" t="s">
        <v>170</v>
      </c>
      <c r="G1580" t="s">
        <v>170</v>
      </c>
      <c r="H1580" s="2">
        <v>2398</v>
      </c>
      <c r="I1580" s="302">
        <v>0.2724071339316142</v>
      </c>
      <c r="J1580" s="14">
        <v>200.606064</v>
      </c>
      <c r="L1580" s="198" t="s">
        <v>170</v>
      </c>
      <c r="M1580" s="198" t="s">
        <v>170</v>
      </c>
      <c r="N1580" s="198" t="s">
        <v>170</v>
      </c>
      <c r="O1580" s="198" t="s">
        <v>170</v>
      </c>
      <c r="P1580" s="198" t="s">
        <v>170</v>
      </c>
      <c r="Q1580" s="198" t="s">
        <v>170</v>
      </c>
      <c r="R1580" s="199">
        <v>11230</v>
      </c>
      <c r="S1580" s="296">
        <v>0.25754517934134485</v>
      </c>
      <c r="T1580" s="198">
        <v>360.60604899999998</v>
      </c>
      <c r="U1580" s="198"/>
      <c r="V1580" s="198" t="s">
        <v>170</v>
      </c>
      <c r="W1580" s="198" t="s">
        <v>170</v>
      </c>
      <c r="X1580" s="198" t="s">
        <v>170</v>
      </c>
      <c r="Y1580" s="198" t="s">
        <v>170</v>
      </c>
      <c r="Z1580" s="198" t="s">
        <v>170</v>
      </c>
      <c r="AA1580" s="198" t="s">
        <v>170</v>
      </c>
      <c r="AB1580" s="199">
        <v>3726457</v>
      </c>
      <c r="AC1580" s="296">
        <v>0.28399999999999997</v>
      </c>
      <c r="AD1580" s="200">
        <v>8318.18</v>
      </c>
      <c r="AE1580" s="203"/>
    </row>
    <row r="1581" spans="1:31" x14ac:dyDescent="0.3">
      <c r="A1581" t="s">
        <v>2067</v>
      </c>
      <c r="B1581" t="s">
        <v>170</v>
      </c>
      <c r="C1581" t="s">
        <v>170</v>
      </c>
      <c r="D1581" t="s">
        <v>170</v>
      </c>
      <c r="E1581" t="s">
        <v>170</v>
      </c>
      <c r="F1581" t="s">
        <v>170</v>
      </c>
      <c r="G1581" t="s">
        <v>170</v>
      </c>
      <c r="H1581" s="2">
        <v>912</v>
      </c>
      <c r="I1581" s="302">
        <v>0.10360104509826196</v>
      </c>
      <c r="J1581" s="14">
        <v>183.03030000000001</v>
      </c>
      <c r="L1581" s="198" t="s">
        <v>170</v>
      </c>
      <c r="M1581" s="198" t="s">
        <v>170</v>
      </c>
      <c r="N1581" s="198" t="s">
        <v>170</v>
      </c>
      <c r="O1581" s="198" t="s">
        <v>170</v>
      </c>
      <c r="P1581" s="198" t="s">
        <v>170</v>
      </c>
      <c r="Q1581" s="198" t="s">
        <v>170</v>
      </c>
      <c r="R1581" s="199">
        <v>3442</v>
      </c>
      <c r="S1581" s="296">
        <v>7.8937712136501234E-2</v>
      </c>
      <c r="T1581" s="198">
        <v>315.15152</v>
      </c>
      <c r="U1581" s="198"/>
      <c r="V1581" s="198" t="s">
        <v>170</v>
      </c>
      <c r="W1581" s="198" t="s">
        <v>170</v>
      </c>
      <c r="X1581" s="198" t="s">
        <v>170</v>
      </c>
      <c r="Y1581" s="198" t="s">
        <v>170</v>
      </c>
      <c r="Z1581" s="198" t="s">
        <v>170</v>
      </c>
      <c r="AA1581" s="198" t="s">
        <v>170</v>
      </c>
      <c r="AB1581" s="199">
        <v>896192</v>
      </c>
      <c r="AC1581" s="296">
        <v>6.8000000000000005E-2</v>
      </c>
      <c r="AD1581" s="200">
        <v>4660</v>
      </c>
      <c r="AE1581" s="203"/>
    </row>
    <row r="1582" spans="1:31" x14ac:dyDescent="0.3">
      <c r="A1582" t="s">
        <v>2065</v>
      </c>
      <c r="B1582" t="s">
        <v>170</v>
      </c>
      <c r="C1582" t="s">
        <v>170</v>
      </c>
      <c r="D1582" t="s">
        <v>170</v>
      </c>
      <c r="E1582" t="s">
        <v>170</v>
      </c>
      <c r="F1582" t="s">
        <v>170</v>
      </c>
      <c r="G1582" t="s">
        <v>170</v>
      </c>
      <c r="H1582" s="2">
        <v>463</v>
      </c>
      <c r="I1582" s="302">
        <v>5.2595706009315006E-2</v>
      </c>
      <c r="J1582" s="14">
        <v>106.060608</v>
      </c>
      <c r="L1582" s="198" t="s">
        <v>170</v>
      </c>
      <c r="M1582" s="198" t="s">
        <v>170</v>
      </c>
      <c r="N1582" s="198" t="s">
        <v>170</v>
      </c>
      <c r="O1582" s="198" t="s">
        <v>170</v>
      </c>
      <c r="P1582" s="198" t="s">
        <v>170</v>
      </c>
      <c r="Q1582" s="198" t="s">
        <v>170</v>
      </c>
      <c r="R1582" s="199">
        <v>2016</v>
      </c>
      <c r="S1582" s="296">
        <v>4.6234290432070453E-2</v>
      </c>
      <c r="T1582" s="198">
        <v>267.878784</v>
      </c>
      <c r="U1582" s="198"/>
      <c r="V1582" s="198" t="s">
        <v>170</v>
      </c>
      <c r="W1582" s="198" t="s">
        <v>170</v>
      </c>
      <c r="X1582" s="198" t="s">
        <v>170</v>
      </c>
      <c r="Y1582" s="198" t="s">
        <v>170</v>
      </c>
      <c r="Z1582" s="198" t="s">
        <v>170</v>
      </c>
      <c r="AA1582" s="198" t="s">
        <v>170</v>
      </c>
      <c r="AB1582" s="199">
        <v>327712</v>
      </c>
      <c r="AC1582" s="296">
        <v>2.5000000000000001E-2</v>
      </c>
      <c r="AD1582" s="200">
        <v>2955.76</v>
      </c>
      <c r="AE1582" s="203"/>
    </row>
    <row r="1583" spans="1:31" x14ac:dyDescent="0.3">
      <c r="A1583" t="s">
        <v>2066</v>
      </c>
      <c r="B1583" t="s">
        <v>170</v>
      </c>
      <c r="C1583" t="s">
        <v>170</v>
      </c>
      <c r="D1583" t="s">
        <v>170</v>
      </c>
      <c r="E1583" t="s">
        <v>170</v>
      </c>
      <c r="F1583" t="s">
        <v>170</v>
      </c>
      <c r="G1583" t="s">
        <v>170</v>
      </c>
      <c r="H1583" s="2">
        <v>449</v>
      </c>
      <c r="I1583" s="302">
        <v>5.1005339088946951E-2</v>
      </c>
      <c r="J1583" s="14">
        <v>149.69697600000001</v>
      </c>
      <c r="L1583" s="198" t="s">
        <v>170</v>
      </c>
      <c r="M1583" s="198" t="s">
        <v>170</v>
      </c>
      <c r="N1583" s="198" t="s">
        <v>170</v>
      </c>
      <c r="O1583" s="198" t="s">
        <v>170</v>
      </c>
      <c r="P1583" s="198" t="s">
        <v>170</v>
      </c>
      <c r="Q1583" s="198" t="s">
        <v>170</v>
      </c>
      <c r="R1583" s="199">
        <v>1426</v>
      </c>
      <c r="S1583" s="296">
        <v>3.2703421704430788E-2</v>
      </c>
      <c r="T1583" s="198">
        <v>200.606064</v>
      </c>
      <c r="U1583" s="198"/>
      <c r="V1583" s="198" t="s">
        <v>170</v>
      </c>
      <c r="W1583" s="198" t="s">
        <v>170</v>
      </c>
      <c r="X1583" s="198" t="s">
        <v>170</v>
      </c>
      <c r="Y1583" s="198" t="s">
        <v>170</v>
      </c>
      <c r="Z1583" s="198" t="s">
        <v>170</v>
      </c>
      <c r="AA1583" s="198" t="s">
        <v>170</v>
      </c>
      <c r="AB1583" s="199">
        <v>568480</v>
      </c>
      <c r="AC1583" s="296">
        <v>4.2999999999999997E-2</v>
      </c>
      <c r="AD1583" s="200">
        <v>3708.48</v>
      </c>
      <c r="AE1583" s="203"/>
    </row>
    <row r="1584" spans="1:31" x14ac:dyDescent="0.3">
      <c r="A1584" t="s">
        <v>2068</v>
      </c>
      <c r="B1584" t="s">
        <v>170</v>
      </c>
      <c r="C1584" t="s">
        <v>170</v>
      </c>
      <c r="D1584" t="s">
        <v>170</v>
      </c>
      <c r="E1584" t="s">
        <v>170</v>
      </c>
      <c r="F1584" t="s">
        <v>170</v>
      </c>
      <c r="G1584" t="s">
        <v>170</v>
      </c>
      <c r="H1584" s="2">
        <v>1777</v>
      </c>
      <c r="I1584" s="302">
        <v>0.20186300124957401</v>
      </c>
      <c r="J1584" s="14">
        <v>218.18182400000001</v>
      </c>
      <c r="L1584" s="198" t="s">
        <v>170</v>
      </c>
      <c r="M1584" s="198" t="s">
        <v>170</v>
      </c>
      <c r="N1584" s="198" t="s">
        <v>170</v>
      </c>
      <c r="O1584" s="198" t="s">
        <v>170</v>
      </c>
      <c r="P1584" s="198" t="s">
        <v>170</v>
      </c>
      <c r="Q1584" s="198" t="s">
        <v>170</v>
      </c>
      <c r="R1584" s="199">
        <v>9847</v>
      </c>
      <c r="S1584" s="296">
        <v>0.22582790569672506</v>
      </c>
      <c r="T1584" s="200">
        <v>379.39395100000002</v>
      </c>
      <c r="U1584" s="198"/>
      <c r="V1584" s="198" t="s">
        <v>170</v>
      </c>
      <c r="W1584" s="198" t="s">
        <v>170</v>
      </c>
      <c r="X1584" s="198" t="s">
        <v>170</v>
      </c>
      <c r="Y1584" s="198" t="s">
        <v>170</v>
      </c>
      <c r="Z1584" s="198" t="s">
        <v>170</v>
      </c>
      <c r="AA1584" s="198" t="s">
        <v>170</v>
      </c>
      <c r="AB1584" s="199">
        <v>3430426</v>
      </c>
      <c r="AC1584" s="296">
        <v>0.26200000000000001</v>
      </c>
      <c r="AD1584" s="200">
        <v>6859.39</v>
      </c>
      <c r="AE1584" s="203"/>
    </row>
    <row r="1585" spans="1:31" x14ac:dyDescent="0.3">
      <c r="A1585" t="s">
        <v>1303</v>
      </c>
      <c r="B1585" t="s">
        <v>170</v>
      </c>
      <c r="C1585" t="s">
        <v>170</v>
      </c>
      <c r="D1585" t="s">
        <v>170</v>
      </c>
      <c r="E1585" t="s">
        <v>170</v>
      </c>
      <c r="F1585" t="s">
        <v>170</v>
      </c>
      <c r="G1585" t="s">
        <v>170</v>
      </c>
      <c r="H1585" s="2">
        <v>747</v>
      </c>
      <c r="I1585" s="302">
        <v>8.4857434965352724E-2</v>
      </c>
      <c r="J1585" s="14">
        <v>141.81817599999999</v>
      </c>
      <c r="L1585" s="198" t="s">
        <v>170</v>
      </c>
      <c r="M1585" s="198" t="s">
        <v>170</v>
      </c>
      <c r="N1585" s="198" t="s">
        <v>170</v>
      </c>
      <c r="O1585" s="198" t="s">
        <v>170</v>
      </c>
      <c r="P1585" s="198" t="s">
        <v>170</v>
      </c>
      <c r="Q1585" s="198" t="s">
        <v>170</v>
      </c>
      <c r="R1585" s="199">
        <v>3825</v>
      </c>
      <c r="S1585" s="296">
        <v>8.7721309971562245E-2</v>
      </c>
      <c r="T1585" s="198">
        <v>238.18182400000001</v>
      </c>
      <c r="U1585" s="198"/>
      <c r="V1585" s="198" t="s">
        <v>170</v>
      </c>
      <c r="W1585" s="198" t="s">
        <v>170</v>
      </c>
      <c r="X1585" s="198" t="s">
        <v>170</v>
      </c>
      <c r="Y1585" s="198" t="s">
        <v>170</v>
      </c>
      <c r="Z1585" s="198" t="s">
        <v>170</v>
      </c>
      <c r="AA1585" s="198" t="s">
        <v>170</v>
      </c>
      <c r="AB1585" s="199">
        <v>1722600</v>
      </c>
      <c r="AC1585" s="296">
        <v>0.13100000000000001</v>
      </c>
      <c r="AD1585" s="200">
        <v>5187.2700000000004</v>
      </c>
      <c r="AE1585" s="203"/>
    </row>
    <row r="1586" spans="1:31" x14ac:dyDescent="0.3">
      <c r="A1586" t="s">
        <v>2065</v>
      </c>
      <c r="B1586" t="s">
        <v>170</v>
      </c>
      <c r="C1586" t="s">
        <v>170</v>
      </c>
      <c r="D1586" t="s">
        <v>170</v>
      </c>
      <c r="E1586" t="s">
        <v>170</v>
      </c>
      <c r="F1586" t="s">
        <v>170</v>
      </c>
      <c r="G1586" t="s">
        <v>170</v>
      </c>
      <c r="H1586" s="2">
        <v>591</v>
      </c>
      <c r="I1586" s="302">
        <v>6.7136203566965813E-2</v>
      </c>
      <c r="J1586" s="14">
        <v>117.57576</v>
      </c>
      <c r="L1586" s="198" t="s">
        <v>170</v>
      </c>
      <c r="M1586" s="198" t="s">
        <v>170</v>
      </c>
      <c r="N1586" s="198" t="s">
        <v>170</v>
      </c>
      <c r="O1586" s="198" t="s">
        <v>170</v>
      </c>
      <c r="P1586" s="198" t="s">
        <v>170</v>
      </c>
      <c r="Q1586" s="198" t="s">
        <v>170</v>
      </c>
      <c r="R1586" s="199">
        <v>2963</v>
      </c>
      <c r="S1586" s="296">
        <v>6.7952481423722594E-2</v>
      </c>
      <c r="T1586" s="198">
        <v>275.15152</v>
      </c>
      <c r="U1586" s="198"/>
      <c r="V1586" s="198" t="s">
        <v>170</v>
      </c>
      <c r="W1586" s="198" t="s">
        <v>170</v>
      </c>
      <c r="X1586" s="198" t="s">
        <v>170</v>
      </c>
      <c r="Y1586" s="198" t="s">
        <v>170</v>
      </c>
      <c r="Z1586" s="198" t="s">
        <v>170</v>
      </c>
      <c r="AA1586" s="198" t="s">
        <v>170</v>
      </c>
      <c r="AB1586" s="199">
        <v>615734</v>
      </c>
      <c r="AC1586" s="296">
        <v>4.7E-2</v>
      </c>
      <c r="AD1586" s="200">
        <v>3340.61</v>
      </c>
      <c r="AE1586" s="203"/>
    </row>
    <row r="1587" spans="1:31" x14ac:dyDescent="0.3">
      <c r="A1587" t="s">
        <v>2069</v>
      </c>
      <c r="B1587" t="s">
        <v>170</v>
      </c>
      <c r="C1587" t="s">
        <v>170</v>
      </c>
      <c r="D1587" t="s">
        <v>170</v>
      </c>
      <c r="E1587" t="s">
        <v>170</v>
      </c>
      <c r="F1587" t="s">
        <v>170</v>
      </c>
      <c r="G1587" t="s">
        <v>170</v>
      </c>
      <c r="H1587" s="2">
        <v>378</v>
      </c>
      <c r="I1587" s="302">
        <v>4.2939906849937523E-2</v>
      </c>
      <c r="J1587" s="14">
        <v>86.060609999999997</v>
      </c>
      <c r="L1587" s="198" t="s">
        <v>170</v>
      </c>
      <c r="M1587" s="198" t="s">
        <v>170</v>
      </c>
      <c r="N1587" s="198" t="s">
        <v>170</v>
      </c>
      <c r="O1587" s="198" t="s">
        <v>170</v>
      </c>
      <c r="P1587" s="198" t="s">
        <v>170</v>
      </c>
      <c r="Q1587" s="198" t="s">
        <v>170</v>
      </c>
      <c r="R1587" s="199">
        <v>2812</v>
      </c>
      <c r="S1587" s="296">
        <v>6.4489496376479216E-2</v>
      </c>
      <c r="T1587" s="198">
        <v>241.21212800000001</v>
      </c>
      <c r="U1587" s="198"/>
      <c r="V1587" s="198" t="s">
        <v>170</v>
      </c>
      <c r="W1587" s="198" t="s">
        <v>170</v>
      </c>
      <c r="X1587" s="198" t="s">
        <v>170</v>
      </c>
      <c r="Y1587" s="198" t="s">
        <v>170</v>
      </c>
      <c r="Z1587" s="198" t="s">
        <v>170</v>
      </c>
      <c r="AA1587" s="198" t="s">
        <v>170</v>
      </c>
      <c r="AB1587" s="199">
        <v>858959</v>
      </c>
      <c r="AC1587" s="296">
        <v>6.6000000000000003E-2</v>
      </c>
      <c r="AD1587" s="200">
        <v>4071.52</v>
      </c>
      <c r="AE1587" s="203"/>
    </row>
    <row r="1588" spans="1:31" x14ac:dyDescent="0.3">
      <c r="A1588" t="s">
        <v>1305</v>
      </c>
      <c r="B1588" t="s">
        <v>170</v>
      </c>
      <c r="C1588" t="s">
        <v>170</v>
      </c>
      <c r="D1588" t="s">
        <v>170</v>
      </c>
      <c r="E1588" t="s">
        <v>170</v>
      </c>
      <c r="F1588" t="s">
        <v>170</v>
      </c>
      <c r="G1588" t="s">
        <v>170</v>
      </c>
      <c r="H1588" s="2">
        <v>61</v>
      </c>
      <c r="I1588" s="302">
        <v>6.9294558673179598E-3</v>
      </c>
      <c r="J1588" s="14">
        <v>38.181820000000002</v>
      </c>
      <c r="L1588" s="198" t="s">
        <v>170</v>
      </c>
      <c r="M1588" s="198" t="s">
        <v>170</v>
      </c>
      <c r="N1588" s="198" t="s">
        <v>170</v>
      </c>
      <c r="O1588" s="198" t="s">
        <v>170</v>
      </c>
      <c r="P1588" s="198" t="s">
        <v>170</v>
      </c>
      <c r="Q1588" s="198" t="s">
        <v>170</v>
      </c>
      <c r="R1588" s="199">
        <v>247</v>
      </c>
      <c r="S1588" s="296">
        <v>5.6646179249610126E-3</v>
      </c>
      <c r="T1588" s="198">
        <v>64.242424</v>
      </c>
      <c r="U1588" s="198"/>
      <c r="V1588" s="198" t="s">
        <v>170</v>
      </c>
      <c r="W1588" s="198" t="s">
        <v>170</v>
      </c>
      <c r="X1588" s="198" t="s">
        <v>170</v>
      </c>
      <c r="Y1588" s="198" t="s">
        <v>170</v>
      </c>
      <c r="Z1588" s="198" t="s">
        <v>170</v>
      </c>
      <c r="AA1588" s="198" t="s">
        <v>170</v>
      </c>
      <c r="AB1588" s="199">
        <v>233133</v>
      </c>
      <c r="AC1588" s="296">
        <v>1.7999999999999999E-2</v>
      </c>
      <c r="AD1588" s="200">
        <v>2655.15</v>
      </c>
      <c r="AE1588" s="203"/>
    </row>
    <row r="1589" spans="1:31" x14ac:dyDescent="0.3">
      <c r="A1589" t="s">
        <v>2070</v>
      </c>
      <c r="B1589" t="s">
        <v>170</v>
      </c>
      <c r="C1589" t="s">
        <v>170</v>
      </c>
      <c r="D1589" t="s">
        <v>170</v>
      </c>
      <c r="E1589" t="s">
        <v>170</v>
      </c>
      <c r="F1589" t="s">
        <v>170</v>
      </c>
      <c r="G1589" t="s">
        <v>170</v>
      </c>
      <c r="H1589" s="2">
        <v>1717</v>
      </c>
      <c r="I1589" s="302">
        <v>0.19504714301942519</v>
      </c>
      <c r="J1589" s="14">
        <v>213.939392</v>
      </c>
      <c r="L1589" s="198" t="s">
        <v>170</v>
      </c>
      <c r="M1589" s="198" t="s">
        <v>170</v>
      </c>
      <c r="N1589" s="198" t="s">
        <v>170</v>
      </c>
      <c r="O1589" s="198" t="s">
        <v>170</v>
      </c>
      <c r="P1589" s="198" t="s">
        <v>170</v>
      </c>
      <c r="Q1589" s="198" t="s">
        <v>170</v>
      </c>
      <c r="R1589" s="199">
        <v>7079</v>
      </c>
      <c r="S1589" s="296">
        <v>0.16234749105586643</v>
      </c>
      <c r="T1589" s="200">
        <v>368.48486300000002</v>
      </c>
      <c r="U1589" s="198"/>
      <c r="V1589" s="198" t="s">
        <v>170</v>
      </c>
      <c r="W1589" s="198" t="s">
        <v>170</v>
      </c>
      <c r="X1589" s="198" t="s">
        <v>170</v>
      </c>
      <c r="Y1589" s="198" t="s">
        <v>170</v>
      </c>
      <c r="Z1589" s="198" t="s">
        <v>170</v>
      </c>
      <c r="AA1589" s="198" t="s">
        <v>170</v>
      </c>
      <c r="AB1589" s="199">
        <v>2265916</v>
      </c>
      <c r="AC1589" s="296">
        <v>0.17299999999999999</v>
      </c>
      <c r="AD1589" s="200">
        <v>7329.09</v>
      </c>
      <c r="AE1589" s="203"/>
    </row>
    <row r="1590" spans="1:31" x14ac:dyDescent="0.3">
      <c r="A1590" t="s">
        <v>1303</v>
      </c>
      <c r="B1590" t="s">
        <v>170</v>
      </c>
      <c r="C1590" t="s">
        <v>170</v>
      </c>
      <c r="D1590" t="s">
        <v>170</v>
      </c>
      <c r="E1590" t="s">
        <v>170</v>
      </c>
      <c r="F1590" t="s">
        <v>170</v>
      </c>
      <c r="G1590" t="s">
        <v>170</v>
      </c>
      <c r="H1590" s="2">
        <v>1053</v>
      </c>
      <c r="I1590" s="302">
        <v>0.11961831193911167</v>
      </c>
      <c r="J1590" s="14">
        <v>172.72728000000001</v>
      </c>
      <c r="L1590" s="198" t="s">
        <v>170</v>
      </c>
      <c r="M1590" s="198" t="s">
        <v>170</v>
      </c>
      <c r="N1590" s="198" t="s">
        <v>170</v>
      </c>
      <c r="O1590" s="198" t="s">
        <v>170</v>
      </c>
      <c r="P1590" s="198" t="s">
        <v>170</v>
      </c>
      <c r="Q1590" s="198" t="s">
        <v>170</v>
      </c>
      <c r="R1590" s="199">
        <v>3614</v>
      </c>
      <c r="S1590" s="296">
        <v>8.2882304375745341E-2</v>
      </c>
      <c r="T1590" s="198">
        <v>303.03030000000001</v>
      </c>
      <c r="U1590" s="198"/>
      <c r="V1590" s="198" t="s">
        <v>170</v>
      </c>
      <c r="W1590" s="198" t="s">
        <v>170</v>
      </c>
      <c r="X1590" s="198" t="s">
        <v>170</v>
      </c>
      <c r="Y1590" s="198" t="s">
        <v>170</v>
      </c>
      <c r="Z1590" s="198" t="s">
        <v>170</v>
      </c>
      <c r="AA1590" s="198" t="s">
        <v>170</v>
      </c>
      <c r="AB1590" s="199">
        <v>1392219</v>
      </c>
      <c r="AC1590" s="296">
        <v>0.106</v>
      </c>
      <c r="AD1590" s="200">
        <v>4585.45</v>
      </c>
      <c r="AE1590" s="203"/>
    </row>
    <row r="1591" spans="1:31" x14ac:dyDescent="0.3">
      <c r="A1591" t="s">
        <v>2065</v>
      </c>
      <c r="B1591" t="s">
        <v>170</v>
      </c>
      <c r="C1591" t="s">
        <v>170</v>
      </c>
      <c r="D1591" t="s">
        <v>170</v>
      </c>
      <c r="E1591" t="s">
        <v>170</v>
      </c>
      <c r="F1591" t="s">
        <v>170</v>
      </c>
      <c r="G1591" t="s">
        <v>170</v>
      </c>
      <c r="H1591" s="2">
        <v>258</v>
      </c>
      <c r="I1591" s="302">
        <v>2.9308190389639895E-2</v>
      </c>
      <c r="J1591" s="14">
        <v>118.181816</v>
      </c>
      <c r="L1591" s="198" t="s">
        <v>170</v>
      </c>
      <c r="M1591" s="198" t="s">
        <v>170</v>
      </c>
      <c r="N1591" s="198" t="s">
        <v>170</v>
      </c>
      <c r="O1591" s="198" t="s">
        <v>170</v>
      </c>
      <c r="P1591" s="198" t="s">
        <v>170</v>
      </c>
      <c r="Q1591" s="198" t="s">
        <v>170</v>
      </c>
      <c r="R1591" s="199">
        <v>1052</v>
      </c>
      <c r="S1591" s="296">
        <v>2.412622695165581E-2</v>
      </c>
      <c r="T1591" s="198">
        <v>206.66667200000001</v>
      </c>
      <c r="U1591" s="198"/>
      <c r="V1591" s="198" t="s">
        <v>170</v>
      </c>
      <c r="W1591" s="198" t="s">
        <v>170</v>
      </c>
      <c r="X1591" s="198" t="s">
        <v>170</v>
      </c>
      <c r="Y1591" s="198" t="s">
        <v>170</v>
      </c>
      <c r="Z1591" s="198" t="s">
        <v>170</v>
      </c>
      <c r="AA1591" s="198" t="s">
        <v>170</v>
      </c>
      <c r="AB1591" s="199">
        <v>170832</v>
      </c>
      <c r="AC1591" s="296">
        <v>1.2999999999999999E-2</v>
      </c>
      <c r="AD1591" s="200">
        <v>2200</v>
      </c>
      <c r="AE1591" s="203"/>
    </row>
    <row r="1592" spans="1:31" x14ac:dyDescent="0.3">
      <c r="A1592" t="s">
        <v>2069</v>
      </c>
      <c r="B1592" t="s">
        <v>170</v>
      </c>
      <c r="C1592" t="s">
        <v>170</v>
      </c>
      <c r="D1592" t="s">
        <v>170</v>
      </c>
      <c r="E1592" t="s">
        <v>170</v>
      </c>
      <c r="F1592" t="s">
        <v>170</v>
      </c>
      <c r="G1592" t="s">
        <v>170</v>
      </c>
      <c r="H1592" s="2">
        <v>329</v>
      </c>
      <c r="I1592" s="302">
        <v>3.7373622628649322E-2</v>
      </c>
      <c r="J1592" s="14">
        <v>113.939392</v>
      </c>
      <c r="L1592" s="198" t="s">
        <v>170</v>
      </c>
      <c r="M1592" s="198" t="s">
        <v>170</v>
      </c>
      <c r="N1592" s="198" t="s">
        <v>170</v>
      </c>
      <c r="O1592" s="198" t="s">
        <v>170</v>
      </c>
      <c r="P1592" s="198" t="s">
        <v>170</v>
      </c>
      <c r="Q1592" s="198" t="s">
        <v>170</v>
      </c>
      <c r="R1592" s="199">
        <v>1686</v>
      </c>
      <c r="S1592" s="296">
        <v>3.8666177414916063E-2</v>
      </c>
      <c r="T1592" s="198">
        <v>213.33332799999999</v>
      </c>
      <c r="U1592" s="198"/>
      <c r="V1592" s="198" t="s">
        <v>170</v>
      </c>
      <c r="W1592" s="198" t="s">
        <v>170</v>
      </c>
      <c r="X1592" s="198" t="s">
        <v>170</v>
      </c>
      <c r="Y1592" s="198" t="s">
        <v>170</v>
      </c>
      <c r="Z1592" s="198" t="s">
        <v>170</v>
      </c>
      <c r="AA1592" s="198" t="s">
        <v>170</v>
      </c>
      <c r="AB1592" s="199">
        <v>414759</v>
      </c>
      <c r="AC1592" s="296">
        <v>3.2000000000000001E-2</v>
      </c>
      <c r="AD1592" s="200">
        <v>3192.73</v>
      </c>
      <c r="AE1592" s="203"/>
    </row>
    <row r="1593" spans="1:31" x14ac:dyDescent="0.3">
      <c r="A1593" t="s">
        <v>1305</v>
      </c>
      <c r="B1593" t="s">
        <v>170</v>
      </c>
      <c r="C1593" t="s">
        <v>170</v>
      </c>
      <c r="D1593" t="s">
        <v>170</v>
      </c>
      <c r="E1593" t="s">
        <v>170</v>
      </c>
      <c r="F1593" t="s">
        <v>170</v>
      </c>
      <c r="G1593" t="s">
        <v>170</v>
      </c>
      <c r="H1593" s="2">
        <v>77</v>
      </c>
      <c r="I1593" s="302">
        <v>8.7470180620243098E-3</v>
      </c>
      <c r="J1593" s="14">
        <v>39.393940000000001</v>
      </c>
      <c r="L1593" s="204" t="s">
        <v>170</v>
      </c>
      <c r="M1593" s="204" t="s">
        <v>170</v>
      </c>
      <c r="N1593" s="204" t="s">
        <v>170</v>
      </c>
      <c r="O1593" s="204" t="s">
        <v>170</v>
      </c>
      <c r="P1593" s="204" t="s">
        <v>170</v>
      </c>
      <c r="Q1593" s="204" t="s">
        <v>170</v>
      </c>
      <c r="R1593" s="205">
        <v>727</v>
      </c>
      <c r="S1593" s="297">
        <v>1.6672782313549215E-2</v>
      </c>
      <c r="T1593" s="204">
        <v>117.57576</v>
      </c>
      <c r="U1593" s="204"/>
      <c r="V1593" s="204" t="s">
        <v>170</v>
      </c>
      <c r="W1593" s="204" t="s">
        <v>170</v>
      </c>
      <c r="X1593" s="204" t="s">
        <v>170</v>
      </c>
      <c r="Y1593" s="204" t="s">
        <v>170</v>
      </c>
      <c r="Z1593" s="204" t="s">
        <v>170</v>
      </c>
      <c r="AA1593" s="204" t="s">
        <v>170</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3" t="s">
        <v>1697</v>
      </c>
      <c r="C1" s="373"/>
      <c r="D1" s="373"/>
      <c r="E1" s="373"/>
      <c r="F1" s="373"/>
      <c r="G1" s="373"/>
      <c r="H1" s="352"/>
      <c r="I1" s="352"/>
      <c r="J1" s="352"/>
      <c r="K1" s="352"/>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170</v>
      </c>
      <c r="B2" s="375" t="str">
        <f>Population!B3</f>
        <v>City of Lemoore</v>
      </c>
      <c r="C2" s="375"/>
      <c r="D2" s="375"/>
      <c r="E2" s="375"/>
      <c r="F2" s="375"/>
      <c r="G2" s="375"/>
      <c r="H2" s="375"/>
      <c r="I2" s="375"/>
      <c r="J2" s="375"/>
      <c r="K2" s="375"/>
      <c r="L2" s="375" t="str">
        <f>Population!B4</f>
        <v>Kings County</v>
      </c>
      <c r="M2" s="375"/>
      <c r="N2" s="375"/>
      <c r="O2" s="375"/>
      <c r="P2" s="375"/>
      <c r="Q2" s="375"/>
      <c r="R2" s="375"/>
      <c r="S2" s="375"/>
      <c r="T2" s="375"/>
      <c r="U2" s="375"/>
      <c r="V2" s="375" t="s">
        <v>171</v>
      </c>
      <c r="W2" s="375"/>
      <c r="X2" s="375"/>
      <c r="Y2" s="375"/>
      <c r="Z2" s="375"/>
      <c r="AA2" s="375"/>
      <c r="AB2" s="375"/>
      <c r="AC2" s="375"/>
      <c r="AD2" s="375"/>
      <c r="AE2" s="375"/>
    </row>
    <row r="3" spans="1:31" ht="34.5" customHeight="1" x14ac:dyDescent="0.3">
      <c r="A3" s="215"/>
      <c r="B3" s="375">
        <v>2010</v>
      </c>
      <c r="C3" s="375"/>
      <c r="D3" s="375"/>
      <c r="E3" s="375">
        <v>2015</v>
      </c>
      <c r="F3" s="375"/>
      <c r="G3" s="375"/>
      <c r="H3" s="375">
        <v>2020</v>
      </c>
      <c r="I3" s="375"/>
      <c r="J3" s="375"/>
      <c r="K3" s="196" t="s">
        <v>1698</v>
      </c>
      <c r="L3" s="375">
        <v>2010</v>
      </c>
      <c r="M3" s="375"/>
      <c r="N3" s="375"/>
      <c r="O3" s="375">
        <v>2015</v>
      </c>
      <c r="P3" s="375"/>
      <c r="Q3" s="375"/>
      <c r="R3" s="375">
        <v>2020</v>
      </c>
      <c r="S3" s="375"/>
      <c r="T3" s="375"/>
      <c r="U3" s="196" t="s">
        <v>1698</v>
      </c>
      <c r="V3" s="375">
        <v>2010</v>
      </c>
      <c r="W3" s="375"/>
      <c r="X3" s="375"/>
      <c r="Y3" s="375">
        <v>2015</v>
      </c>
      <c r="Z3" s="375"/>
      <c r="AA3" s="375"/>
      <c r="AB3" s="375">
        <v>2020</v>
      </c>
      <c r="AC3" s="375"/>
      <c r="AD3" s="375"/>
      <c r="AE3" s="196" t="s">
        <v>1698</v>
      </c>
    </row>
    <row r="4" spans="1:31" x14ac:dyDescent="0.3">
      <c r="A4" s="374" t="s">
        <v>2071</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4" t="s">
        <v>4596</v>
      </c>
      <c r="B5" s="304"/>
      <c r="C5" s="304"/>
      <c r="D5" s="304"/>
      <c r="E5" s="304"/>
      <c r="F5" s="304"/>
      <c r="G5" s="304"/>
      <c r="H5" s="304"/>
      <c r="I5" s="304"/>
      <c r="J5" s="304"/>
      <c r="K5" s="304"/>
      <c r="L5" s="304"/>
      <c r="M5" s="304"/>
      <c r="N5" s="304"/>
      <c r="O5" s="304"/>
      <c r="P5" s="304"/>
      <c r="Q5" s="304"/>
      <c r="R5" s="304"/>
      <c r="S5" s="304"/>
      <c r="T5" s="304"/>
      <c r="U5" s="304"/>
      <c r="V5" s="227"/>
      <c r="W5" s="227"/>
      <c r="X5" s="227"/>
      <c r="Y5" s="227"/>
      <c r="Z5" s="227"/>
      <c r="AA5" s="227"/>
      <c r="AB5" s="227"/>
      <c r="AC5" s="227"/>
      <c r="AD5" s="227"/>
      <c r="AE5" s="227"/>
    </row>
    <row r="6" spans="1:31" x14ac:dyDescent="0.3">
      <c r="A6" t="s">
        <v>2072</v>
      </c>
      <c r="B6" s="15">
        <v>59760</v>
      </c>
      <c r="C6" t="s">
        <v>170</v>
      </c>
      <c r="D6" t="s">
        <v>170</v>
      </c>
      <c r="E6" s="15">
        <v>49623</v>
      </c>
      <c r="F6" t="s">
        <v>170</v>
      </c>
      <c r="G6" t="s">
        <v>170</v>
      </c>
      <c r="H6" s="15">
        <v>68658</v>
      </c>
      <c r="I6" t="s">
        <v>170</v>
      </c>
      <c r="J6" t="s">
        <v>170</v>
      </c>
      <c r="K6" s="302">
        <v>0.14889558232931727</v>
      </c>
      <c r="L6" s="15">
        <v>48684</v>
      </c>
      <c r="M6" t="s">
        <v>170</v>
      </c>
      <c r="N6" t="s">
        <v>170</v>
      </c>
      <c r="O6" s="15">
        <v>46481</v>
      </c>
      <c r="P6" t="s">
        <v>170</v>
      </c>
      <c r="Q6" t="s">
        <v>170</v>
      </c>
      <c r="R6" s="15">
        <v>61556</v>
      </c>
      <c r="S6" t="s">
        <v>170</v>
      </c>
      <c r="T6" t="s">
        <v>170</v>
      </c>
      <c r="U6" s="302">
        <v>0.2643989811847835</v>
      </c>
      <c r="V6" s="216">
        <v>60883</v>
      </c>
      <c r="W6" s="215" t="s">
        <v>170</v>
      </c>
      <c r="X6" s="215" t="s">
        <v>170</v>
      </c>
      <c r="Y6" s="216">
        <v>61818</v>
      </c>
      <c r="Z6" s="215" t="s">
        <v>170</v>
      </c>
      <c r="AA6" s="215" t="s">
        <v>170</v>
      </c>
      <c r="AB6" s="216">
        <v>78672</v>
      </c>
      <c r="AC6" s="215" t="s">
        <v>170</v>
      </c>
      <c r="AD6" s="215" t="s">
        <v>170</v>
      </c>
      <c r="AE6" s="217">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6"/>
      <c r="W7" s="226"/>
      <c r="X7" s="226"/>
      <c r="Y7" s="226"/>
      <c r="Z7" s="226"/>
      <c r="AA7" s="226"/>
      <c r="AB7" s="226"/>
      <c r="AC7" s="226"/>
      <c r="AD7" s="226"/>
      <c r="AE7" s="226"/>
    </row>
    <row r="8" spans="1:31" x14ac:dyDescent="0.3">
      <c r="A8" s="304" t="s">
        <v>4597</v>
      </c>
      <c r="B8" s="304"/>
      <c r="C8" s="304"/>
      <c r="D8" s="304"/>
      <c r="E8" s="304"/>
      <c r="F8" s="304"/>
      <c r="G8" s="304"/>
      <c r="H8" s="304"/>
      <c r="I8" s="304"/>
      <c r="J8" s="304"/>
      <c r="K8" s="304"/>
      <c r="L8" s="304"/>
      <c r="M8" s="304"/>
      <c r="N8" s="304"/>
      <c r="O8" s="304"/>
      <c r="P8" s="304"/>
      <c r="Q8" s="304"/>
      <c r="R8" s="304"/>
      <c r="S8" s="304"/>
      <c r="T8" s="304"/>
      <c r="U8" s="304"/>
      <c r="V8" s="227"/>
      <c r="W8" s="227"/>
      <c r="X8" s="227"/>
      <c r="Y8" s="227"/>
      <c r="Z8" s="227"/>
      <c r="AA8" s="227"/>
      <c r="AB8" s="227"/>
      <c r="AC8" s="227"/>
      <c r="AD8" s="227"/>
      <c r="AE8" s="227"/>
    </row>
    <row r="9" spans="1:31" x14ac:dyDescent="0.3">
      <c r="A9" t="s">
        <v>2073</v>
      </c>
      <c r="B9" s="15">
        <v>59760</v>
      </c>
      <c r="C9" t="s">
        <v>170</v>
      </c>
      <c r="D9" t="s">
        <v>170</v>
      </c>
      <c r="E9" s="15">
        <v>49623</v>
      </c>
      <c r="F9" t="s">
        <v>170</v>
      </c>
      <c r="G9" t="s">
        <v>170</v>
      </c>
      <c r="H9" s="15">
        <v>68658</v>
      </c>
      <c r="I9" t="s">
        <v>170</v>
      </c>
      <c r="J9" t="s">
        <v>170</v>
      </c>
      <c r="K9" s="302">
        <v>0.14889558232931727</v>
      </c>
      <c r="L9" s="15">
        <v>48684</v>
      </c>
      <c r="M9" t="s">
        <v>170</v>
      </c>
      <c r="N9" t="s">
        <v>170</v>
      </c>
      <c r="O9" s="15">
        <v>46481</v>
      </c>
      <c r="P9" t="s">
        <v>170</v>
      </c>
      <c r="Q9" t="s">
        <v>170</v>
      </c>
      <c r="R9" s="15">
        <v>61556</v>
      </c>
      <c r="S9" t="s">
        <v>170</v>
      </c>
      <c r="T9" t="s">
        <v>170</v>
      </c>
      <c r="U9" s="302">
        <v>0.2643989811847835</v>
      </c>
      <c r="V9" s="216">
        <v>60883</v>
      </c>
      <c r="W9" s="215" t="s">
        <v>170</v>
      </c>
      <c r="X9" s="215" t="s">
        <v>170</v>
      </c>
      <c r="Y9" s="216">
        <v>61818</v>
      </c>
      <c r="Z9" s="215" t="s">
        <v>170</v>
      </c>
      <c r="AA9" s="215" t="s">
        <v>170</v>
      </c>
      <c r="AB9" s="216">
        <v>78672</v>
      </c>
      <c r="AC9" s="215" t="s">
        <v>170</v>
      </c>
      <c r="AD9" s="215" t="s">
        <v>170</v>
      </c>
      <c r="AE9" s="217">
        <v>0.29199999999999998</v>
      </c>
    </row>
    <row r="10" spans="1:31" x14ac:dyDescent="0.3">
      <c r="A10" t="s">
        <v>2074</v>
      </c>
      <c r="B10" s="15">
        <v>58414</v>
      </c>
      <c r="C10" t="s">
        <v>170</v>
      </c>
      <c r="D10" t="s">
        <v>170</v>
      </c>
      <c r="E10" s="15">
        <v>53057</v>
      </c>
      <c r="F10" t="s">
        <v>170</v>
      </c>
      <c r="G10" t="s">
        <v>170</v>
      </c>
      <c r="H10" s="15">
        <v>73242</v>
      </c>
      <c r="I10" t="s">
        <v>170</v>
      </c>
      <c r="J10" t="s">
        <v>170</v>
      </c>
      <c r="K10" s="302">
        <v>0.25384325675351799</v>
      </c>
      <c r="L10" s="15">
        <v>47890</v>
      </c>
      <c r="M10" t="s">
        <v>170</v>
      </c>
      <c r="N10" t="s">
        <v>170</v>
      </c>
      <c r="O10" s="15">
        <v>48190</v>
      </c>
      <c r="P10" t="s">
        <v>170</v>
      </c>
      <c r="Q10" t="s">
        <v>170</v>
      </c>
      <c r="R10" s="15">
        <v>64528</v>
      </c>
      <c r="S10" t="s">
        <v>170</v>
      </c>
      <c r="T10" t="s">
        <v>170</v>
      </c>
      <c r="U10" s="302">
        <v>0.34742117352265611</v>
      </c>
      <c r="V10" s="216">
        <v>63933</v>
      </c>
      <c r="W10" s="215" t="s">
        <v>170</v>
      </c>
      <c r="X10" s="215" t="s">
        <v>170</v>
      </c>
      <c r="Y10" s="216">
        <v>64803</v>
      </c>
      <c r="Z10" s="215" t="s">
        <v>170</v>
      </c>
      <c r="AA10" s="215" t="s">
        <v>170</v>
      </c>
      <c r="AB10" s="216">
        <v>82157</v>
      </c>
      <c r="AC10" s="215" t="s">
        <v>170</v>
      </c>
      <c r="AD10" s="215" t="s">
        <v>170</v>
      </c>
      <c r="AE10" s="217">
        <v>0.28499999999999998</v>
      </c>
    </row>
    <row r="11" spans="1:31" x14ac:dyDescent="0.3">
      <c r="A11" t="s">
        <v>2075</v>
      </c>
      <c r="B11" s="15">
        <v>67750</v>
      </c>
      <c r="C11" t="s">
        <v>170</v>
      </c>
      <c r="D11" t="s">
        <v>170</v>
      </c>
      <c r="E11" s="15">
        <v>62841</v>
      </c>
      <c r="F11" t="s">
        <v>170</v>
      </c>
      <c r="G11" t="s">
        <v>170</v>
      </c>
      <c r="H11" s="15">
        <v>61510</v>
      </c>
      <c r="I11" t="s">
        <v>170</v>
      </c>
      <c r="J11" t="s">
        <v>170</v>
      </c>
      <c r="K11" s="302">
        <v>-9.2103321033210325E-2</v>
      </c>
      <c r="L11" s="15">
        <v>59567</v>
      </c>
      <c r="M11" t="s">
        <v>170</v>
      </c>
      <c r="N11" t="s">
        <v>170</v>
      </c>
      <c r="O11" s="15">
        <v>40991</v>
      </c>
      <c r="P11" t="s">
        <v>170</v>
      </c>
      <c r="Q11" t="s">
        <v>170</v>
      </c>
      <c r="R11" s="15">
        <v>56076</v>
      </c>
      <c r="S11" t="s">
        <v>170</v>
      </c>
      <c r="T11" t="s">
        <v>170</v>
      </c>
      <c r="U11" s="302">
        <v>-5.8606275286652007E-2</v>
      </c>
      <c r="V11" s="216">
        <v>44127</v>
      </c>
      <c r="W11" s="215" t="s">
        <v>170</v>
      </c>
      <c r="X11" s="215" t="s">
        <v>170</v>
      </c>
      <c r="Y11" s="216">
        <v>43087</v>
      </c>
      <c r="Z11" s="215" t="s">
        <v>170</v>
      </c>
      <c r="AA11" s="215" t="s">
        <v>170</v>
      </c>
      <c r="AB11" s="216">
        <v>54976</v>
      </c>
      <c r="AC11" s="215" t="s">
        <v>170</v>
      </c>
      <c r="AD11" s="215" t="s">
        <v>170</v>
      </c>
      <c r="AE11" s="217">
        <v>0.246</v>
      </c>
    </row>
    <row r="12" spans="1:31" x14ac:dyDescent="0.3">
      <c r="A12" t="s">
        <v>2076</v>
      </c>
      <c r="B12" s="15">
        <v>62656</v>
      </c>
      <c r="C12" t="s">
        <v>170</v>
      </c>
      <c r="D12" t="s">
        <v>170</v>
      </c>
      <c r="E12" s="15">
        <v>39459</v>
      </c>
      <c r="F12" t="s">
        <v>170</v>
      </c>
      <c r="G12" t="s">
        <v>170</v>
      </c>
      <c r="H12" s="15">
        <v>44507</v>
      </c>
      <c r="I12" t="s">
        <v>170</v>
      </c>
      <c r="J12" t="s">
        <v>170</v>
      </c>
      <c r="K12" s="302">
        <v>-0.28966100612870277</v>
      </c>
      <c r="L12" s="15">
        <v>44750</v>
      </c>
      <c r="M12" t="s">
        <v>170</v>
      </c>
      <c r="N12" t="s">
        <v>170</v>
      </c>
      <c r="O12" s="15">
        <v>38816</v>
      </c>
      <c r="P12" t="s">
        <v>170</v>
      </c>
      <c r="Q12" t="s">
        <v>170</v>
      </c>
      <c r="R12" s="15">
        <v>44842</v>
      </c>
      <c r="S12" t="s">
        <v>170</v>
      </c>
      <c r="T12" t="s">
        <v>170</v>
      </c>
      <c r="U12" s="302">
        <v>2.0558659217877096E-3</v>
      </c>
      <c r="V12" s="216">
        <v>45491</v>
      </c>
      <c r="W12" s="215" t="s">
        <v>170</v>
      </c>
      <c r="X12" s="215" t="s">
        <v>170</v>
      </c>
      <c r="Y12" s="216">
        <v>45490</v>
      </c>
      <c r="Z12" s="215" t="s">
        <v>170</v>
      </c>
      <c r="AA12" s="215" t="s">
        <v>170</v>
      </c>
      <c r="AB12" s="216">
        <v>60182</v>
      </c>
      <c r="AC12" s="215" t="s">
        <v>170</v>
      </c>
      <c r="AD12" s="215" t="s">
        <v>170</v>
      </c>
      <c r="AE12" s="217">
        <v>0.32300000000000001</v>
      </c>
    </row>
    <row r="13" spans="1:31" x14ac:dyDescent="0.3">
      <c r="A13" t="s">
        <v>221</v>
      </c>
      <c r="B13" s="15">
        <v>55844</v>
      </c>
      <c r="C13" t="s">
        <v>170</v>
      </c>
      <c r="D13" t="s">
        <v>170</v>
      </c>
      <c r="E13" s="15">
        <v>49620</v>
      </c>
      <c r="F13" t="s">
        <v>170</v>
      </c>
      <c r="G13" t="s">
        <v>170</v>
      </c>
      <c r="H13" s="15">
        <v>74167</v>
      </c>
      <c r="I13" t="s">
        <v>170</v>
      </c>
      <c r="J13" t="s">
        <v>170</v>
      </c>
      <c r="K13" s="302">
        <v>0.32811045054079219</v>
      </c>
      <c r="L13" s="15">
        <v>61171</v>
      </c>
      <c r="M13" t="s">
        <v>170</v>
      </c>
      <c r="N13" t="s">
        <v>170</v>
      </c>
      <c r="O13" s="15">
        <v>63568</v>
      </c>
      <c r="P13" t="s">
        <v>170</v>
      </c>
      <c r="Q13" t="s">
        <v>170</v>
      </c>
      <c r="R13" s="15">
        <v>80530</v>
      </c>
      <c r="S13" t="s">
        <v>170</v>
      </c>
      <c r="T13" t="s">
        <v>170</v>
      </c>
      <c r="U13" s="302">
        <v>0.31647349234114203</v>
      </c>
      <c r="V13" s="216">
        <v>74527</v>
      </c>
      <c r="W13" s="215" t="s">
        <v>170</v>
      </c>
      <c r="X13" s="215" t="s">
        <v>170</v>
      </c>
      <c r="Y13" s="216">
        <v>79260</v>
      </c>
      <c r="Z13" s="215" t="s">
        <v>170</v>
      </c>
      <c r="AA13" s="215" t="s">
        <v>170</v>
      </c>
      <c r="AB13" s="216">
        <v>101380</v>
      </c>
      <c r="AC13" s="215" t="s">
        <v>170</v>
      </c>
      <c r="AD13" s="215" t="s">
        <v>170</v>
      </c>
      <c r="AE13" s="217">
        <v>0.36</v>
      </c>
    </row>
    <row r="14" spans="1:31" x14ac:dyDescent="0.3">
      <c r="A14" t="s">
        <v>2077</v>
      </c>
      <c r="B14" t="s">
        <v>170</v>
      </c>
      <c r="C14" t="s">
        <v>170</v>
      </c>
      <c r="D14" t="s">
        <v>170</v>
      </c>
      <c r="E14" t="s">
        <v>170</v>
      </c>
      <c r="F14" t="s">
        <v>170</v>
      </c>
      <c r="G14" t="s">
        <v>170</v>
      </c>
      <c r="H14" t="s">
        <v>170</v>
      </c>
      <c r="I14" t="s">
        <v>170</v>
      </c>
      <c r="J14" t="s">
        <v>170</v>
      </c>
      <c r="L14" s="15">
        <v>51354</v>
      </c>
      <c r="M14" t="s">
        <v>170</v>
      </c>
      <c r="N14" t="s">
        <v>170</v>
      </c>
      <c r="O14" s="15">
        <v>39196</v>
      </c>
      <c r="P14" t="s">
        <v>170</v>
      </c>
      <c r="Q14" t="s">
        <v>170</v>
      </c>
      <c r="R14" s="15">
        <v>98864</v>
      </c>
      <c r="S14" t="s">
        <v>170</v>
      </c>
      <c r="T14" t="s">
        <v>170</v>
      </c>
      <c r="U14" s="302">
        <v>0.92514701873271799</v>
      </c>
      <c r="V14" s="216">
        <v>65168</v>
      </c>
      <c r="W14" s="215" t="s">
        <v>170</v>
      </c>
      <c r="X14" s="215" t="s">
        <v>170</v>
      </c>
      <c r="Y14" s="216">
        <v>60717</v>
      </c>
      <c r="Z14" s="215" t="s">
        <v>170</v>
      </c>
      <c r="AA14" s="215" t="s">
        <v>170</v>
      </c>
      <c r="AB14" s="216">
        <v>81682</v>
      </c>
      <c r="AC14" s="215" t="s">
        <v>170</v>
      </c>
      <c r="AD14" s="215" t="s">
        <v>170</v>
      </c>
      <c r="AE14" s="217">
        <v>0.253</v>
      </c>
    </row>
    <row r="15" spans="1:31" x14ac:dyDescent="0.3">
      <c r="A15" t="s">
        <v>2078</v>
      </c>
      <c r="B15" s="15">
        <v>54432</v>
      </c>
      <c r="C15" t="s">
        <v>170</v>
      </c>
      <c r="D15" t="s">
        <v>170</v>
      </c>
      <c r="E15" s="15">
        <v>38497</v>
      </c>
      <c r="F15" t="s">
        <v>170</v>
      </c>
      <c r="G15" t="s">
        <v>170</v>
      </c>
      <c r="H15" s="15">
        <v>53281</v>
      </c>
      <c r="I15" t="s">
        <v>170</v>
      </c>
      <c r="J15" t="s">
        <v>170</v>
      </c>
      <c r="K15" s="302">
        <v>-2.1145649617871839E-2</v>
      </c>
      <c r="L15" s="15">
        <v>41672</v>
      </c>
      <c r="M15" t="s">
        <v>170</v>
      </c>
      <c r="N15" t="s">
        <v>170</v>
      </c>
      <c r="O15" s="15">
        <v>38486</v>
      </c>
      <c r="P15" t="s">
        <v>170</v>
      </c>
      <c r="Q15" t="s">
        <v>170</v>
      </c>
      <c r="R15" s="15">
        <v>47592</v>
      </c>
      <c r="S15" t="s">
        <v>170</v>
      </c>
      <c r="T15" t="s">
        <v>170</v>
      </c>
      <c r="U15" s="302">
        <v>0.14206181608754079</v>
      </c>
      <c r="V15" s="216">
        <v>46613</v>
      </c>
      <c r="W15" s="215" t="s">
        <v>170</v>
      </c>
      <c r="X15" s="215" t="s">
        <v>170</v>
      </c>
      <c r="Y15" s="216">
        <v>45252</v>
      </c>
      <c r="Z15" s="215" t="s">
        <v>170</v>
      </c>
      <c r="AA15" s="215" t="s">
        <v>170</v>
      </c>
      <c r="AB15" s="216">
        <v>59287</v>
      </c>
      <c r="AC15" s="215" t="s">
        <v>170</v>
      </c>
      <c r="AD15" s="215" t="s">
        <v>170</v>
      </c>
      <c r="AE15" s="217">
        <v>0.27200000000000002</v>
      </c>
    </row>
    <row r="16" spans="1:31" x14ac:dyDescent="0.3">
      <c r="A16" t="s">
        <v>2079</v>
      </c>
      <c r="B16" s="15">
        <v>83136</v>
      </c>
      <c r="C16" t="s">
        <v>170</v>
      </c>
      <c r="D16" t="s">
        <v>170</v>
      </c>
      <c r="E16" s="15">
        <v>47375</v>
      </c>
      <c r="F16" t="s">
        <v>170</v>
      </c>
      <c r="G16" t="s">
        <v>170</v>
      </c>
      <c r="H16" t="s">
        <v>170</v>
      </c>
      <c r="I16" t="s">
        <v>170</v>
      </c>
      <c r="J16" t="s">
        <v>170</v>
      </c>
      <c r="L16" s="15">
        <v>61283</v>
      </c>
      <c r="M16" t="s">
        <v>170</v>
      </c>
      <c r="N16" t="s">
        <v>170</v>
      </c>
      <c r="O16" s="15">
        <v>43355</v>
      </c>
      <c r="P16" t="s">
        <v>170</v>
      </c>
      <c r="Q16" t="s">
        <v>170</v>
      </c>
      <c r="R16" s="15">
        <v>72188</v>
      </c>
      <c r="S16" t="s">
        <v>170</v>
      </c>
      <c r="T16" t="s">
        <v>170</v>
      </c>
      <c r="U16" s="302">
        <v>0.1779449439485665</v>
      </c>
      <c r="V16" s="216">
        <v>57908</v>
      </c>
      <c r="W16" s="215" t="s">
        <v>170</v>
      </c>
      <c r="X16" s="215" t="s">
        <v>170</v>
      </c>
      <c r="Y16" s="216">
        <v>59807</v>
      </c>
      <c r="Z16" s="215" t="s">
        <v>170</v>
      </c>
      <c r="AA16" s="215" t="s">
        <v>170</v>
      </c>
      <c r="AB16" s="216">
        <v>76733</v>
      </c>
      <c r="AC16" s="215" t="s">
        <v>170</v>
      </c>
      <c r="AD16" s="215" t="s">
        <v>170</v>
      </c>
      <c r="AE16" s="217">
        <v>0.32500000000000001</v>
      </c>
    </row>
    <row r="17" spans="1:31" x14ac:dyDescent="0.3">
      <c r="A17" t="s">
        <v>2080</v>
      </c>
      <c r="B17" s="15">
        <v>44851</v>
      </c>
      <c r="C17" t="s">
        <v>170</v>
      </c>
      <c r="D17" t="s">
        <v>170</v>
      </c>
      <c r="E17" s="15">
        <v>39364</v>
      </c>
      <c r="F17" t="s">
        <v>170</v>
      </c>
      <c r="G17" t="s">
        <v>170</v>
      </c>
      <c r="H17" s="15">
        <v>56311</v>
      </c>
      <c r="I17" t="s">
        <v>170</v>
      </c>
      <c r="J17" t="s">
        <v>170</v>
      </c>
      <c r="K17" s="302">
        <v>0.25551269759871575</v>
      </c>
      <c r="L17" s="15">
        <v>36522</v>
      </c>
      <c r="M17" t="s">
        <v>170</v>
      </c>
      <c r="N17" t="s">
        <v>170</v>
      </c>
      <c r="O17" s="15">
        <v>37384</v>
      </c>
      <c r="P17" t="s">
        <v>170</v>
      </c>
      <c r="Q17" t="s">
        <v>170</v>
      </c>
      <c r="R17" s="15">
        <v>49373</v>
      </c>
      <c r="S17" t="s">
        <v>170</v>
      </c>
      <c r="T17" t="s">
        <v>170</v>
      </c>
      <c r="U17" s="302">
        <v>0.35187010568972127</v>
      </c>
      <c r="V17" s="216">
        <v>47180</v>
      </c>
      <c r="W17" s="215" t="s">
        <v>170</v>
      </c>
      <c r="X17" s="215" t="s">
        <v>170</v>
      </c>
      <c r="Y17" s="216">
        <v>47393</v>
      </c>
      <c r="Z17" s="215" t="s">
        <v>170</v>
      </c>
      <c r="AA17" s="215" t="s">
        <v>170</v>
      </c>
      <c r="AB17" s="216">
        <v>62330</v>
      </c>
      <c r="AC17" s="215" t="s">
        <v>170</v>
      </c>
      <c r="AD17" s="215" t="s">
        <v>170</v>
      </c>
      <c r="AE17" s="217">
        <v>0.32100000000000001</v>
      </c>
    </row>
    <row r="18" spans="1:31" x14ac:dyDescent="0.3">
      <c r="A18" t="s">
        <v>2081</v>
      </c>
      <c r="B18" s="15">
        <v>62254</v>
      </c>
      <c r="C18" t="s">
        <v>170</v>
      </c>
      <c r="D18" t="s">
        <v>170</v>
      </c>
      <c r="E18" s="15">
        <v>59985</v>
      </c>
      <c r="F18" t="s">
        <v>170</v>
      </c>
      <c r="G18" t="s">
        <v>170</v>
      </c>
      <c r="H18" s="15">
        <v>77953</v>
      </c>
      <c r="I18" t="s">
        <v>170</v>
      </c>
      <c r="J18" t="s">
        <v>170</v>
      </c>
      <c r="K18" s="302">
        <v>0.25217656696758439</v>
      </c>
      <c r="L18" s="15">
        <v>58084</v>
      </c>
      <c r="M18" t="s">
        <v>170</v>
      </c>
      <c r="N18" t="s">
        <v>170</v>
      </c>
      <c r="O18" s="15">
        <v>60434</v>
      </c>
      <c r="P18" t="s">
        <v>170</v>
      </c>
      <c r="Q18" t="s">
        <v>170</v>
      </c>
      <c r="R18" s="15">
        <v>74918</v>
      </c>
      <c r="S18" t="s">
        <v>170</v>
      </c>
      <c r="T18" t="s">
        <v>170</v>
      </c>
      <c r="U18" s="302">
        <v>0.28982163762826252</v>
      </c>
      <c r="V18" s="216">
        <v>70414</v>
      </c>
      <c r="W18" s="215" t="s">
        <v>170</v>
      </c>
      <c r="X18" s="215" t="s">
        <v>170</v>
      </c>
      <c r="Y18" s="216">
        <v>72741</v>
      </c>
      <c r="Z18" s="215" t="s">
        <v>170</v>
      </c>
      <c r="AA18" s="215" t="s">
        <v>170</v>
      </c>
      <c r="AB18" s="216">
        <v>90496</v>
      </c>
      <c r="AC18" s="215" t="s">
        <v>170</v>
      </c>
      <c r="AD18" s="215" t="s">
        <v>170</v>
      </c>
      <c r="AE18" s="217">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6"/>
      <c r="W19" s="226"/>
      <c r="X19" s="226"/>
      <c r="Y19" s="226"/>
      <c r="Z19" s="226"/>
      <c r="AA19" s="226"/>
      <c r="AB19" s="226"/>
      <c r="AC19" s="226"/>
      <c r="AD19" s="226"/>
      <c r="AE19" s="226"/>
    </row>
    <row r="20" spans="1:31" x14ac:dyDescent="0.3">
      <c r="A20" s="304" t="s">
        <v>2082</v>
      </c>
      <c r="B20" s="304"/>
      <c r="C20" s="304"/>
      <c r="D20" s="304"/>
      <c r="E20" s="304"/>
      <c r="F20" s="304"/>
      <c r="G20" s="304"/>
      <c r="H20" s="304"/>
      <c r="I20" s="304"/>
      <c r="J20" s="304"/>
      <c r="K20" s="304"/>
      <c r="L20" s="304"/>
      <c r="M20" s="304"/>
      <c r="N20" s="304"/>
      <c r="O20" s="304"/>
      <c r="P20" s="304"/>
      <c r="Q20" s="304"/>
      <c r="R20" s="304"/>
      <c r="S20" s="304"/>
      <c r="T20" s="304"/>
      <c r="U20" s="304"/>
      <c r="V20" s="225"/>
      <c r="W20" s="225"/>
      <c r="X20" s="225"/>
      <c r="Y20" s="225"/>
      <c r="Z20" s="225"/>
      <c r="AA20" s="225"/>
      <c r="AB20" s="225"/>
      <c r="AC20" s="225"/>
      <c r="AD20" s="225"/>
      <c r="AE20" s="225"/>
    </row>
    <row r="21" spans="1:31" x14ac:dyDescent="0.3">
      <c r="A21" t="s">
        <v>2083</v>
      </c>
      <c r="B21" s="15">
        <v>232200</v>
      </c>
      <c r="C21" t="s">
        <v>170</v>
      </c>
      <c r="D21" t="s">
        <v>170</v>
      </c>
      <c r="E21" s="15">
        <v>185200</v>
      </c>
      <c r="F21" t="s">
        <v>170</v>
      </c>
      <c r="G21" t="s">
        <v>170</v>
      </c>
      <c r="H21" s="15">
        <v>242700</v>
      </c>
      <c r="I21" t="s">
        <v>170</v>
      </c>
      <c r="J21" t="s">
        <v>170</v>
      </c>
      <c r="K21" s="302">
        <v>4.5219638242894059E-2</v>
      </c>
      <c r="L21" s="15">
        <v>220400</v>
      </c>
      <c r="M21" t="s">
        <v>170</v>
      </c>
      <c r="N21" t="s">
        <v>170</v>
      </c>
      <c r="O21" s="15">
        <v>169500</v>
      </c>
      <c r="P21" t="s">
        <v>170</v>
      </c>
      <c r="Q21" t="s">
        <v>170</v>
      </c>
      <c r="R21" s="15">
        <v>227400</v>
      </c>
      <c r="S21" t="s">
        <v>170</v>
      </c>
      <c r="T21" t="s">
        <v>170</v>
      </c>
      <c r="U21" s="302">
        <v>3.1760435571687839E-2</v>
      </c>
      <c r="V21" s="220">
        <v>458500</v>
      </c>
      <c r="W21" s="198" t="s">
        <v>170</v>
      </c>
      <c r="X21" s="198" t="s">
        <v>170</v>
      </c>
      <c r="Y21" s="220">
        <v>385500</v>
      </c>
      <c r="Z21" s="198" t="s">
        <v>170</v>
      </c>
      <c r="AA21" s="198" t="s">
        <v>170</v>
      </c>
      <c r="AB21" s="220">
        <v>538500</v>
      </c>
      <c r="AC21" s="198" t="s">
        <v>170</v>
      </c>
      <c r="AD21" s="198" t="s">
        <v>170</v>
      </c>
      <c r="AE21" s="221">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1"/>
      <c r="W22" s="201"/>
      <c r="X22" s="201"/>
      <c r="Y22" s="201"/>
      <c r="Z22" s="201"/>
      <c r="AA22" s="201"/>
      <c r="AB22" s="201"/>
      <c r="AC22" s="201"/>
      <c r="AD22" s="201"/>
      <c r="AE22" s="201"/>
    </row>
    <row r="23" spans="1:31" x14ac:dyDescent="0.3">
      <c r="A23" s="304" t="s">
        <v>2084</v>
      </c>
      <c r="B23" s="304"/>
      <c r="C23" s="304"/>
      <c r="D23" s="304"/>
      <c r="E23" s="304"/>
      <c r="F23" s="304"/>
      <c r="G23" s="304"/>
      <c r="H23" s="304"/>
      <c r="I23" s="304"/>
      <c r="J23" s="304"/>
      <c r="K23" s="304"/>
      <c r="L23" s="304"/>
      <c r="M23" s="304"/>
      <c r="N23" s="304"/>
      <c r="O23" s="304"/>
      <c r="P23" s="304"/>
      <c r="Q23" s="304"/>
      <c r="R23" s="304"/>
      <c r="S23" s="304"/>
      <c r="T23" s="304"/>
      <c r="U23" s="304"/>
      <c r="V23" s="225"/>
      <c r="W23" s="225"/>
      <c r="X23" s="225"/>
      <c r="Y23" s="225"/>
      <c r="Z23" s="225"/>
      <c r="AA23" s="225"/>
      <c r="AB23" s="225"/>
      <c r="AC23" s="225"/>
      <c r="AD23" s="225"/>
      <c r="AE23" s="225"/>
    </row>
    <row r="24" spans="1:31" x14ac:dyDescent="0.3">
      <c r="A24" t="s">
        <v>1413</v>
      </c>
      <c r="B24" s="15">
        <v>883</v>
      </c>
      <c r="C24" t="s">
        <v>170</v>
      </c>
      <c r="D24" t="s">
        <v>170</v>
      </c>
      <c r="E24" s="15">
        <v>862</v>
      </c>
      <c r="F24" t="s">
        <v>170</v>
      </c>
      <c r="G24" t="s">
        <v>170</v>
      </c>
      <c r="H24" s="15">
        <v>1097</v>
      </c>
      <c r="I24" t="s">
        <v>170</v>
      </c>
      <c r="J24" t="s">
        <v>170</v>
      </c>
      <c r="K24" s="302">
        <v>0.24235560588901472</v>
      </c>
      <c r="L24" s="15">
        <v>815</v>
      </c>
      <c r="M24" t="s">
        <v>170</v>
      </c>
      <c r="N24" t="s">
        <v>170</v>
      </c>
      <c r="O24" s="15">
        <v>881</v>
      </c>
      <c r="P24" t="s">
        <v>170</v>
      </c>
      <c r="Q24" t="s">
        <v>170</v>
      </c>
      <c r="R24" s="15">
        <v>1030</v>
      </c>
      <c r="S24" t="s">
        <v>170</v>
      </c>
      <c r="T24" t="s">
        <v>170</v>
      </c>
      <c r="U24" s="302">
        <v>0.26380368098159507</v>
      </c>
      <c r="V24" s="220">
        <v>1147</v>
      </c>
      <c r="W24" s="198" t="s">
        <v>170</v>
      </c>
      <c r="X24" s="198" t="s">
        <v>170</v>
      </c>
      <c r="Y24" s="220">
        <v>1255</v>
      </c>
      <c r="Z24" s="198" t="s">
        <v>170</v>
      </c>
      <c r="AA24" s="198" t="s">
        <v>170</v>
      </c>
      <c r="AB24" s="220">
        <v>1586</v>
      </c>
      <c r="AC24" s="198" t="s">
        <v>170</v>
      </c>
      <c r="AD24" s="198" t="s">
        <v>170</v>
      </c>
      <c r="AE24" s="221">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1"/>
      <c r="W25" s="201"/>
      <c r="X25" s="201"/>
      <c r="Y25" s="201"/>
      <c r="Z25" s="201"/>
      <c r="AA25" s="201"/>
      <c r="AB25" s="201"/>
      <c r="AC25" s="201"/>
      <c r="AD25" s="201"/>
      <c r="AE25" s="201"/>
    </row>
    <row r="26" spans="1:31" x14ac:dyDescent="0.3">
      <c r="A26" s="304" t="s">
        <v>2443</v>
      </c>
      <c r="B26" s="304"/>
      <c r="C26" s="304"/>
      <c r="D26" s="304"/>
      <c r="E26" s="304"/>
      <c r="F26" s="304"/>
      <c r="G26" s="304"/>
      <c r="H26" s="304"/>
      <c r="I26" s="304"/>
      <c r="J26" s="304"/>
      <c r="K26" s="304"/>
      <c r="L26" s="304"/>
      <c r="M26" s="304"/>
      <c r="N26" s="304"/>
      <c r="O26" s="304"/>
      <c r="P26" s="304"/>
      <c r="Q26" s="304"/>
      <c r="R26" s="304"/>
      <c r="S26" s="304"/>
      <c r="T26" s="304"/>
      <c r="U26" s="304"/>
      <c r="V26" s="225"/>
      <c r="W26" s="225"/>
      <c r="X26" s="225"/>
      <c r="Y26" s="225"/>
      <c r="Z26" s="225"/>
      <c r="AA26" s="225"/>
      <c r="AB26" s="225"/>
      <c r="AC26" s="225"/>
      <c r="AD26" s="225"/>
      <c r="AE26" s="225"/>
    </row>
    <row r="27" spans="1:31" x14ac:dyDescent="0.3">
      <c r="B27" s="305" t="s">
        <v>1700</v>
      </c>
      <c r="C27" s="305"/>
      <c r="D27" s="305" t="s">
        <v>1701</v>
      </c>
      <c r="E27" s="305" t="s">
        <v>1700</v>
      </c>
      <c r="F27" s="305"/>
      <c r="G27" s="305" t="s">
        <v>1701</v>
      </c>
      <c r="H27" s="305" t="s">
        <v>1700</v>
      </c>
      <c r="I27" s="305"/>
      <c r="J27" s="305" t="s">
        <v>1701</v>
      </c>
      <c r="K27" t="s">
        <v>170</v>
      </c>
      <c r="L27" s="305" t="s">
        <v>1700</v>
      </c>
      <c r="M27" s="305"/>
      <c r="N27" s="305" t="s">
        <v>1701</v>
      </c>
      <c r="O27" s="305" t="s">
        <v>1700</v>
      </c>
      <c r="P27" s="305"/>
      <c r="Q27" s="305" t="s">
        <v>1701</v>
      </c>
      <c r="R27" s="305" t="s">
        <v>1700</v>
      </c>
      <c r="S27" s="305"/>
      <c r="T27" s="305" t="s">
        <v>1701</v>
      </c>
      <c r="U27" t="s">
        <v>170</v>
      </c>
      <c r="V27" s="222" t="s">
        <v>1700</v>
      </c>
      <c r="W27" s="223"/>
      <c r="X27" s="223" t="s">
        <v>1701</v>
      </c>
      <c r="Y27" s="222" t="s">
        <v>1700</v>
      </c>
      <c r="Z27" s="223"/>
      <c r="AA27" s="223" t="s">
        <v>1701</v>
      </c>
      <c r="AB27" s="222" t="s">
        <v>1700</v>
      </c>
      <c r="AC27" s="223"/>
      <c r="AD27" s="223" t="s">
        <v>1701</v>
      </c>
      <c r="AE27" s="198" t="s">
        <v>170</v>
      </c>
    </row>
    <row r="28" spans="1:31" x14ac:dyDescent="0.3">
      <c r="A28" t="s">
        <v>172</v>
      </c>
      <c r="B28" s="2">
        <v>7050</v>
      </c>
      <c r="C28" t="s">
        <v>170</v>
      </c>
      <c r="D28" s="2">
        <v>403.636363636363</v>
      </c>
      <c r="E28" s="2">
        <v>7017</v>
      </c>
      <c r="F28" t="s">
        <v>170</v>
      </c>
      <c r="G28" s="2">
        <v>420</v>
      </c>
      <c r="H28" s="2">
        <v>6836</v>
      </c>
      <c r="I28" t="s">
        <v>170</v>
      </c>
      <c r="J28" s="14">
        <v>501.81817599999999</v>
      </c>
      <c r="K28" s="302">
        <v>-3.0354609929078014E-2</v>
      </c>
      <c r="L28" s="2">
        <v>54734</v>
      </c>
      <c r="M28" t="s">
        <v>170</v>
      </c>
      <c r="N28" s="2">
        <v>816.969696969697</v>
      </c>
      <c r="O28" s="2">
        <v>54129</v>
      </c>
      <c r="P28" t="s">
        <v>170</v>
      </c>
      <c r="Q28" s="2">
        <v>1001.21212121212</v>
      </c>
      <c r="R28" s="2">
        <v>56712</v>
      </c>
      <c r="S28" t="s">
        <v>170</v>
      </c>
      <c r="T28" s="14">
        <v>981.81820000000005</v>
      </c>
      <c r="U28" s="302">
        <v>3.6138414879234117E-2</v>
      </c>
      <c r="V28" s="199">
        <v>16272337</v>
      </c>
      <c r="W28" s="198" t="s">
        <v>170</v>
      </c>
      <c r="X28" s="199">
        <v>11453</v>
      </c>
      <c r="Y28" s="199">
        <v>16864403</v>
      </c>
      <c r="Z28" s="198" t="s">
        <v>170</v>
      </c>
      <c r="AA28" s="199">
        <v>10889</v>
      </c>
      <c r="AB28" s="199">
        <v>18246043</v>
      </c>
      <c r="AC28" s="198" t="s">
        <v>170</v>
      </c>
      <c r="AD28" s="200">
        <v>14744.85</v>
      </c>
      <c r="AE28" s="221">
        <v>0.121</v>
      </c>
    </row>
    <row r="29" spans="1:31" x14ac:dyDescent="0.3">
      <c r="A29" t="s">
        <v>1741</v>
      </c>
      <c r="B29" s="2">
        <v>6206</v>
      </c>
      <c r="C29" s="302">
        <v>0.88028368794326239</v>
      </c>
      <c r="D29" s="2">
        <v>366.666666666666</v>
      </c>
      <c r="E29" s="2">
        <v>6427</v>
      </c>
      <c r="F29" s="302">
        <v>0.91591848368248541</v>
      </c>
      <c r="G29" s="2">
        <v>397.575757575757</v>
      </c>
      <c r="H29" s="2">
        <v>6100</v>
      </c>
      <c r="I29" s="302">
        <v>0.89233469865418369</v>
      </c>
      <c r="J29" s="14">
        <v>487.27273600000001</v>
      </c>
      <c r="K29" s="302">
        <v>-1.7080244924266838E-2</v>
      </c>
      <c r="L29" s="2">
        <v>48982</v>
      </c>
      <c r="M29" s="302">
        <v>0.89490992801549307</v>
      </c>
      <c r="N29" s="2">
        <v>760</v>
      </c>
      <c r="O29" s="2">
        <v>49504</v>
      </c>
      <c r="P29" s="302">
        <v>0.91455596815015983</v>
      </c>
      <c r="Q29" s="2">
        <v>966.06060606060601</v>
      </c>
      <c r="R29" s="2">
        <v>51785</v>
      </c>
      <c r="S29" s="302">
        <v>0.91312244322189307</v>
      </c>
      <c r="T29" s="14">
        <v>938.78790000000004</v>
      </c>
      <c r="U29" s="302">
        <v>5.7225103099097625E-2</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1742</v>
      </c>
      <c r="B30" s="2">
        <v>5481</v>
      </c>
      <c r="C30" s="302">
        <v>0.7774468085106383</v>
      </c>
      <c r="D30" s="2">
        <v>342.42424242424198</v>
      </c>
      <c r="E30" s="2">
        <v>5645</v>
      </c>
      <c r="F30" s="302">
        <v>0.80447484680062709</v>
      </c>
      <c r="G30" s="2">
        <v>356.36363636363598</v>
      </c>
      <c r="H30" s="2">
        <v>5540</v>
      </c>
      <c r="I30" s="302">
        <v>0.81041544763019313</v>
      </c>
      <c r="J30" s="14">
        <v>467.878784</v>
      </c>
      <c r="K30" s="302">
        <v>1.076445904032111E-2</v>
      </c>
      <c r="L30" s="2">
        <v>41031</v>
      </c>
      <c r="M30" s="302">
        <v>0.74964373150144337</v>
      </c>
      <c r="N30" s="2">
        <v>765.45454545454504</v>
      </c>
      <c r="O30" s="2">
        <v>41703</v>
      </c>
      <c r="P30" s="302">
        <v>0.77043728869921857</v>
      </c>
      <c r="Q30" s="2">
        <v>967.87878787878799</v>
      </c>
      <c r="R30" s="2">
        <v>44269</v>
      </c>
      <c r="S30" s="302">
        <v>0.78059317252080684</v>
      </c>
      <c r="T30" s="14">
        <v>903.63635299999999</v>
      </c>
      <c r="U30" s="302">
        <v>7.8915941605127826E-2</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1743</v>
      </c>
      <c r="B31" s="2">
        <v>725</v>
      </c>
      <c r="C31" s="302">
        <v>0.10283687943262411</v>
      </c>
      <c r="D31" s="2">
        <v>128.48484848484799</v>
      </c>
      <c r="E31" s="2">
        <v>782</v>
      </c>
      <c r="F31" s="302">
        <v>0.11144363688185835</v>
      </c>
      <c r="G31" s="2">
        <v>180</v>
      </c>
      <c r="H31" s="2">
        <v>560</v>
      </c>
      <c r="I31" s="302">
        <v>8.1919251023990641E-2</v>
      </c>
      <c r="J31" s="14">
        <v>118.78788</v>
      </c>
      <c r="K31" s="302">
        <v>-0.22758620689655173</v>
      </c>
      <c r="L31" s="2">
        <v>7951</v>
      </c>
      <c r="M31" s="302">
        <v>0.14526619651404976</v>
      </c>
      <c r="N31" s="2">
        <v>519.39393939393904</v>
      </c>
      <c r="O31" s="2">
        <v>7801</v>
      </c>
      <c r="P31" s="302">
        <v>0.14411867945094126</v>
      </c>
      <c r="Q31" s="2">
        <v>422.42424242424198</v>
      </c>
      <c r="R31" s="2">
        <v>7516</v>
      </c>
      <c r="S31" s="302">
        <v>0.13252927070108619</v>
      </c>
      <c r="T31" s="14">
        <v>413.33334400000001</v>
      </c>
      <c r="U31" s="302">
        <v>-5.4710099358571247E-2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1484</v>
      </c>
      <c r="B32" s="2">
        <v>526</v>
      </c>
      <c r="C32" s="302">
        <v>7.4609929078014184E-2</v>
      </c>
      <c r="D32" s="2">
        <v>104.84848484848401</v>
      </c>
      <c r="E32" s="2">
        <v>650</v>
      </c>
      <c r="F32" s="302">
        <v>9.2632178993872022E-2</v>
      </c>
      <c r="G32" s="2">
        <v>172.12121212121201</v>
      </c>
      <c r="H32" s="2">
        <v>394</v>
      </c>
      <c r="I32" s="302">
        <v>5.7636044470450558E-2</v>
      </c>
      <c r="J32" s="14">
        <v>98.787880000000001</v>
      </c>
      <c r="K32" s="302">
        <v>-0.2509505703422053</v>
      </c>
      <c r="L32" s="2">
        <v>4109</v>
      </c>
      <c r="M32" s="302">
        <v>7.5072167208681984E-2</v>
      </c>
      <c r="N32" s="2">
        <v>288.48484848484799</v>
      </c>
      <c r="O32" s="2">
        <v>4838</v>
      </c>
      <c r="P32" s="302">
        <v>8.9379075911249051E-2</v>
      </c>
      <c r="Q32" s="2">
        <v>364.24242424242402</v>
      </c>
      <c r="R32" s="2">
        <v>4421</v>
      </c>
      <c r="S32" s="302">
        <v>7.7955282832557482E-2</v>
      </c>
      <c r="T32" s="14">
        <v>357.57574499999998</v>
      </c>
      <c r="U32" s="302">
        <v>7.5930883426624476E-2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1485</v>
      </c>
      <c r="B33" s="2">
        <v>124</v>
      </c>
      <c r="C33" s="302">
        <v>1.7588652482269502E-2</v>
      </c>
      <c r="D33" s="2">
        <v>75.757575757575694</v>
      </c>
      <c r="E33" s="2">
        <v>29</v>
      </c>
      <c r="F33" s="302">
        <v>4.1328202935727518E-3</v>
      </c>
      <c r="G33" s="2">
        <v>17.5757575757575</v>
      </c>
      <c r="H33" s="2">
        <v>98</v>
      </c>
      <c r="I33" s="302">
        <v>1.4335868929198362E-2</v>
      </c>
      <c r="J33" s="14">
        <v>54.5454559</v>
      </c>
      <c r="K33" s="302">
        <v>-0.20967741935483872</v>
      </c>
      <c r="L33" s="2">
        <v>1427</v>
      </c>
      <c r="M33" s="302">
        <v>2.6071546022581941E-2</v>
      </c>
      <c r="N33" s="2">
        <v>229.09090909090901</v>
      </c>
      <c r="O33" s="2">
        <v>951</v>
      </c>
      <c r="P33" s="302">
        <v>1.7569140386853626E-2</v>
      </c>
      <c r="Q33" s="2">
        <v>134.54545454545399</v>
      </c>
      <c r="R33" s="2">
        <v>1307</v>
      </c>
      <c r="S33" s="302">
        <v>2.3046268867259134E-2</v>
      </c>
      <c r="T33" s="14">
        <v>185.454544</v>
      </c>
      <c r="U33" s="302">
        <v>-8.4092501751927118E-2</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1486</v>
      </c>
      <c r="B34" s="2">
        <v>35</v>
      </c>
      <c r="C34" s="302">
        <v>4.9645390070921988E-3</v>
      </c>
      <c r="D34" s="2">
        <v>20.606060606060598</v>
      </c>
      <c r="E34" s="2">
        <v>24</v>
      </c>
      <c r="F34" s="302">
        <v>3.4202650705429669E-3</v>
      </c>
      <c r="G34" s="2">
        <v>29.090909090909101</v>
      </c>
      <c r="H34" s="2">
        <v>53</v>
      </c>
      <c r="I34" s="302">
        <v>7.7530719719133999E-3</v>
      </c>
      <c r="J34" s="14">
        <v>40</v>
      </c>
      <c r="K34" s="302">
        <v>0.51428571428571423</v>
      </c>
      <c r="L34" s="2">
        <v>844</v>
      </c>
      <c r="M34" s="302">
        <v>1.542003142470859E-2</v>
      </c>
      <c r="N34" s="2">
        <v>150.90909090909</v>
      </c>
      <c r="O34" s="2">
        <v>470</v>
      </c>
      <c r="P34" s="302">
        <v>8.6829610744702471E-3</v>
      </c>
      <c r="Q34" s="2">
        <v>113.939393939393</v>
      </c>
      <c r="R34" s="2">
        <v>686</v>
      </c>
      <c r="S34" s="302">
        <v>1.2096205388630273E-2</v>
      </c>
      <c r="T34" s="14">
        <v>144.24243200000001</v>
      </c>
      <c r="U34" s="302">
        <v>-0.1872037914691943</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1744</v>
      </c>
      <c r="B35" s="2">
        <v>0</v>
      </c>
      <c r="C35" s="302">
        <v>0</v>
      </c>
      <c r="D35" s="2">
        <v>72.121212121212096</v>
      </c>
      <c r="E35" s="2">
        <v>12</v>
      </c>
      <c r="F35" s="302">
        <v>1.7101325352714834E-3</v>
      </c>
      <c r="G35" s="2">
        <v>11.5151515151515</v>
      </c>
      <c r="H35" s="2">
        <v>0</v>
      </c>
      <c r="I35" s="302">
        <v>0</v>
      </c>
      <c r="J35" s="14">
        <v>13.939394</v>
      </c>
      <c r="L35" s="2">
        <v>759</v>
      </c>
      <c r="M35" s="302">
        <v>1.3867066174589835E-2</v>
      </c>
      <c r="N35" s="2">
        <v>227.272727272727</v>
      </c>
      <c r="O35" s="2">
        <v>652</v>
      </c>
      <c r="P35" s="302">
        <v>1.2045299192669364E-2</v>
      </c>
      <c r="Q35" s="2">
        <v>110.90909090909</v>
      </c>
      <c r="R35" s="2">
        <v>552</v>
      </c>
      <c r="S35" s="302">
        <v>9.73338975878121E-3</v>
      </c>
      <c r="T35" s="14">
        <v>122.42424</v>
      </c>
      <c r="U35" s="302">
        <v>-0.27272727272727271</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1745</v>
      </c>
      <c r="B36" s="2">
        <v>40</v>
      </c>
      <c r="C36" s="302">
        <v>5.6737588652482273E-3</v>
      </c>
      <c r="D36" s="2">
        <v>27.272727272727199</v>
      </c>
      <c r="E36" s="2">
        <v>67</v>
      </c>
      <c r="F36" s="302">
        <v>9.5482399885991158E-3</v>
      </c>
      <c r="G36" s="2">
        <v>34.545454545454497</v>
      </c>
      <c r="H36" s="2">
        <v>15</v>
      </c>
      <c r="I36" s="302">
        <v>2.1942656524283205E-3</v>
      </c>
      <c r="J36" s="14">
        <v>14.545455</v>
      </c>
      <c r="K36" s="302">
        <v>-0.625</v>
      </c>
      <c r="L36" s="2">
        <v>812</v>
      </c>
      <c r="M36" s="302">
        <v>1.4835385683487412E-2</v>
      </c>
      <c r="N36" s="2">
        <v>175.75757575757501</v>
      </c>
      <c r="O36" s="2">
        <v>890</v>
      </c>
      <c r="P36" s="302">
        <v>1.6442202885698979E-2</v>
      </c>
      <c r="Q36" s="2">
        <v>124.84848484848401</v>
      </c>
      <c r="R36" s="2">
        <v>550</v>
      </c>
      <c r="S36" s="302">
        <v>9.6981238538580896E-3</v>
      </c>
      <c r="T36" s="14">
        <v>103.63636</v>
      </c>
      <c r="U36" s="302">
        <v>-0.32266009852216748</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1746</v>
      </c>
      <c r="B37" s="2">
        <v>142</v>
      </c>
      <c r="C37" s="302">
        <v>2.0141843971631206E-2</v>
      </c>
      <c r="D37" s="2">
        <v>67.878787878787804</v>
      </c>
      <c r="E37" s="2">
        <v>36</v>
      </c>
      <c r="F37" s="302">
        <v>5.1303976058144508E-3</v>
      </c>
      <c r="G37" s="2">
        <v>22.424242424242401</v>
      </c>
      <c r="H37" s="2">
        <v>19</v>
      </c>
      <c r="I37" s="302">
        <v>2.7794031597425397E-3</v>
      </c>
      <c r="J37" s="14">
        <v>21.818182</v>
      </c>
      <c r="K37" s="302">
        <v>-0.86619718309859151</v>
      </c>
      <c r="L37" s="2">
        <v>936</v>
      </c>
      <c r="M37" s="302">
        <v>1.7100887930719479E-2</v>
      </c>
      <c r="N37" s="2">
        <v>230.30303030303</v>
      </c>
      <c r="O37" s="2">
        <v>470</v>
      </c>
      <c r="P37" s="302">
        <v>8.6829610744702471E-3</v>
      </c>
      <c r="Q37" s="2">
        <v>149.09090909090901</v>
      </c>
      <c r="R37" s="2">
        <v>149</v>
      </c>
      <c r="S37" s="302">
        <v>2.6273099167724643E-3</v>
      </c>
      <c r="T37" s="14">
        <v>60</v>
      </c>
      <c r="U37" s="302">
        <v>-0.84081196581196582</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1747</v>
      </c>
      <c r="B38" s="2">
        <v>142</v>
      </c>
      <c r="C38" s="302">
        <v>2.0141843971631206E-2</v>
      </c>
      <c r="D38" s="2">
        <v>67.878787878787804</v>
      </c>
      <c r="E38" s="2">
        <v>36</v>
      </c>
      <c r="F38" s="302">
        <v>5.1303976058144508E-3</v>
      </c>
      <c r="G38" s="2">
        <v>22.424242424242401</v>
      </c>
      <c r="H38" s="2">
        <v>19</v>
      </c>
      <c r="I38" s="302">
        <v>2.7794031597425397E-3</v>
      </c>
      <c r="J38" s="14">
        <v>21.818182</v>
      </c>
      <c r="K38" s="302">
        <v>-0.86619718309859151</v>
      </c>
      <c r="L38" s="2">
        <v>890</v>
      </c>
      <c r="M38" s="302">
        <v>1.6260459677714036E-2</v>
      </c>
      <c r="N38" s="2">
        <v>228.48484848484799</v>
      </c>
      <c r="O38" s="2">
        <v>415</v>
      </c>
      <c r="P38" s="302">
        <v>7.6668698849045799E-3</v>
      </c>
      <c r="Q38" s="2">
        <v>145.45454545454501</v>
      </c>
      <c r="R38" s="2">
        <v>149</v>
      </c>
      <c r="S38" s="302">
        <v>2.6273099167724643E-3</v>
      </c>
      <c r="T38" s="14">
        <v>60</v>
      </c>
      <c r="U38" s="302">
        <v>-0.83258426966292132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1748</v>
      </c>
      <c r="B39" s="2">
        <v>0</v>
      </c>
      <c r="C39" s="302">
        <v>0</v>
      </c>
      <c r="D39" s="2">
        <v>72.121212121212096</v>
      </c>
      <c r="E39" s="2">
        <v>0</v>
      </c>
      <c r="F39" s="302">
        <v>0</v>
      </c>
      <c r="G39" s="2">
        <v>12.7272727272727</v>
      </c>
      <c r="H39" s="2">
        <v>0</v>
      </c>
      <c r="I39" s="302">
        <v>0</v>
      </c>
      <c r="J39" s="14">
        <v>13.939394</v>
      </c>
      <c r="L39" s="2">
        <v>9</v>
      </c>
      <c r="M39" s="302">
        <v>1.6443161471845654E-4</v>
      </c>
      <c r="N39" s="2">
        <v>9.0909090909090899</v>
      </c>
      <c r="O39" s="2">
        <v>14</v>
      </c>
      <c r="P39" s="302">
        <v>2.5864139370762438E-4</v>
      </c>
      <c r="Q39" s="2">
        <v>13.9393939393939</v>
      </c>
      <c r="R39" s="2">
        <v>0</v>
      </c>
      <c r="S39" s="302">
        <v>0</v>
      </c>
      <c r="T39" s="14">
        <v>17.575758</v>
      </c>
      <c r="U39" s="302">
        <v>-1</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1749</v>
      </c>
      <c r="B40" s="2">
        <v>0</v>
      </c>
      <c r="C40" s="302">
        <v>0</v>
      </c>
      <c r="D40" s="2">
        <v>72.121212121212096</v>
      </c>
      <c r="E40" s="2">
        <v>0</v>
      </c>
      <c r="F40" s="302">
        <v>0</v>
      </c>
      <c r="G40" s="2">
        <v>12.7272727272727</v>
      </c>
      <c r="H40" s="2">
        <v>0</v>
      </c>
      <c r="I40" s="302">
        <v>0</v>
      </c>
      <c r="J40" s="14">
        <v>13.939394</v>
      </c>
      <c r="L40" s="2">
        <v>0</v>
      </c>
      <c r="M40" s="302">
        <v>0</v>
      </c>
      <c r="N40" s="2">
        <v>72.121212121212096</v>
      </c>
      <c r="O40" s="2">
        <v>0</v>
      </c>
      <c r="P40" s="302">
        <v>0</v>
      </c>
      <c r="Q40" s="2">
        <v>16.363636363636299</v>
      </c>
      <c r="R40" s="2">
        <v>0</v>
      </c>
      <c r="S40" s="302">
        <v>0</v>
      </c>
      <c r="T40" s="14">
        <v>17.575758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1750</v>
      </c>
      <c r="B41" s="2">
        <v>0</v>
      </c>
      <c r="C41" s="302">
        <v>0</v>
      </c>
      <c r="D41" s="2">
        <v>72.121212121212096</v>
      </c>
      <c r="E41" s="2">
        <v>0</v>
      </c>
      <c r="F41" s="302">
        <v>0</v>
      </c>
      <c r="G41" s="2">
        <v>12.7272727272727</v>
      </c>
      <c r="H41" s="2">
        <v>0</v>
      </c>
      <c r="I41" s="302">
        <v>0</v>
      </c>
      <c r="J41" s="14">
        <v>13.939394</v>
      </c>
      <c r="L41" s="2">
        <v>37</v>
      </c>
      <c r="M41" s="302">
        <v>6.7599663828698793E-4</v>
      </c>
      <c r="N41" s="2">
        <v>24.2424242424242</v>
      </c>
      <c r="O41" s="2">
        <v>19</v>
      </c>
      <c r="P41" s="302">
        <v>3.5101332003177594E-4</v>
      </c>
      <c r="Q41" s="2">
        <v>13.3333333333333</v>
      </c>
      <c r="R41" s="2">
        <v>0</v>
      </c>
      <c r="S41" s="302">
        <v>0</v>
      </c>
      <c r="T41" s="14">
        <v>17.575758</v>
      </c>
      <c r="U41" s="302">
        <v>-1</v>
      </c>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1494</v>
      </c>
      <c r="B42" s="2">
        <v>0</v>
      </c>
      <c r="C42" s="302">
        <v>0</v>
      </c>
      <c r="D42" s="2">
        <v>72.121212121212096</v>
      </c>
      <c r="E42" s="2">
        <v>0</v>
      </c>
      <c r="F42" s="302">
        <v>0</v>
      </c>
      <c r="G42" s="2">
        <v>12.7272727272727</v>
      </c>
      <c r="H42" s="2">
        <v>0</v>
      </c>
      <c r="I42" s="302">
        <v>0</v>
      </c>
      <c r="J42" s="14">
        <v>13.939394</v>
      </c>
      <c r="L42" s="2">
        <v>0</v>
      </c>
      <c r="M42" s="302">
        <v>0</v>
      </c>
      <c r="N42" s="2">
        <v>72.121212121212096</v>
      </c>
      <c r="O42" s="2">
        <v>22</v>
      </c>
      <c r="P42" s="302">
        <v>4.0643647582626688E-4</v>
      </c>
      <c r="Q42" s="2">
        <v>20.606060606060598</v>
      </c>
      <c r="R42" s="2">
        <v>0</v>
      </c>
      <c r="S42" s="302">
        <v>0</v>
      </c>
      <c r="T42" s="14">
        <v>17.575758</v>
      </c>
      <c r="V42" s="199">
        <v>5431</v>
      </c>
      <c r="W42" s="221">
        <v>0</v>
      </c>
      <c r="X42" s="198">
        <v>279</v>
      </c>
      <c r="Y42" s="199">
        <v>8623</v>
      </c>
      <c r="Z42" s="221">
        <v>1E-3</v>
      </c>
      <c r="AA42" s="198">
        <v>418</v>
      </c>
      <c r="AB42" s="199">
        <v>12170</v>
      </c>
      <c r="AC42" s="221">
        <v>1E-3</v>
      </c>
      <c r="AD42" s="198">
        <v>455.15</v>
      </c>
      <c r="AE42" s="221">
        <v>1.2410000000000001</v>
      </c>
    </row>
    <row r="43" spans="1:31" x14ac:dyDescent="0.3">
      <c r="A43" t="s">
        <v>1495</v>
      </c>
      <c r="B43" s="2">
        <v>0</v>
      </c>
      <c r="C43" s="302">
        <v>0</v>
      </c>
      <c r="D43" s="2">
        <v>72.121212121212096</v>
      </c>
      <c r="E43" s="2">
        <v>0</v>
      </c>
      <c r="F43" s="302">
        <v>0</v>
      </c>
      <c r="G43" s="2">
        <v>12.7272727272727</v>
      </c>
      <c r="H43" s="2">
        <v>0</v>
      </c>
      <c r="I43" s="302">
        <v>0</v>
      </c>
      <c r="J43" s="14">
        <v>13.939394</v>
      </c>
      <c r="L43" s="2">
        <v>0</v>
      </c>
      <c r="M43" s="302">
        <v>0</v>
      </c>
      <c r="N43" s="2">
        <v>72.121212121212096</v>
      </c>
      <c r="O43" s="2">
        <v>0</v>
      </c>
      <c r="P43" s="302">
        <v>0</v>
      </c>
      <c r="Q43" s="2">
        <v>16.363636363636299</v>
      </c>
      <c r="R43" s="2">
        <v>1</v>
      </c>
      <c r="S43" s="302">
        <v>1.7632952461560163E-5</v>
      </c>
      <c r="T43" s="14">
        <v>1.21212125</v>
      </c>
      <c r="V43" s="199">
        <v>6671</v>
      </c>
      <c r="W43" s="221">
        <v>0</v>
      </c>
      <c r="X43" s="198">
        <v>375</v>
      </c>
      <c r="Y43" s="199">
        <v>8684</v>
      </c>
      <c r="Z43" s="221">
        <v>1E-3</v>
      </c>
      <c r="AA43" s="198">
        <v>413</v>
      </c>
      <c r="AB43" s="199">
        <v>36319</v>
      </c>
      <c r="AC43" s="221">
        <v>2E-3</v>
      </c>
      <c r="AD43" s="198">
        <v>977.58</v>
      </c>
      <c r="AE43" s="221">
        <v>4.444</v>
      </c>
    </row>
    <row r="44" spans="1:31" x14ac:dyDescent="0.3">
      <c r="A44" t="s">
        <v>1496</v>
      </c>
      <c r="B44" s="2">
        <v>230</v>
      </c>
      <c r="C44" s="302">
        <v>3.2624113475177303E-2</v>
      </c>
      <c r="D44" s="2">
        <v>110.30303030303</v>
      </c>
      <c r="E44" s="2">
        <v>50</v>
      </c>
      <c r="F44" s="302">
        <v>7.1255522302978479E-3</v>
      </c>
      <c r="G44" s="2">
        <v>21.818181818181799</v>
      </c>
      <c r="H44" s="2">
        <v>10</v>
      </c>
      <c r="I44" s="302">
        <v>1.4628437682855471E-3</v>
      </c>
      <c r="J44" s="14">
        <v>9.0909089999999999</v>
      </c>
      <c r="K44" s="302">
        <v>-0.95652173913043481</v>
      </c>
      <c r="L44" s="2">
        <v>405</v>
      </c>
      <c r="M44" s="302">
        <v>7.3994226623305438E-3</v>
      </c>
      <c r="N44" s="2">
        <v>103.636363636363</v>
      </c>
      <c r="O44" s="2">
        <v>296</v>
      </c>
      <c r="P44" s="302">
        <v>5.4684180383897723E-3</v>
      </c>
      <c r="Q44" s="2">
        <v>76.969696969696898</v>
      </c>
      <c r="R44" s="2">
        <v>239</v>
      </c>
      <c r="S44" s="302">
        <v>4.2142756383128791E-3</v>
      </c>
      <c r="T44" s="14">
        <v>85.454544100000007</v>
      </c>
      <c r="U44" s="302">
        <v>-0.40987654320987654</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1497</v>
      </c>
      <c r="B45" s="2">
        <v>17</v>
      </c>
      <c r="C45" s="302">
        <v>2.4113475177304964E-3</v>
      </c>
      <c r="D45" s="2">
        <v>13.9393939393939</v>
      </c>
      <c r="E45" s="2">
        <v>41</v>
      </c>
      <c r="F45" s="302">
        <v>5.8429528288442356E-3</v>
      </c>
      <c r="G45" s="2">
        <v>28.484848484848399</v>
      </c>
      <c r="H45" s="2">
        <v>53</v>
      </c>
      <c r="I45" s="302">
        <v>7.7530719719133999E-3</v>
      </c>
      <c r="J45" s="14">
        <v>41.818179999999998</v>
      </c>
      <c r="K45" s="302">
        <v>2.1176470588235294</v>
      </c>
      <c r="L45" s="2">
        <v>342</v>
      </c>
      <c r="M45" s="302">
        <v>6.248401359301348E-3</v>
      </c>
      <c r="N45" s="2">
        <v>89.090909090909093</v>
      </c>
      <c r="O45" s="2">
        <v>156</v>
      </c>
      <c r="P45" s="302">
        <v>2.8820041013135288E-3</v>
      </c>
      <c r="Q45" s="2">
        <v>52.121212121212103</v>
      </c>
      <c r="R45" s="2">
        <v>295</v>
      </c>
      <c r="S45" s="302">
        <v>5.2017209761602481E-3</v>
      </c>
      <c r="T45" s="14">
        <v>83.030304000000001</v>
      </c>
      <c r="U45" s="302">
        <v>-0.13742690058479531</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1498</v>
      </c>
      <c r="B46" s="2">
        <v>168</v>
      </c>
      <c r="C46" s="302">
        <v>2.3829787234042554E-2</v>
      </c>
      <c r="D46" s="2">
        <v>66.6666666666666</v>
      </c>
      <c r="E46" s="2">
        <v>225</v>
      </c>
      <c r="F46" s="302">
        <v>3.2064985036340317E-2</v>
      </c>
      <c r="G46" s="2">
        <v>61.212121212121197</v>
      </c>
      <c r="H46" s="2">
        <v>181</v>
      </c>
      <c r="I46" s="302">
        <v>2.6477472205968404E-2</v>
      </c>
      <c r="J46" s="14">
        <v>61.818179999999998</v>
      </c>
      <c r="K46" s="302">
        <v>7.7380952380952384E-2</v>
      </c>
      <c r="L46" s="2">
        <v>1428</v>
      </c>
      <c r="M46" s="302">
        <v>2.6089816201995103E-2</v>
      </c>
      <c r="N46" s="2">
        <v>209.09090909090901</v>
      </c>
      <c r="O46" s="2">
        <v>1424</v>
      </c>
      <c r="P46" s="302">
        <v>2.6307524617118366E-2</v>
      </c>
      <c r="Q46" s="2">
        <v>158.18181818181799</v>
      </c>
      <c r="R46" s="2">
        <v>924</v>
      </c>
      <c r="S46" s="302">
        <v>1.629284807448159E-2</v>
      </c>
      <c r="T46" s="14">
        <v>175.75756799999999</v>
      </c>
      <c r="U46" s="302">
        <v>-0.35294117647058826</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1500</v>
      </c>
      <c r="B47" s="2">
        <v>123</v>
      </c>
      <c r="C47" s="302">
        <v>1.7446808510638297E-2</v>
      </c>
      <c r="D47" s="2">
        <v>53.3333333333333</v>
      </c>
      <c r="E47" s="2">
        <v>62</v>
      </c>
      <c r="F47" s="302">
        <v>8.8356847655693318E-3</v>
      </c>
      <c r="G47" s="2">
        <v>31.515151515151501</v>
      </c>
      <c r="H47" s="2">
        <v>17</v>
      </c>
      <c r="I47" s="302">
        <v>2.4868344060854299E-3</v>
      </c>
      <c r="J47" s="14">
        <v>10.30303</v>
      </c>
      <c r="K47" s="302">
        <v>-0.86178861788617889</v>
      </c>
      <c r="L47" s="2">
        <v>626</v>
      </c>
      <c r="M47" s="302">
        <v>1.1437132312639309E-2</v>
      </c>
      <c r="N47" s="2">
        <v>142.42424242424201</v>
      </c>
      <c r="O47" s="2">
        <v>545</v>
      </c>
      <c r="P47" s="302">
        <v>1.006853996933252E-2</v>
      </c>
      <c r="Q47" s="2">
        <v>127.272727272727</v>
      </c>
      <c r="R47" s="2">
        <v>407</v>
      </c>
      <c r="S47" s="302">
        <v>7.1766116518549869E-3</v>
      </c>
      <c r="T47" s="14">
        <v>103.030304</v>
      </c>
      <c r="U47" s="302">
        <v>-0.34984025559105431</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1751</v>
      </c>
      <c r="B48" s="2">
        <v>164</v>
      </c>
      <c r="C48" s="302">
        <v>2.326241134751773E-2</v>
      </c>
      <c r="D48" s="2">
        <v>46.060606060605998</v>
      </c>
      <c r="E48" s="2">
        <v>176</v>
      </c>
      <c r="F48" s="302">
        <v>2.5081943850648426E-2</v>
      </c>
      <c r="G48" s="2">
        <v>70.303030303030297</v>
      </c>
      <c r="H48" s="2">
        <v>456</v>
      </c>
      <c r="I48" s="302">
        <v>6.6705675833820949E-2</v>
      </c>
      <c r="J48" s="14">
        <v>96.363640000000004</v>
      </c>
      <c r="K48" s="302">
        <v>1.7804878048780488</v>
      </c>
      <c r="L48" s="2">
        <v>2015</v>
      </c>
      <c r="M48" s="302">
        <v>3.6814411517521101E-2</v>
      </c>
      <c r="N48" s="2">
        <v>229.09090909090901</v>
      </c>
      <c r="O48" s="2">
        <v>1734</v>
      </c>
      <c r="P48" s="302">
        <v>3.2034584049215761E-2</v>
      </c>
      <c r="Q48" s="2">
        <v>187.87878787878699</v>
      </c>
      <c r="R48" s="2">
        <v>2912</v>
      </c>
      <c r="S48" s="302">
        <v>5.1347157568063198E-2</v>
      </c>
      <c r="T48" s="14">
        <v>294.54544099999998</v>
      </c>
      <c r="U48" s="302">
        <v>0.44516129032258067</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1"/>
      <c r="W49" s="201"/>
      <c r="X49" s="201"/>
      <c r="Y49" s="201"/>
      <c r="Z49" s="201"/>
      <c r="AA49" s="201"/>
      <c r="AB49" s="201"/>
      <c r="AC49" s="201"/>
      <c r="AD49" s="201"/>
      <c r="AE49" s="201"/>
    </row>
    <row r="50" spans="1:31" x14ac:dyDescent="0.3">
      <c r="A50" s="304" t="s">
        <v>1971</v>
      </c>
      <c r="B50" s="304"/>
      <c r="C50" s="304"/>
      <c r="D50" s="304"/>
      <c r="E50" s="304"/>
      <c r="F50" s="304"/>
      <c r="G50" s="304"/>
      <c r="H50" s="304"/>
      <c r="I50" s="304"/>
      <c r="J50" s="304"/>
      <c r="K50" s="304"/>
      <c r="L50" s="304"/>
      <c r="M50" s="304"/>
      <c r="N50" s="304"/>
      <c r="O50" s="304"/>
      <c r="P50" s="304"/>
      <c r="Q50" s="304"/>
      <c r="R50" s="304"/>
      <c r="S50" s="304"/>
      <c r="T50" s="304"/>
      <c r="U50" s="304"/>
      <c r="V50" s="225"/>
      <c r="W50" s="225"/>
      <c r="X50" s="225"/>
      <c r="Y50" s="225"/>
      <c r="Z50" s="225"/>
      <c r="AA50" s="225"/>
      <c r="AB50" s="225"/>
      <c r="AC50" s="225"/>
      <c r="AD50" s="225"/>
      <c r="AE50" s="225"/>
    </row>
    <row r="51" spans="1:31" x14ac:dyDescent="0.3">
      <c r="B51" s="305" t="s">
        <v>1700</v>
      </c>
      <c r="C51" s="305"/>
      <c r="D51" s="305" t="s">
        <v>1701</v>
      </c>
      <c r="E51" s="305" t="s">
        <v>1700</v>
      </c>
      <c r="F51" s="305"/>
      <c r="G51" s="305" t="s">
        <v>1701</v>
      </c>
      <c r="H51" s="305" t="s">
        <v>1700</v>
      </c>
      <c r="I51" s="305"/>
      <c r="J51" s="305" t="s">
        <v>1701</v>
      </c>
      <c r="K51" t="s">
        <v>170</v>
      </c>
      <c r="L51" s="305" t="s">
        <v>1700</v>
      </c>
      <c r="M51" s="305"/>
      <c r="N51" s="305" t="s">
        <v>1701</v>
      </c>
      <c r="O51" s="305" t="s">
        <v>1700</v>
      </c>
      <c r="P51" s="305"/>
      <c r="Q51" s="305" t="s">
        <v>1701</v>
      </c>
      <c r="R51" s="305" t="s">
        <v>1700</v>
      </c>
      <c r="S51" s="305"/>
      <c r="T51" s="305" t="s">
        <v>1701</v>
      </c>
      <c r="U51" t="s">
        <v>170</v>
      </c>
      <c r="V51" s="222" t="s">
        <v>1700</v>
      </c>
      <c r="W51" s="223"/>
      <c r="X51" s="223" t="s">
        <v>1701</v>
      </c>
      <c r="Y51" s="222" t="s">
        <v>1700</v>
      </c>
      <c r="Z51" s="223"/>
      <c r="AA51" s="223" t="s">
        <v>1701</v>
      </c>
      <c r="AB51" s="222" t="s">
        <v>1700</v>
      </c>
      <c r="AC51" s="223"/>
      <c r="AD51" s="223" t="s">
        <v>1701</v>
      </c>
      <c r="AE51" s="198" t="s">
        <v>170</v>
      </c>
    </row>
    <row r="52" spans="1:31" x14ac:dyDescent="0.3">
      <c r="A52" t="s">
        <v>1972</v>
      </c>
      <c r="B52" s="15">
        <v>1522</v>
      </c>
      <c r="C52" t="s">
        <v>170</v>
      </c>
      <c r="D52" s="15">
        <v>66.060606060606005</v>
      </c>
      <c r="E52" s="15">
        <v>1389</v>
      </c>
      <c r="F52" t="s">
        <v>170</v>
      </c>
      <c r="G52" s="15">
        <v>54.545454545454497</v>
      </c>
      <c r="H52" s="2">
        <v>1365</v>
      </c>
      <c r="I52" t="s">
        <v>170</v>
      </c>
      <c r="J52" s="14">
        <v>33.3333321</v>
      </c>
      <c r="K52" s="302">
        <v>-0.10315374507227333</v>
      </c>
      <c r="L52" s="15">
        <v>1241</v>
      </c>
      <c r="M52" t="s">
        <v>170</v>
      </c>
      <c r="N52" s="15">
        <v>32.121212121212103</v>
      </c>
      <c r="O52" s="15">
        <v>1143</v>
      </c>
      <c r="P52" t="s">
        <v>170</v>
      </c>
      <c r="Q52" s="15">
        <v>21.818181818181799</v>
      </c>
      <c r="R52" s="2">
        <v>1200</v>
      </c>
      <c r="S52" t="s">
        <v>170</v>
      </c>
      <c r="T52" s="14">
        <v>30.909089999999999</v>
      </c>
      <c r="U52" s="302">
        <v>-3.3037872683319904E-2</v>
      </c>
      <c r="V52" s="220">
        <v>1882</v>
      </c>
      <c r="W52" s="198" t="s">
        <v>170</v>
      </c>
      <c r="X52" s="220">
        <v>2</v>
      </c>
      <c r="Y52" s="220">
        <v>1693</v>
      </c>
      <c r="Z52" s="198" t="s">
        <v>170</v>
      </c>
      <c r="AA52" s="220">
        <v>2</v>
      </c>
      <c r="AB52" s="199">
        <v>1851</v>
      </c>
      <c r="AC52" s="198" t="s">
        <v>170</v>
      </c>
      <c r="AD52" s="198">
        <v>3.03</v>
      </c>
      <c r="AE52" s="221">
        <v>-1.6E-2</v>
      </c>
    </row>
    <row r="53" spans="1:31" x14ac:dyDescent="0.3">
      <c r="A53" t="s">
        <v>1973</v>
      </c>
      <c r="B53" s="15">
        <v>1772</v>
      </c>
      <c r="C53" t="s">
        <v>170</v>
      </c>
      <c r="D53" s="15">
        <v>61.212121212121197</v>
      </c>
      <c r="E53" s="15">
        <v>1624</v>
      </c>
      <c r="F53" t="s">
        <v>170</v>
      </c>
      <c r="G53" s="15">
        <v>53.3333333333333</v>
      </c>
      <c r="H53" s="2">
        <v>1550</v>
      </c>
      <c r="I53" t="s">
        <v>170</v>
      </c>
      <c r="J53" s="14">
        <v>61.818179999999998</v>
      </c>
      <c r="K53" s="302">
        <v>-0.12528216704288939</v>
      </c>
      <c r="L53" s="15">
        <v>1547</v>
      </c>
      <c r="M53" t="s">
        <v>170</v>
      </c>
      <c r="N53" s="15">
        <v>34.545454545454497</v>
      </c>
      <c r="O53" s="15">
        <v>1423</v>
      </c>
      <c r="P53" t="s">
        <v>170</v>
      </c>
      <c r="Q53" s="15">
        <v>18.7878787878787</v>
      </c>
      <c r="R53" s="2">
        <v>1478</v>
      </c>
      <c r="S53" t="s">
        <v>170</v>
      </c>
      <c r="T53" s="14">
        <v>23.030304000000001</v>
      </c>
      <c r="U53" s="302">
        <v>-4.4602456367162251E-2</v>
      </c>
      <c r="V53" s="220">
        <v>2345</v>
      </c>
      <c r="W53" s="198" t="s">
        <v>170</v>
      </c>
      <c r="X53" s="220">
        <v>2</v>
      </c>
      <c r="Y53" s="220">
        <v>2155</v>
      </c>
      <c r="Z53" s="198" t="s">
        <v>170</v>
      </c>
      <c r="AA53" s="220">
        <v>2</v>
      </c>
      <c r="AB53" s="199">
        <v>2422</v>
      </c>
      <c r="AC53" s="198" t="s">
        <v>170</v>
      </c>
      <c r="AD53" s="198">
        <v>3.03</v>
      </c>
      <c r="AE53" s="221">
        <v>3.3000000000000002E-2</v>
      </c>
    </row>
    <row r="54" spans="1:31" x14ac:dyDescent="0.3">
      <c r="A54" t="s">
        <v>1974</v>
      </c>
      <c r="B54" s="15">
        <v>364</v>
      </c>
      <c r="C54" t="s">
        <v>170</v>
      </c>
      <c r="D54" s="15">
        <v>18.181818181818102</v>
      </c>
      <c r="E54" s="15">
        <v>351</v>
      </c>
      <c r="F54" t="s">
        <v>170</v>
      </c>
      <c r="G54" s="15">
        <v>24.2424242424242</v>
      </c>
      <c r="H54" s="2">
        <v>454</v>
      </c>
      <c r="I54" t="s">
        <v>170</v>
      </c>
      <c r="J54" s="14">
        <v>29.69697</v>
      </c>
      <c r="K54" s="302">
        <v>0.24725274725274726</v>
      </c>
      <c r="L54" s="15">
        <v>338</v>
      </c>
      <c r="M54" t="s">
        <v>170</v>
      </c>
      <c r="N54" s="15">
        <v>10.909090909090899</v>
      </c>
      <c r="O54" s="15">
        <v>368</v>
      </c>
      <c r="P54" t="s">
        <v>170</v>
      </c>
      <c r="Q54" s="15">
        <v>7.8787878787878798</v>
      </c>
      <c r="R54" s="2">
        <v>461</v>
      </c>
      <c r="S54" t="s">
        <v>170</v>
      </c>
      <c r="T54" s="14">
        <v>12.121212</v>
      </c>
      <c r="U54" s="302">
        <v>0.36390532544378701</v>
      </c>
      <c r="V54" s="220">
        <v>450</v>
      </c>
      <c r="W54" s="198" t="s">
        <v>170</v>
      </c>
      <c r="X54" s="220">
        <v>1</v>
      </c>
      <c r="Y54" s="220">
        <v>500</v>
      </c>
      <c r="Z54" s="198" t="s">
        <v>170</v>
      </c>
      <c r="AA54" s="220">
        <v>1</v>
      </c>
      <c r="AB54" s="198">
        <v>618</v>
      </c>
      <c r="AC54" s="198" t="s">
        <v>170</v>
      </c>
      <c r="AD54" s="198">
        <v>1.21</v>
      </c>
      <c r="AE54" s="221">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1"/>
      <c r="W55" s="201"/>
      <c r="X55" s="201"/>
      <c r="Y55" s="201"/>
      <c r="Z55" s="201"/>
      <c r="AA55" s="201"/>
      <c r="AB55" s="201"/>
      <c r="AC55" s="201"/>
      <c r="AD55" s="201"/>
      <c r="AE55" s="201"/>
    </row>
    <row r="56" spans="1:31" x14ac:dyDescent="0.3">
      <c r="A56" s="304" t="s">
        <v>1992</v>
      </c>
      <c r="B56" s="304"/>
      <c r="C56" s="304"/>
      <c r="D56" s="304"/>
      <c r="E56" s="304"/>
      <c r="F56" s="304"/>
      <c r="G56" s="304"/>
      <c r="H56" s="304"/>
      <c r="I56" s="304"/>
      <c r="J56" s="304"/>
      <c r="K56" s="304"/>
      <c r="L56" s="304"/>
      <c r="M56" s="304"/>
      <c r="N56" s="304"/>
      <c r="O56" s="304"/>
      <c r="P56" s="304"/>
      <c r="Q56" s="304"/>
      <c r="R56" s="304"/>
      <c r="S56" s="304"/>
      <c r="T56" s="304"/>
      <c r="U56" s="304"/>
      <c r="V56" s="225"/>
      <c r="W56" s="225"/>
      <c r="X56" s="225"/>
      <c r="Y56" s="225"/>
      <c r="Z56" s="225"/>
      <c r="AA56" s="225"/>
      <c r="AB56" s="225"/>
      <c r="AC56" s="225"/>
      <c r="AD56" s="225"/>
      <c r="AE56" s="225"/>
    </row>
    <row r="57" spans="1:31" x14ac:dyDescent="0.3">
      <c r="B57" s="305" t="s">
        <v>1700</v>
      </c>
      <c r="C57" s="305"/>
      <c r="D57" s="305" t="s">
        <v>1701</v>
      </c>
      <c r="E57" s="305" t="s">
        <v>1700</v>
      </c>
      <c r="F57" s="305"/>
      <c r="G57" s="305" t="s">
        <v>1701</v>
      </c>
      <c r="H57" s="305" t="s">
        <v>1700</v>
      </c>
      <c r="I57" s="305"/>
      <c r="J57" s="305" t="s">
        <v>1701</v>
      </c>
      <c r="K57" t="s">
        <v>170</v>
      </c>
      <c r="L57" s="305" t="s">
        <v>1700</v>
      </c>
      <c r="M57" s="305"/>
      <c r="N57" s="305" t="s">
        <v>1701</v>
      </c>
      <c r="O57" s="305" t="s">
        <v>1700</v>
      </c>
      <c r="P57" s="305"/>
      <c r="Q57" s="305" t="s">
        <v>1701</v>
      </c>
      <c r="R57" s="305" t="s">
        <v>1700</v>
      </c>
      <c r="S57" s="305"/>
      <c r="T57" s="305" t="s">
        <v>1701</v>
      </c>
      <c r="U57" t="s">
        <v>170</v>
      </c>
      <c r="V57" s="222" t="s">
        <v>1700</v>
      </c>
      <c r="W57" s="223"/>
      <c r="X57" s="223" t="s">
        <v>1701</v>
      </c>
      <c r="Y57" s="222" t="s">
        <v>1700</v>
      </c>
      <c r="Z57" s="223"/>
      <c r="AA57" s="223" t="s">
        <v>1701</v>
      </c>
      <c r="AB57" s="222" t="s">
        <v>1700</v>
      </c>
      <c r="AC57" s="223"/>
      <c r="AD57" s="223" t="s">
        <v>1701</v>
      </c>
      <c r="AE57" s="198" t="s">
        <v>170</v>
      </c>
    </row>
    <row r="58" spans="1:31" x14ac:dyDescent="0.3">
      <c r="A58" t="s">
        <v>1993</v>
      </c>
      <c r="B58" s="15">
        <v>1172</v>
      </c>
      <c r="C58" t="s">
        <v>170</v>
      </c>
      <c r="D58" s="15">
        <v>32.121212121212103</v>
      </c>
      <c r="E58" s="15">
        <v>1006</v>
      </c>
      <c r="F58" t="s">
        <v>170</v>
      </c>
      <c r="G58" s="15">
        <v>44.2424242424242</v>
      </c>
      <c r="H58" s="2">
        <v>1245</v>
      </c>
      <c r="I58" t="s">
        <v>170</v>
      </c>
      <c r="J58" s="14">
        <v>41.212119999999999</v>
      </c>
      <c r="K58" s="302">
        <v>6.2286689419795219E-2</v>
      </c>
      <c r="L58" s="15">
        <v>960</v>
      </c>
      <c r="M58" t="s">
        <v>170</v>
      </c>
      <c r="N58" s="15">
        <v>18.181818181818102</v>
      </c>
      <c r="O58" s="15">
        <v>978</v>
      </c>
      <c r="P58" t="s">
        <v>170</v>
      </c>
      <c r="Q58" s="15">
        <v>13.3333333333333</v>
      </c>
      <c r="R58" s="2">
        <v>1094</v>
      </c>
      <c r="S58" t="s">
        <v>170</v>
      </c>
      <c r="T58" s="14">
        <v>15.757576</v>
      </c>
      <c r="U58" s="302">
        <v>0.13958333333333334</v>
      </c>
      <c r="V58" s="220">
        <v>1409</v>
      </c>
      <c r="W58" s="198" t="s">
        <v>170</v>
      </c>
      <c r="X58" s="220">
        <v>1</v>
      </c>
      <c r="Y58" s="220">
        <v>1419</v>
      </c>
      <c r="Z58" s="198" t="s">
        <v>170</v>
      </c>
      <c r="AA58" s="220">
        <v>1</v>
      </c>
      <c r="AB58" s="199">
        <v>1688</v>
      </c>
      <c r="AC58" s="198" t="s">
        <v>170</v>
      </c>
      <c r="AD58" s="198">
        <v>1.82</v>
      </c>
      <c r="AE58" s="221">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1"/>
      <c r="W59" s="201"/>
      <c r="X59" s="201"/>
      <c r="Y59" s="201"/>
      <c r="Z59" s="201"/>
      <c r="AA59" s="201"/>
      <c r="AB59" s="201"/>
      <c r="AC59" s="201"/>
      <c r="AD59" s="201"/>
      <c r="AE59" s="201"/>
    </row>
    <row r="60" spans="1:31" x14ac:dyDescent="0.3">
      <c r="A60" s="304" t="s">
        <v>2085</v>
      </c>
      <c r="B60" s="304"/>
      <c r="C60" s="304"/>
      <c r="D60" s="304"/>
      <c r="E60" s="304"/>
      <c r="F60" s="304"/>
      <c r="G60" s="304"/>
      <c r="H60" s="304"/>
      <c r="I60" s="304"/>
      <c r="J60" s="304"/>
      <c r="K60" s="304"/>
      <c r="L60" s="304"/>
      <c r="M60" s="304"/>
      <c r="N60" s="304"/>
      <c r="O60" s="304"/>
      <c r="P60" s="304"/>
      <c r="Q60" s="304"/>
      <c r="R60" s="304"/>
      <c r="S60" s="304"/>
      <c r="T60" s="304"/>
      <c r="U60" s="304"/>
      <c r="V60" s="225"/>
      <c r="W60" s="225"/>
      <c r="X60" s="225"/>
      <c r="Y60" s="225"/>
      <c r="Z60" s="225"/>
      <c r="AA60" s="225"/>
      <c r="AB60" s="225"/>
      <c r="AC60" s="225"/>
      <c r="AD60" s="225"/>
      <c r="AE60" s="225"/>
    </row>
    <row r="61" spans="1:31" x14ac:dyDescent="0.3">
      <c r="B61" s="305" t="s">
        <v>1700</v>
      </c>
      <c r="C61" s="305"/>
      <c r="D61" s="305" t="s">
        <v>1701</v>
      </c>
      <c r="E61" s="305" t="s">
        <v>1700</v>
      </c>
      <c r="F61" s="305"/>
      <c r="G61" s="305" t="s">
        <v>1701</v>
      </c>
      <c r="H61" s="305" t="s">
        <v>1700</v>
      </c>
      <c r="I61" s="305"/>
      <c r="J61" s="305" t="s">
        <v>1701</v>
      </c>
      <c r="K61" t="s">
        <v>170</v>
      </c>
      <c r="L61" s="305" t="s">
        <v>1700</v>
      </c>
      <c r="M61" s="305"/>
      <c r="N61" s="305" t="s">
        <v>1701</v>
      </c>
      <c r="O61" s="305" t="s">
        <v>1700</v>
      </c>
      <c r="P61" s="305"/>
      <c r="Q61" s="305" t="s">
        <v>1701</v>
      </c>
      <c r="R61" s="305" t="s">
        <v>1700</v>
      </c>
      <c r="S61" s="305"/>
      <c r="T61" s="305" t="s">
        <v>1701</v>
      </c>
      <c r="U61" t="s">
        <v>170</v>
      </c>
      <c r="V61" s="222" t="s">
        <v>1700</v>
      </c>
      <c r="W61" s="223"/>
      <c r="X61" s="223" t="s">
        <v>1701</v>
      </c>
      <c r="Y61" s="222" t="s">
        <v>1700</v>
      </c>
      <c r="Z61" s="223"/>
      <c r="AA61" s="223" t="s">
        <v>1701</v>
      </c>
      <c r="AB61" s="222" t="s">
        <v>1700</v>
      </c>
      <c r="AC61" s="223"/>
      <c r="AD61" s="223" t="s">
        <v>1701</v>
      </c>
      <c r="AE61" s="198" t="s">
        <v>170</v>
      </c>
    </row>
    <row r="62" spans="1:31" x14ac:dyDescent="0.3">
      <c r="A62" t="s">
        <v>172</v>
      </c>
      <c r="B62" s="2">
        <v>9709</v>
      </c>
      <c r="C62" t="s">
        <v>170</v>
      </c>
      <c r="D62" s="14">
        <v>336.36363636363598</v>
      </c>
      <c r="E62" s="2">
        <v>10967</v>
      </c>
      <c r="F62" t="s">
        <v>170</v>
      </c>
      <c r="G62" s="14">
        <v>308.48484848484799</v>
      </c>
      <c r="H62" s="2">
        <v>11158</v>
      </c>
      <c r="I62" t="s">
        <v>170</v>
      </c>
      <c r="J62" s="14">
        <v>397.57574499999998</v>
      </c>
      <c r="K62" s="302">
        <v>0.14924297043979812</v>
      </c>
      <c r="L62" s="2">
        <v>52826</v>
      </c>
      <c r="M62" t="s">
        <v>170</v>
      </c>
      <c r="N62" s="14">
        <v>912.72727272727195</v>
      </c>
      <c r="O62" s="2">
        <v>50960</v>
      </c>
      <c r="P62" t="s">
        <v>170</v>
      </c>
      <c r="Q62" s="14">
        <v>769.69696969696895</v>
      </c>
      <c r="R62" s="2">
        <v>53687</v>
      </c>
      <c r="S62" t="s">
        <v>170</v>
      </c>
      <c r="T62" s="14">
        <v>740.60609999999997</v>
      </c>
      <c r="U62" s="302">
        <v>1.629879226138644E-2</v>
      </c>
      <c r="V62" s="199">
        <v>16632466</v>
      </c>
      <c r="W62" s="198" t="s">
        <v>170</v>
      </c>
      <c r="X62" s="200">
        <v>11543.03</v>
      </c>
      <c r="Y62" s="199">
        <v>17246360</v>
      </c>
      <c r="Z62" s="198" t="s">
        <v>170</v>
      </c>
      <c r="AA62" s="200">
        <v>9952.73</v>
      </c>
      <c r="AB62" s="199">
        <v>18646894</v>
      </c>
      <c r="AC62" s="198" t="s">
        <v>170</v>
      </c>
      <c r="AD62" s="200">
        <v>13241.21</v>
      </c>
      <c r="AE62" s="221">
        <v>0.121</v>
      </c>
    </row>
    <row r="63" spans="1:31" x14ac:dyDescent="0.3">
      <c r="A63" t="s">
        <v>2086</v>
      </c>
      <c r="B63" s="2">
        <v>577</v>
      </c>
      <c r="C63" s="302">
        <v>5.9429395406324026E-2</v>
      </c>
      <c r="D63" s="14">
        <v>107.272727272727</v>
      </c>
      <c r="E63" s="2">
        <v>586</v>
      </c>
      <c r="F63" s="302">
        <v>5.3433026351782618E-2</v>
      </c>
      <c r="G63" s="14">
        <v>130.90909090909</v>
      </c>
      <c r="H63" s="2">
        <v>692</v>
      </c>
      <c r="I63" s="302">
        <v>6.2018282846388238E-2</v>
      </c>
      <c r="J63" s="14">
        <v>133.33332799999999</v>
      </c>
      <c r="K63" s="302">
        <v>0.19930675909878684</v>
      </c>
      <c r="L63" s="2">
        <v>8940</v>
      </c>
      <c r="M63" s="302">
        <v>0.16923484647711354</v>
      </c>
      <c r="N63" s="14">
        <v>555.75757575757495</v>
      </c>
      <c r="O63" s="2">
        <v>7898</v>
      </c>
      <c r="P63" s="302">
        <v>0.15498430141287284</v>
      </c>
      <c r="Q63" s="14">
        <v>395.75757575757501</v>
      </c>
      <c r="R63" s="2">
        <v>8271</v>
      </c>
      <c r="S63" s="302">
        <v>0.15405964199899416</v>
      </c>
      <c r="T63" s="14">
        <v>521.21209999999996</v>
      </c>
      <c r="U63" s="302">
        <v>-7.4832214765100671E-2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2087</v>
      </c>
      <c r="B64" s="2">
        <v>340</v>
      </c>
      <c r="C64" s="302">
        <v>3.5019054485528889E-2</v>
      </c>
      <c r="D64" s="14">
        <v>120.60606060606</v>
      </c>
      <c r="E64" s="2">
        <v>401</v>
      </c>
      <c r="F64" s="302">
        <v>3.6564238169052611E-2</v>
      </c>
      <c r="G64" s="14">
        <v>101.818181818181</v>
      </c>
      <c r="H64" s="2">
        <v>438</v>
      </c>
      <c r="I64" s="302">
        <v>3.925434665710701E-2</v>
      </c>
      <c r="J64" s="14">
        <v>123.030304</v>
      </c>
      <c r="K64" s="302">
        <v>0.28823529411764703</v>
      </c>
      <c r="L64" s="2">
        <v>2085</v>
      </c>
      <c r="M64" s="302">
        <v>3.9469200772346953E-2</v>
      </c>
      <c r="N64" s="14">
        <v>218.78787878787799</v>
      </c>
      <c r="O64" s="2">
        <v>1827</v>
      </c>
      <c r="P64" s="302">
        <v>3.5851648351648349E-2</v>
      </c>
      <c r="Q64" s="14">
        <v>183.030303030303</v>
      </c>
      <c r="R64" s="2">
        <v>2096</v>
      </c>
      <c r="S64" s="302">
        <v>3.9041108648276118E-2</v>
      </c>
      <c r="T64" s="14">
        <v>257.57574499999998</v>
      </c>
      <c r="U64" s="302">
        <v>5.2757793764988013E-3</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2088</v>
      </c>
      <c r="B65" s="2">
        <v>749</v>
      </c>
      <c r="C65" s="302">
        <v>7.714491708723864E-2</v>
      </c>
      <c r="D65" s="14">
        <v>135.75757575757501</v>
      </c>
      <c r="E65" s="2">
        <v>1028</v>
      </c>
      <c r="F65" s="302">
        <v>9.3735752712683501E-2</v>
      </c>
      <c r="G65" s="14">
        <v>152.12121212121201</v>
      </c>
      <c r="H65" s="2">
        <v>1097</v>
      </c>
      <c r="I65" s="302">
        <v>9.83151102348091E-2</v>
      </c>
      <c r="J65" s="14">
        <v>252.121216</v>
      </c>
      <c r="K65" s="302">
        <v>0.46461949265687585</v>
      </c>
      <c r="L65" s="2">
        <v>4266</v>
      </c>
      <c r="M65" s="302">
        <v>8.0755688486730023E-2</v>
      </c>
      <c r="N65" s="14">
        <v>311.51515151515099</v>
      </c>
      <c r="O65" s="2">
        <v>4193</v>
      </c>
      <c r="P65" s="302">
        <v>8.2280219780219779E-2</v>
      </c>
      <c r="Q65" s="14">
        <v>303.030303030303</v>
      </c>
      <c r="R65" s="2">
        <v>4013</v>
      </c>
      <c r="S65" s="302">
        <v>7.4748076815616446E-2</v>
      </c>
      <c r="T65" s="14">
        <v>398.78787199999999</v>
      </c>
      <c r="U65" s="302">
        <v>-5.93061415846226E-2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2089</v>
      </c>
      <c r="B66" s="2">
        <v>340</v>
      </c>
      <c r="C66" s="302">
        <v>3.5019054485528889E-2</v>
      </c>
      <c r="D66" s="14">
        <v>107.272727272727</v>
      </c>
      <c r="E66" s="2">
        <v>165</v>
      </c>
      <c r="F66" s="302">
        <v>1.5045135406218655E-2</v>
      </c>
      <c r="G66" s="14">
        <v>67.878787878787804</v>
      </c>
      <c r="H66" s="2">
        <v>121</v>
      </c>
      <c r="I66" s="302">
        <v>1.0844237318515863E-2</v>
      </c>
      <c r="J66" s="14">
        <v>52.727271999999999</v>
      </c>
      <c r="K66" s="302">
        <v>-0.64411764705882357</v>
      </c>
      <c r="L66" s="2">
        <v>1579</v>
      </c>
      <c r="M66" s="302">
        <v>2.9890584182031575E-2</v>
      </c>
      <c r="N66" s="14">
        <v>223.030303030303</v>
      </c>
      <c r="O66" s="2">
        <v>1239</v>
      </c>
      <c r="P66" s="302">
        <v>2.4313186813186814E-2</v>
      </c>
      <c r="Q66" s="14">
        <v>151.51515151515099</v>
      </c>
      <c r="R66" s="2">
        <v>1412</v>
      </c>
      <c r="S66" s="302">
        <v>2.6300594184811964E-2</v>
      </c>
      <c r="T66" s="14">
        <v>192.121216</v>
      </c>
      <c r="U66" s="302">
        <v>-0.10576314122862571</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2090</v>
      </c>
      <c r="B67" s="2">
        <v>918</v>
      </c>
      <c r="C67" s="302">
        <v>9.4551447110928E-2</v>
      </c>
      <c r="D67" s="14">
        <v>124.84848484848401</v>
      </c>
      <c r="E67" s="2">
        <v>933</v>
      </c>
      <c r="F67" s="302">
        <v>8.5073402024254577E-2</v>
      </c>
      <c r="G67" s="14">
        <v>181.21212121212099</v>
      </c>
      <c r="H67" s="2">
        <v>895</v>
      </c>
      <c r="I67" s="302">
        <v>8.0211507438609067E-2</v>
      </c>
      <c r="J67" s="14">
        <v>143.636368</v>
      </c>
      <c r="K67" s="302">
        <v>-2.5054466230936819E-2</v>
      </c>
      <c r="L67" s="2">
        <v>4926</v>
      </c>
      <c r="M67" s="302">
        <v>9.3249536213228332E-2</v>
      </c>
      <c r="N67" s="14">
        <v>339.39393939393898</v>
      </c>
      <c r="O67" s="2">
        <v>4192</v>
      </c>
      <c r="P67" s="302">
        <v>8.2260596546310835E-2</v>
      </c>
      <c r="Q67" s="14">
        <v>285.45454545454498</v>
      </c>
      <c r="R67" s="2">
        <v>5489</v>
      </c>
      <c r="S67" s="302">
        <v>0.10224076592098646</v>
      </c>
      <c r="T67" s="14">
        <v>384.24243200000001</v>
      </c>
      <c r="U67" s="302">
        <v>0.1142915144133171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2091</v>
      </c>
      <c r="B68" s="2">
        <v>608</v>
      </c>
      <c r="C68" s="302">
        <v>6.262230919765166E-2</v>
      </c>
      <c r="D68" s="14">
        <v>116.363636363636</v>
      </c>
      <c r="E68" s="2">
        <v>347</v>
      </c>
      <c r="F68" s="302">
        <v>3.1640375672471958E-2</v>
      </c>
      <c r="G68" s="14">
        <v>83.636363636363598</v>
      </c>
      <c r="H68" s="2">
        <v>954</v>
      </c>
      <c r="I68" s="302">
        <v>8.5499193403835813E-2</v>
      </c>
      <c r="J68" s="14">
        <v>140</v>
      </c>
      <c r="K68" s="302">
        <v>0.56907894736842102</v>
      </c>
      <c r="L68" s="2">
        <v>2724</v>
      </c>
      <c r="M68" s="302">
        <v>5.1565516980274867E-2</v>
      </c>
      <c r="N68" s="14">
        <v>245.45454545454501</v>
      </c>
      <c r="O68" s="2">
        <v>2009</v>
      </c>
      <c r="P68" s="302">
        <v>3.9423076923076922E-2</v>
      </c>
      <c r="Q68" s="14">
        <v>196.363636363636</v>
      </c>
      <c r="R68" s="2">
        <v>2992</v>
      </c>
      <c r="S68" s="302">
        <v>5.5730437536088813E-2</v>
      </c>
      <c r="T68" s="14">
        <v>253.939392</v>
      </c>
      <c r="U68" s="302">
        <v>9.8384728340675479E-2</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2092</v>
      </c>
      <c r="B69" s="2">
        <v>29</v>
      </c>
      <c r="C69" s="302">
        <v>2.986919353177464E-3</v>
      </c>
      <c r="D69" s="14">
        <v>15.757575757575699</v>
      </c>
      <c r="E69" s="2">
        <v>93</v>
      </c>
      <c r="F69" s="302">
        <v>8.4799854107777874E-3</v>
      </c>
      <c r="G69" s="14">
        <v>36.969696969696898</v>
      </c>
      <c r="H69" s="2">
        <v>84</v>
      </c>
      <c r="I69" s="302">
        <v>7.5282308657465494E-3</v>
      </c>
      <c r="J69" s="14">
        <v>49.0909081</v>
      </c>
      <c r="K69" s="302">
        <v>1.896551724137931</v>
      </c>
      <c r="L69" s="2">
        <v>368</v>
      </c>
      <c r="M69" s="302">
        <v>6.9662666111384546E-3</v>
      </c>
      <c r="N69" s="14">
        <v>93.939393939393895</v>
      </c>
      <c r="O69" s="2">
        <v>426</v>
      </c>
      <c r="P69" s="302">
        <v>8.3594976452119312E-3</v>
      </c>
      <c r="Q69" s="14">
        <v>78.787878787878796</v>
      </c>
      <c r="R69" s="2">
        <v>467</v>
      </c>
      <c r="S69" s="302">
        <v>8.698567623447017E-3</v>
      </c>
      <c r="T69" s="14">
        <v>96.363640000000004</v>
      </c>
      <c r="U69" s="302">
        <v>0.26902173913043476</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2093</v>
      </c>
      <c r="B70" s="2">
        <v>324</v>
      </c>
      <c r="C70" s="302">
        <v>3.3371098980327529E-2</v>
      </c>
      <c r="D70" s="14">
        <v>84.242424242424207</v>
      </c>
      <c r="E70" s="2">
        <v>148</v>
      </c>
      <c r="F70" s="302">
        <v>1.3495030546184006E-2</v>
      </c>
      <c r="G70" s="14">
        <v>55.757575757575701</v>
      </c>
      <c r="H70" s="2">
        <v>340</v>
      </c>
      <c r="I70" s="302">
        <v>3.0471410647069368E-2</v>
      </c>
      <c r="J70" s="14">
        <v>90.303030000000007</v>
      </c>
      <c r="K70" s="302">
        <v>4.9382716049382713E-2</v>
      </c>
      <c r="L70" s="2">
        <v>1664</v>
      </c>
      <c r="M70" s="302">
        <v>3.1499640328626052E-2</v>
      </c>
      <c r="N70" s="14">
        <v>181.21212121212099</v>
      </c>
      <c r="O70" s="2">
        <v>1141</v>
      </c>
      <c r="P70" s="302">
        <v>2.239010989010989E-2</v>
      </c>
      <c r="Q70" s="14">
        <v>152.12121212121201</v>
      </c>
      <c r="R70" s="2">
        <v>1521</v>
      </c>
      <c r="S70" s="302">
        <v>2.8330880846387393E-2</v>
      </c>
      <c r="T70" s="14">
        <v>184.24243200000001</v>
      </c>
      <c r="U70" s="302">
        <v>-8.59375E-2</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2094</v>
      </c>
      <c r="B71" s="2">
        <v>514</v>
      </c>
      <c r="C71" s="302">
        <v>5.2940570604593673E-2</v>
      </c>
      <c r="D71" s="14">
        <v>101.212121212121</v>
      </c>
      <c r="E71" s="2">
        <v>779</v>
      </c>
      <c r="F71" s="302">
        <v>7.1031275645117173E-2</v>
      </c>
      <c r="G71" s="14">
        <v>167.272727272727</v>
      </c>
      <c r="H71" s="2">
        <v>831</v>
      </c>
      <c r="I71" s="302">
        <v>7.4475712493278362E-2</v>
      </c>
      <c r="J71" s="14">
        <v>166.060608</v>
      </c>
      <c r="K71" s="302">
        <v>0.61673151750972766</v>
      </c>
      <c r="L71" s="2">
        <v>2635</v>
      </c>
      <c r="M71" s="302">
        <v>4.9880740544428877E-2</v>
      </c>
      <c r="N71" s="14">
        <v>299.39393939393898</v>
      </c>
      <c r="O71" s="2">
        <v>3004</v>
      </c>
      <c r="P71" s="302">
        <v>5.8948194662480378E-2</v>
      </c>
      <c r="Q71" s="14">
        <v>258.78787878787801</v>
      </c>
      <c r="R71" s="2">
        <v>3691</v>
      </c>
      <c r="S71" s="302">
        <v>6.8750349246558762E-2</v>
      </c>
      <c r="T71" s="14">
        <v>332.72726399999999</v>
      </c>
      <c r="U71" s="302">
        <v>0.40075901328273245</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2095</v>
      </c>
      <c r="B72" s="2">
        <v>2040</v>
      </c>
      <c r="C72" s="302">
        <v>0.21011432691317333</v>
      </c>
      <c r="D72" s="14">
        <v>196.363636363636</v>
      </c>
      <c r="E72" s="2">
        <v>2859</v>
      </c>
      <c r="F72" s="302">
        <v>0.26069116440229778</v>
      </c>
      <c r="G72" s="14">
        <v>247.87878787878699</v>
      </c>
      <c r="H72" s="2">
        <v>2202</v>
      </c>
      <c r="I72" s="302">
        <v>0.19734719483778454</v>
      </c>
      <c r="J72" s="14">
        <v>221.21212800000001</v>
      </c>
      <c r="K72" s="302">
        <v>7.9411764705882348E-2</v>
      </c>
      <c r="L72" s="2">
        <v>9961</v>
      </c>
      <c r="M72" s="302">
        <v>0.18856245030856017</v>
      </c>
      <c r="N72" s="14">
        <v>377.575757575757</v>
      </c>
      <c r="O72" s="2">
        <v>11200</v>
      </c>
      <c r="P72" s="302">
        <v>0.21978021978021978</v>
      </c>
      <c r="Q72" s="14">
        <v>466.06060606060601</v>
      </c>
      <c r="R72" s="2">
        <v>10825</v>
      </c>
      <c r="S72" s="302">
        <v>0.20163167992251382</v>
      </c>
      <c r="T72" s="14">
        <v>514.54549999999995</v>
      </c>
      <c r="U72" s="302">
        <v>8.673827928922799E-2</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2096</v>
      </c>
      <c r="B73" s="2">
        <v>1079</v>
      </c>
      <c r="C73" s="302">
        <v>0.11113399938201668</v>
      </c>
      <c r="D73" s="14">
        <v>161.21212121212099</v>
      </c>
      <c r="E73" s="2">
        <v>1491</v>
      </c>
      <c r="F73" s="302">
        <v>0.13595331448892131</v>
      </c>
      <c r="G73" s="14">
        <v>209.09090909090901</v>
      </c>
      <c r="H73" s="2">
        <v>1170</v>
      </c>
      <c r="I73" s="302">
        <v>0.10485750134432693</v>
      </c>
      <c r="J73" s="14">
        <v>171.515152</v>
      </c>
      <c r="K73" s="302">
        <v>8.4337349397590355E-2</v>
      </c>
      <c r="L73" s="2">
        <v>4424</v>
      </c>
      <c r="M73" s="302">
        <v>8.3746639912164467E-2</v>
      </c>
      <c r="N73" s="14">
        <v>364.84848484848402</v>
      </c>
      <c r="O73" s="2">
        <v>4975</v>
      </c>
      <c r="P73" s="302">
        <v>9.7625588697017263E-2</v>
      </c>
      <c r="Q73" s="14">
        <v>301.21212121212102</v>
      </c>
      <c r="R73" s="2">
        <v>4089</v>
      </c>
      <c r="S73" s="302">
        <v>7.6163689533779125E-2</v>
      </c>
      <c r="T73" s="14">
        <v>337.57574499999998</v>
      </c>
      <c r="U73" s="302">
        <v>-7.5723327305605784E-2</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2097</v>
      </c>
      <c r="B74" s="2">
        <v>362</v>
      </c>
      <c r="C74" s="302">
        <v>3.7284993305180758E-2</v>
      </c>
      <c r="D74" s="14">
        <v>87.272727272727195</v>
      </c>
      <c r="E74" s="2">
        <v>216</v>
      </c>
      <c r="F74" s="302">
        <v>1.9695449986322604E-2</v>
      </c>
      <c r="G74" s="14">
        <v>51.515151515151501</v>
      </c>
      <c r="H74" s="2">
        <v>328</v>
      </c>
      <c r="I74" s="302">
        <v>2.9395949094819861E-2</v>
      </c>
      <c r="J74" s="14">
        <v>82.424239999999998</v>
      </c>
      <c r="K74" s="302">
        <v>-9.3922651933701654E-2</v>
      </c>
      <c r="L74" s="2">
        <v>2454</v>
      </c>
      <c r="M74" s="302">
        <v>4.6454397455798283E-2</v>
      </c>
      <c r="N74" s="14">
        <v>225.45454545454501</v>
      </c>
      <c r="O74" s="2">
        <v>2157</v>
      </c>
      <c r="P74" s="302">
        <v>4.2327315541601254E-2</v>
      </c>
      <c r="Q74" s="14">
        <v>184.24242424242399</v>
      </c>
      <c r="R74" s="2">
        <v>1897</v>
      </c>
      <c r="S74" s="302">
        <v>3.5334438504665937E-2</v>
      </c>
      <c r="T74" s="14">
        <v>216.363632</v>
      </c>
      <c r="U74" s="302">
        <v>-0.2269763651181744</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2098</v>
      </c>
      <c r="B75" s="2">
        <v>1829</v>
      </c>
      <c r="C75" s="302">
        <v>0.1883819136883304</v>
      </c>
      <c r="D75" s="14">
        <v>178.78787878787799</v>
      </c>
      <c r="E75" s="2">
        <v>1921</v>
      </c>
      <c r="F75" s="302">
        <v>0.17516184918391539</v>
      </c>
      <c r="G75" s="14">
        <v>221.81818181818099</v>
      </c>
      <c r="H75" s="2">
        <v>2006</v>
      </c>
      <c r="I75" s="302">
        <v>0.17978132281770925</v>
      </c>
      <c r="J75" s="14">
        <v>213.939392</v>
      </c>
      <c r="K75" s="302">
        <v>9.6774193548387094E-2</v>
      </c>
      <c r="L75" s="2">
        <v>6800</v>
      </c>
      <c r="M75" s="302">
        <v>0.1287244917275584</v>
      </c>
      <c r="N75" s="14">
        <v>405.45454545454498</v>
      </c>
      <c r="O75" s="2">
        <v>6699</v>
      </c>
      <c r="P75" s="302">
        <v>0.13145604395604396</v>
      </c>
      <c r="Q75" s="14">
        <v>391.51515151515099</v>
      </c>
      <c r="R75" s="2">
        <v>6924</v>
      </c>
      <c r="S75" s="302">
        <v>0.12896976921787398</v>
      </c>
      <c r="T75" s="14">
        <v>470.30304000000001</v>
      </c>
      <c r="U75" s="302">
        <v>1.8235294117647058E-2</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2099</v>
      </c>
      <c r="B76" s="2">
        <v>2662</v>
      </c>
      <c r="C76" s="302">
        <v>0.27417859717787618</v>
      </c>
      <c r="D76" s="14">
        <v>205.45454545454501</v>
      </c>
      <c r="E76" s="2">
        <v>3268</v>
      </c>
      <c r="F76" s="302">
        <v>0.29798486368195498</v>
      </c>
      <c r="G76" s="14">
        <v>232.12121212121201</v>
      </c>
      <c r="H76" s="2">
        <v>3300</v>
      </c>
      <c r="I76" s="302">
        <v>0.29575192686861446</v>
      </c>
      <c r="J76" s="14">
        <v>246.66667200000001</v>
      </c>
      <c r="K76" s="302">
        <v>0.23966942148760331</v>
      </c>
      <c r="L76" s="2">
        <v>12209</v>
      </c>
      <c r="M76" s="302">
        <v>0.23111725286790596</v>
      </c>
      <c r="N76" s="14">
        <v>405.45454545454498</v>
      </c>
      <c r="O76" s="2">
        <v>12772</v>
      </c>
      <c r="P76" s="302">
        <v>0.25062794348508632</v>
      </c>
      <c r="Q76" s="14">
        <v>444.84848484848402</v>
      </c>
      <c r="R76" s="2">
        <v>13522</v>
      </c>
      <c r="S76" s="302">
        <v>0.25186730493415538</v>
      </c>
      <c r="T76" s="14">
        <v>502.42425500000002</v>
      </c>
      <c r="U76" s="302">
        <v>0.10754361536571382</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2086</v>
      </c>
      <c r="B77" s="2">
        <v>43</v>
      </c>
      <c r="C77" s="302">
        <v>4.4288804202286536E-3</v>
      </c>
      <c r="D77" s="14">
        <v>23.636363636363601</v>
      </c>
      <c r="E77" s="2">
        <v>138</v>
      </c>
      <c r="F77" s="302">
        <v>1.2583204157928331E-2</v>
      </c>
      <c r="G77" s="14">
        <v>58.181818181818201</v>
      </c>
      <c r="H77" s="2">
        <v>136</v>
      </c>
      <c r="I77" s="302">
        <v>1.2188564258827746E-2</v>
      </c>
      <c r="J77" s="14">
        <v>72.727270000000004</v>
      </c>
      <c r="K77" s="302">
        <v>2.1627906976744184</v>
      </c>
      <c r="L77" s="2">
        <v>780</v>
      </c>
      <c r="M77" s="302">
        <v>1.4765456404043463E-2</v>
      </c>
      <c r="N77" s="14">
        <v>93.3333333333333</v>
      </c>
      <c r="O77" s="2">
        <v>947</v>
      </c>
      <c r="P77" s="302">
        <v>1.8583202511773939E-2</v>
      </c>
      <c r="Q77" s="14">
        <v>117.575757575757</v>
      </c>
      <c r="R77" s="2">
        <v>823</v>
      </c>
      <c r="S77" s="302">
        <v>1.5329595619051168E-2</v>
      </c>
      <c r="T77" s="14">
        <v>131.515152</v>
      </c>
      <c r="U77" s="302">
        <v>5.5128205128205127E-2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2087</v>
      </c>
      <c r="B78" s="2">
        <v>0</v>
      </c>
      <c r="C78" s="302">
        <v>0</v>
      </c>
      <c r="D78" s="14">
        <v>80</v>
      </c>
      <c r="E78" s="2">
        <v>126</v>
      </c>
      <c r="F78" s="302">
        <v>1.1489012492021519E-2</v>
      </c>
      <c r="G78" s="14">
        <v>62.424242424242401</v>
      </c>
      <c r="H78" s="2">
        <v>33</v>
      </c>
      <c r="I78" s="302">
        <v>2.9575192686861445E-3</v>
      </c>
      <c r="J78" s="14">
        <v>30.30303</v>
      </c>
      <c r="L78" s="2">
        <v>194</v>
      </c>
      <c r="M78" s="302">
        <v>3.6724340286979898E-3</v>
      </c>
      <c r="N78" s="14">
        <v>57.5757575757575</v>
      </c>
      <c r="O78" s="2">
        <v>256</v>
      </c>
      <c r="P78" s="302">
        <v>5.023547880690738E-3</v>
      </c>
      <c r="Q78" s="14">
        <v>69.696969696969703</v>
      </c>
      <c r="R78" s="2">
        <v>236</v>
      </c>
      <c r="S78" s="302">
        <v>4.3958500195578074E-3</v>
      </c>
      <c r="T78" s="14">
        <v>74.545455899999993</v>
      </c>
      <c r="U78" s="302">
        <v>0.21649484536082475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2088</v>
      </c>
      <c r="B79" s="2">
        <v>65</v>
      </c>
      <c r="C79" s="302">
        <v>6.6948192398805229E-3</v>
      </c>
      <c r="D79" s="14">
        <v>29.090909090909101</v>
      </c>
      <c r="E79" s="2">
        <v>242</v>
      </c>
      <c r="F79" s="302">
        <v>2.2066198595787363E-2</v>
      </c>
      <c r="G79" s="14">
        <v>72.121212121212096</v>
      </c>
      <c r="H79" s="2">
        <v>109</v>
      </c>
      <c r="I79" s="302">
        <v>9.7687757662663563E-3</v>
      </c>
      <c r="J79" s="14">
        <v>52.121212</v>
      </c>
      <c r="K79" s="302">
        <v>0.67692307692307696</v>
      </c>
      <c r="L79" s="2">
        <v>563</v>
      </c>
      <c r="M79" s="302">
        <v>1.065763071214932E-2</v>
      </c>
      <c r="N79" s="14">
        <v>87.272727272727195</v>
      </c>
      <c r="O79" s="2">
        <v>654</v>
      </c>
      <c r="P79" s="302">
        <v>1.2833594976452119E-2</v>
      </c>
      <c r="Q79" s="14">
        <v>118.181818181818</v>
      </c>
      <c r="R79" s="2">
        <v>529</v>
      </c>
      <c r="S79" s="302">
        <v>9.8534095777376273E-3</v>
      </c>
      <c r="T79" s="14">
        <v>104.848488</v>
      </c>
      <c r="U79" s="302">
        <v>-6.0390763765541741E-2</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2089</v>
      </c>
      <c r="B80" s="2">
        <v>37</v>
      </c>
      <c r="C80" s="302">
        <v>3.8108971057781438E-3</v>
      </c>
      <c r="D80" s="14">
        <v>25.4545454545454</v>
      </c>
      <c r="E80" s="2">
        <v>21</v>
      </c>
      <c r="F80" s="302">
        <v>1.91483541533692E-3</v>
      </c>
      <c r="G80" s="14">
        <v>20.606060606060598</v>
      </c>
      <c r="H80" s="2">
        <v>0</v>
      </c>
      <c r="I80" s="302">
        <v>0</v>
      </c>
      <c r="J80" s="14">
        <v>15.151515</v>
      </c>
      <c r="K80" s="302">
        <v>-1</v>
      </c>
      <c r="L80" s="2">
        <v>84</v>
      </c>
      <c r="M80" s="302">
        <v>1.5901260742816037E-3</v>
      </c>
      <c r="N80" s="14">
        <v>32.727272727272698</v>
      </c>
      <c r="O80" s="2">
        <v>154</v>
      </c>
      <c r="P80" s="302">
        <v>3.0219780219780221E-3</v>
      </c>
      <c r="Q80" s="14">
        <v>43.636363636363598</v>
      </c>
      <c r="R80" s="2">
        <v>109</v>
      </c>
      <c r="S80" s="302">
        <v>2.0302866615754278E-3</v>
      </c>
      <c r="T80" s="14">
        <v>43.636364</v>
      </c>
      <c r="U80" s="302">
        <v>0.29761904761904762</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2090</v>
      </c>
      <c r="B81" s="2">
        <v>77</v>
      </c>
      <c r="C81" s="302">
        <v>7.9307858687815425E-3</v>
      </c>
      <c r="D81" s="14">
        <v>44.2424242424242</v>
      </c>
      <c r="E81" s="2">
        <v>99</v>
      </c>
      <c r="F81" s="302">
        <v>9.0270812437311942E-3</v>
      </c>
      <c r="G81" s="14">
        <v>64.242424242424207</v>
      </c>
      <c r="H81" s="2">
        <v>62</v>
      </c>
      <c r="I81" s="302">
        <v>5.55655135328912E-3</v>
      </c>
      <c r="J81" s="14">
        <v>38.787880000000001</v>
      </c>
      <c r="K81" s="302">
        <v>-0.19480519480519481</v>
      </c>
      <c r="L81" s="2">
        <v>261</v>
      </c>
      <c r="M81" s="302">
        <v>4.9407488736606976E-3</v>
      </c>
      <c r="N81" s="14">
        <v>69.090909090909093</v>
      </c>
      <c r="O81" s="2">
        <v>367</v>
      </c>
      <c r="P81" s="302">
        <v>7.2017268445839873E-3</v>
      </c>
      <c r="Q81" s="14">
        <v>108.484848484848</v>
      </c>
      <c r="R81" s="2">
        <v>476</v>
      </c>
      <c r="S81" s="302">
        <v>8.866205971650493E-3</v>
      </c>
      <c r="T81" s="14">
        <v>126.666664</v>
      </c>
      <c r="U81" s="302">
        <v>0.82375478927203061</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2091</v>
      </c>
      <c r="B82" s="2">
        <v>24</v>
      </c>
      <c r="C82" s="302">
        <v>2.4719332578020392E-3</v>
      </c>
      <c r="D82" s="14">
        <v>17.5757575757575</v>
      </c>
      <c r="E82" s="2">
        <v>27</v>
      </c>
      <c r="F82" s="302">
        <v>2.4619312482903255E-3</v>
      </c>
      <c r="G82" s="14">
        <v>20</v>
      </c>
      <c r="H82" s="2">
        <v>182</v>
      </c>
      <c r="I82" s="302">
        <v>1.631116687578419E-2</v>
      </c>
      <c r="J82" s="14">
        <v>72.727270000000004</v>
      </c>
      <c r="K82" s="302">
        <v>6.583333333333333</v>
      </c>
      <c r="L82" s="2">
        <v>85</v>
      </c>
      <c r="M82" s="302">
        <v>1.60905614659448E-3</v>
      </c>
      <c r="N82" s="14">
        <v>30.909090909090899</v>
      </c>
      <c r="O82" s="2">
        <v>77</v>
      </c>
      <c r="P82" s="302">
        <v>1.510989010989011E-3</v>
      </c>
      <c r="Q82" s="14">
        <v>25.4545454545454</v>
      </c>
      <c r="R82" s="2">
        <v>442</v>
      </c>
      <c r="S82" s="302">
        <v>8.2329055451040283E-3</v>
      </c>
      <c r="T82" s="14">
        <v>109.696968</v>
      </c>
      <c r="U82" s="302">
        <v>4.2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2092</v>
      </c>
      <c r="B83" s="2">
        <v>0</v>
      </c>
      <c r="C83" s="302">
        <v>0</v>
      </c>
      <c r="D83" s="14">
        <v>80</v>
      </c>
      <c r="E83" s="2">
        <v>9</v>
      </c>
      <c r="F83" s="302">
        <v>8.2064374943010849E-4</v>
      </c>
      <c r="G83" s="14">
        <v>9.0909090909090899</v>
      </c>
      <c r="H83" s="2">
        <v>49</v>
      </c>
      <c r="I83" s="302">
        <v>4.3914680050188204E-3</v>
      </c>
      <c r="J83" s="14">
        <v>36.363636</v>
      </c>
      <c r="L83" s="2">
        <v>134</v>
      </c>
      <c r="M83" s="302">
        <v>2.5366296899254157E-3</v>
      </c>
      <c r="N83" s="14">
        <v>61.212121212121197</v>
      </c>
      <c r="O83" s="2">
        <v>91</v>
      </c>
      <c r="P83" s="302">
        <v>1.7857142857142857E-3</v>
      </c>
      <c r="Q83" s="14">
        <v>37.5757575757575</v>
      </c>
      <c r="R83" s="2">
        <v>203</v>
      </c>
      <c r="S83" s="302">
        <v>3.7811760761450632E-3</v>
      </c>
      <c r="T83" s="14">
        <v>67.272729999999996</v>
      </c>
      <c r="U83" s="302">
        <v>0.5149253731343284</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2093</v>
      </c>
      <c r="B84" s="2">
        <v>130</v>
      </c>
      <c r="C84" s="302">
        <v>1.3389638479761046E-2</v>
      </c>
      <c r="D84" s="14">
        <v>43.030303030303003</v>
      </c>
      <c r="E84" s="2">
        <v>11</v>
      </c>
      <c r="F84" s="302">
        <v>1.0030090270812437E-3</v>
      </c>
      <c r="G84" s="14">
        <v>10.909090909090899</v>
      </c>
      <c r="H84" s="2">
        <v>48</v>
      </c>
      <c r="I84" s="302">
        <v>4.3018462089980287E-3</v>
      </c>
      <c r="J84" s="14">
        <v>27.878788</v>
      </c>
      <c r="K84" s="302">
        <v>-0.63076923076923075</v>
      </c>
      <c r="L84" s="2">
        <v>650</v>
      </c>
      <c r="M84" s="302">
        <v>1.2304547003369554E-2</v>
      </c>
      <c r="N84" s="14">
        <v>93.939393939393895</v>
      </c>
      <c r="O84" s="2">
        <v>397</v>
      </c>
      <c r="P84" s="302">
        <v>7.7904238618524335E-3</v>
      </c>
      <c r="Q84" s="14">
        <v>76.363636363636303</v>
      </c>
      <c r="R84" s="2">
        <v>503</v>
      </c>
      <c r="S84" s="302">
        <v>9.369121016260919E-3</v>
      </c>
      <c r="T84" s="14">
        <v>104.848488</v>
      </c>
      <c r="U84" s="302">
        <v>-0.22615384615384615</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2094</v>
      </c>
      <c r="B85" s="2">
        <v>224</v>
      </c>
      <c r="C85" s="302">
        <v>2.3071377072819033E-2</v>
      </c>
      <c r="D85" s="14">
        <v>60</v>
      </c>
      <c r="E85" s="2">
        <v>218</v>
      </c>
      <c r="F85" s="302">
        <v>1.9877815263973739E-2</v>
      </c>
      <c r="G85" s="14">
        <v>61.212121212121197</v>
      </c>
      <c r="H85" s="2">
        <v>477</v>
      </c>
      <c r="I85" s="302">
        <v>4.2749596701917907E-2</v>
      </c>
      <c r="J85" s="14">
        <v>140.606064</v>
      </c>
      <c r="K85" s="302">
        <v>1.1294642857142858</v>
      </c>
      <c r="L85" s="2">
        <v>980</v>
      </c>
      <c r="M85" s="302">
        <v>1.8551470866618711E-2</v>
      </c>
      <c r="N85" s="14">
        <v>147.272727272727</v>
      </c>
      <c r="O85" s="2">
        <v>1125</v>
      </c>
      <c r="P85" s="302">
        <v>2.2076138147566718E-2</v>
      </c>
      <c r="Q85" s="14">
        <v>143.030303030303</v>
      </c>
      <c r="R85" s="2">
        <v>1402</v>
      </c>
      <c r="S85" s="302">
        <v>2.6114329353474769E-2</v>
      </c>
      <c r="T85" s="14">
        <v>197.57576</v>
      </c>
      <c r="U85" s="302">
        <v>0.43061224489795918</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2095</v>
      </c>
      <c r="B86" s="2">
        <v>1287</v>
      </c>
      <c r="C86" s="302">
        <v>0.13255742094963435</v>
      </c>
      <c r="D86" s="14">
        <v>144.84848484848399</v>
      </c>
      <c r="E86" s="2">
        <v>1577</v>
      </c>
      <c r="F86" s="302">
        <v>0.14379502142792011</v>
      </c>
      <c r="G86" s="14">
        <v>178.78787878787799</v>
      </c>
      <c r="H86" s="2">
        <v>1441</v>
      </c>
      <c r="I86" s="302">
        <v>0.12914500806596163</v>
      </c>
      <c r="J86" s="14">
        <v>188.484848</v>
      </c>
      <c r="K86" s="302">
        <v>0.11965811965811966</v>
      </c>
      <c r="L86" s="2">
        <v>5726</v>
      </c>
      <c r="M86" s="302">
        <v>0.10839359406352932</v>
      </c>
      <c r="N86" s="14">
        <v>278.78787878787801</v>
      </c>
      <c r="O86" s="2">
        <v>5889</v>
      </c>
      <c r="P86" s="302">
        <v>0.11556122448979592</v>
      </c>
      <c r="Q86" s="14">
        <v>318.18181818181802</v>
      </c>
      <c r="R86" s="2">
        <v>6018</v>
      </c>
      <c r="S86" s="302">
        <v>0.11209417549872408</v>
      </c>
      <c r="T86" s="14">
        <v>366.06060000000002</v>
      </c>
      <c r="U86" s="302">
        <v>5.0995459308417743E-2</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2096</v>
      </c>
      <c r="B87" s="2">
        <v>142</v>
      </c>
      <c r="C87" s="302">
        <v>1.4625605108662065E-2</v>
      </c>
      <c r="D87" s="14">
        <v>53.3333333333333</v>
      </c>
      <c r="E87" s="2">
        <v>108</v>
      </c>
      <c r="F87" s="302">
        <v>9.8477249931613019E-3</v>
      </c>
      <c r="G87" s="14">
        <v>67.272727272727195</v>
      </c>
      <c r="H87" s="2">
        <v>184</v>
      </c>
      <c r="I87" s="302">
        <v>1.6490410467825775E-2</v>
      </c>
      <c r="J87" s="14">
        <v>66.666664100000006</v>
      </c>
      <c r="K87" s="302">
        <v>0.29577464788732394</v>
      </c>
      <c r="L87" s="2">
        <v>374</v>
      </c>
      <c r="M87" s="302">
        <v>7.0798470450157119E-3</v>
      </c>
      <c r="N87" s="14">
        <v>89.696969696969703</v>
      </c>
      <c r="O87" s="2">
        <v>560</v>
      </c>
      <c r="P87" s="302">
        <v>1.098901098901099E-2</v>
      </c>
      <c r="Q87" s="14">
        <v>124.24242424242399</v>
      </c>
      <c r="R87" s="2">
        <v>467</v>
      </c>
      <c r="S87" s="302">
        <v>8.698567623447017E-3</v>
      </c>
      <c r="T87" s="14">
        <v>105.454544</v>
      </c>
      <c r="U87" s="302">
        <v>0.24866310160427807</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2097</v>
      </c>
      <c r="B88" s="2">
        <v>114</v>
      </c>
      <c r="C88" s="302">
        <v>1.1741682974559686E-2</v>
      </c>
      <c r="D88" s="14">
        <v>58.181818181818201</v>
      </c>
      <c r="E88" s="2">
        <v>28</v>
      </c>
      <c r="F88" s="302">
        <v>2.553113887115893E-3</v>
      </c>
      <c r="G88" s="14">
        <v>16.363636363636299</v>
      </c>
      <c r="H88" s="2">
        <v>11</v>
      </c>
      <c r="I88" s="302">
        <v>9.8583975622871492E-4</v>
      </c>
      <c r="J88" s="14">
        <v>8.4848479999999995</v>
      </c>
      <c r="K88" s="302">
        <v>-0.90350877192982459</v>
      </c>
      <c r="L88" s="2">
        <v>469</v>
      </c>
      <c r="M88" s="302">
        <v>8.8782039147389542E-3</v>
      </c>
      <c r="N88" s="14">
        <v>95.151515151515099</v>
      </c>
      <c r="O88" s="2">
        <v>242</v>
      </c>
      <c r="P88" s="302">
        <v>4.7488226059654633E-3</v>
      </c>
      <c r="Q88" s="14">
        <v>61.212121212121197</v>
      </c>
      <c r="R88" s="2">
        <v>356</v>
      </c>
      <c r="S88" s="302">
        <v>6.6310279956041497E-3</v>
      </c>
      <c r="T88" s="14">
        <v>76.969695999999999</v>
      </c>
      <c r="U88" s="302">
        <v>-0.24093816631130063</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2098</v>
      </c>
      <c r="B89" s="2">
        <v>519</v>
      </c>
      <c r="C89" s="302">
        <v>5.3455556699969098E-2</v>
      </c>
      <c r="D89" s="14">
        <v>103.636363636363</v>
      </c>
      <c r="E89" s="2">
        <v>664</v>
      </c>
      <c r="F89" s="302">
        <v>6.0545272180176891E-2</v>
      </c>
      <c r="G89" s="14">
        <v>124.84848484848401</v>
      </c>
      <c r="H89" s="2">
        <v>568</v>
      </c>
      <c r="I89" s="302">
        <v>5.0905180139810005E-2</v>
      </c>
      <c r="J89" s="14">
        <v>120</v>
      </c>
      <c r="K89" s="302">
        <v>9.4412331406551059E-2</v>
      </c>
      <c r="L89" s="2">
        <v>1909</v>
      </c>
      <c r="M89" s="302">
        <v>3.6137508045280736E-2</v>
      </c>
      <c r="N89" s="14">
        <v>187.87878787878699</v>
      </c>
      <c r="O89" s="2">
        <v>2013</v>
      </c>
      <c r="P89" s="302">
        <v>3.9501569858712719E-2</v>
      </c>
      <c r="Q89" s="14">
        <v>224.84848484848399</v>
      </c>
      <c r="R89" s="2">
        <v>1958</v>
      </c>
      <c r="S89" s="302">
        <v>3.6470653975822824E-2</v>
      </c>
      <c r="T89" s="14">
        <v>203.636368</v>
      </c>
      <c r="U89" s="302">
        <v>2.566788894709272E-2</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2100</v>
      </c>
      <c r="B90" s="2">
        <v>2184</v>
      </c>
      <c r="C90" s="302">
        <v>0.22494592645998557</v>
      </c>
      <c r="D90" s="14">
        <v>182.42424242424201</v>
      </c>
      <c r="E90" s="2">
        <v>2624</v>
      </c>
      <c r="F90" s="302">
        <v>0.23926324427828941</v>
      </c>
      <c r="G90" s="14">
        <v>201.21212121212099</v>
      </c>
      <c r="H90" s="2">
        <v>2292</v>
      </c>
      <c r="I90" s="302">
        <v>0.20541315647965586</v>
      </c>
      <c r="J90" s="14">
        <v>233.939392</v>
      </c>
      <c r="K90" s="302">
        <v>4.9450549450549448E-2</v>
      </c>
      <c r="L90" s="2">
        <v>10989</v>
      </c>
      <c r="M90" s="302">
        <v>0.20802256464619695</v>
      </c>
      <c r="N90" s="14">
        <v>560.60606060606005</v>
      </c>
      <c r="O90" s="2">
        <v>11409</v>
      </c>
      <c r="P90" s="302">
        <v>0.22388147566718997</v>
      </c>
      <c r="Q90" s="14">
        <v>473.93939393939399</v>
      </c>
      <c r="R90" s="2">
        <v>10875</v>
      </c>
      <c r="S90" s="302">
        <v>0.2025630040791998</v>
      </c>
      <c r="T90" s="14">
        <v>519.39390000000003</v>
      </c>
      <c r="U90" s="302">
        <v>-1.0374010374010374E-2</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2086</v>
      </c>
      <c r="B91" s="2">
        <v>44</v>
      </c>
      <c r="C91" s="302">
        <v>4.5318776393037385E-3</v>
      </c>
      <c r="D91" s="14">
        <v>26.060606060605998</v>
      </c>
      <c r="E91" s="2">
        <v>2</v>
      </c>
      <c r="F91" s="302">
        <v>1.8236527765113522E-4</v>
      </c>
      <c r="G91" s="14">
        <v>3.0303030303030298</v>
      </c>
      <c r="H91" s="2">
        <v>16</v>
      </c>
      <c r="I91" s="302">
        <v>1.433948736332676E-3</v>
      </c>
      <c r="J91" s="14">
        <v>15.151515</v>
      </c>
      <c r="K91" s="302">
        <v>-0.63636363636363635</v>
      </c>
      <c r="L91" s="2">
        <v>207</v>
      </c>
      <c r="M91" s="302">
        <v>3.9185249687653809E-3</v>
      </c>
      <c r="N91" s="14">
        <v>58.181818181818201</v>
      </c>
      <c r="O91" s="2">
        <v>200</v>
      </c>
      <c r="P91" s="302">
        <v>3.9246467817896386E-3</v>
      </c>
      <c r="Q91" s="14">
        <v>58.787878787878803</v>
      </c>
      <c r="R91" s="2">
        <v>103</v>
      </c>
      <c r="S91" s="302">
        <v>1.9185277627731109E-3</v>
      </c>
      <c r="T91" s="14">
        <v>43.030304000000001</v>
      </c>
      <c r="U91" s="302">
        <v>-0.50241545893719808</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2087</v>
      </c>
      <c r="B92" s="2">
        <v>0</v>
      </c>
      <c r="C92" s="302">
        <v>0</v>
      </c>
      <c r="D92" s="14">
        <v>80</v>
      </c>
      <c r="E92" s="2">
        <v>4</v>
      </c>
      <c r="F92" s="302">
        <v>3.6473055530227043E-4</v>
      </c>
      <c r="G92" s="14">
        <v>7.8787878787878798</v>
      </c>
      <c r="H92" s="2">
        <v>0</v>
      </c>
      <c r="I92" s="302">
        <v>0</v>
      </c>
      <c r="J92" s="14">
        <v>15.151515</v>
      </c>
      <c r="L92" s="2">
        <v>0</v>
      </c>
      <c r="M92" s="302">
        <v>0</v>
      </c>
      <c r="N92" s="14">
        <v>80</v>
      </c>
      <c r="O92" s="2">
        <v>17</v>
      </c>
      <c r="P92" s="302">
        <v>3.3359497645211929E-4</v>
      </c>
      <c r="Q92" s="14">
        <v>10.909090909090899</v>
      </c>
      <c r="R92" s="2">
        <v>0</v>
      </c>
      <c r="S92" s="302">
        <v>0</v>
      </c>
      <c r="T92" s="14">
        <v>18.787877999999999</v>
      </c>
      <c r="V92" s="199">
        <v>7100</v>
      </c>
      <c r="W92" s="221">
        <v>0</v>
      </c>
      <c r="X92" s="198">
        <v>473.33</v>
      </c>
      <c r="Y92" s="199">
        <v>6707</v>
      </c>
      <c r="Z92" s="221">
        <v>0</v>
      </c>
      <c r="AA92" s="198">
        <v>385.45</v>
      </c>
      <c r="AB92" s="199">
        <v>7398</v>
      </c>
      <c r="AC92" s="221">
        <v>0</v>
      </c>
      <c r="AD92" s="198">
        <v>454.55</v>
      </c>
      <c r="AE92" s="221">
        <v>4.2000000000000003E-2</v>
      </c>
    </row>
    <row r="93" spans="1:31" x14ac:dyDescent="0.3">
      <c r="A93" t="s">
        <v>2088</v>
      </c>
      <c r="B93" s="2">
        <v>10</v>
      </c>
      <c r="C93" s="302">
        <v>1.0299721907508497E-3</v>
      </c>
      <c r="D93" s="14">
        <v>9.0909090909090899</v>
      </c>
      <c r="E93" s="2">
        <v>0</v>
      </c>
      <c r="F93" s="302">
        <v>0</v>
      </c>
      <c r="G93" s="14">
        <v>13.3333333333333</v>
      </c>
      <c r="H93" s="2">
        <v>25</v>
      </c>
      <c r="I93" s="302">
        <v>2.2405449005198064E-3</v>
      </c>
      <c r="J93" s="14">
        <v>18.181818</v>
      </c>
      <c r="K93" s="302">
        <v>1.5</v>
      </c>
      <c r="L93" s="2">
        <v>177</v>
      </c>
      <c r="M93" s="302">
        <v>3.3506227993790934E-3</v>
      </c>
      <c r="N93" s="14">
        <v>62.424242424242401</v>
      </c>
      <c r="O93" s="2">
        <v>108</v>
      </c>
      <c r="P93" s="302">
        <v>2.1193092621664051E-3</v>
      </c>
      <c r="Q93" s="14">
        <v>41.212121212121197</v>
      </c>
      <c r="R93" s="2">
        <v>35</v>
      </c>
      <c r="S93" s="302">
        <v>6.5192690968018333E-4</v>
      </c>
      <c r="T93" s="14">
        <v>18.181818</v>
      </c>
      <c r="U93" s="302">
        <v>-0.80225988700564976</v>
      </c>
      <c r="V93" s="199">
        <v>25720</v>
      </c>
      <c r="W93" s="221">
        <v>2E-3</v>
      </c>
      <c r="X93" s="198">
        <v>640.61</v>
      </c>
      <c r="Y93" s="199">
        <v>27355</v>
      </c>
      <c r="Z93" s="221">
        <v>2E-3</v>
      </c>
      <c r="AA93" s="198">
        <v>765.45</v>
      </c>
      <c r="AB93" s="199">
        <v>29018</v>
      </c>
      <c r="AC93" s="221">
        <v>2E-3</v>
      </c>
      <c r="AD93" s="198">
        <v>863.03</v>
      </c>
      <c r="AE93" s="221">
        <v>0.128</v>
      </c>
    </row>
    <row r="94" spans="1:31" x14ac:dyDescent="0.3">
      <c r="A94" t="s">
        <v>2089</v>
      </c>
      <c r="B94" s="2">
        <v>0</v>
      </c>
      <c r="C94" s="302">
        <v>0</v>
      </c>
      <c r="D94" s="14">
        <v>80</v>
      </c>
      <c r="E94" s="2">
        <v>0</v>
      </c>
      <c r="F94" s="302">
        <v>0</v>
      </c>
      <c r="G94" s="14">
        <v>13.3333333333333</v>
      </c>
      <c r="H94" s="2">
        <v>0</v>
      </c>
      <c r="I94" s="302">
        <v>0</v>
      </c>
      <c r="J94" s="14">
        <v>15.151515</v>
      </c>
      <c r="L94" s="2">
        <v>0</v>
      </c>
      <c r="M94" s="302">
        <v>0</v>
      </c>
      <c r="N94" s="14">
        <v>80</v>
      </c>
      <c r="O94" s="2">
        <v>46</v>
      </c>
      <c r="P94" s="302">
        <v>9.0266875981161697E-4</v>
      </c>
      <c r="Q94" s="14">
        <v>30.909090909090899</v>
      </c>
      <c r="R94" s="2">
        <v>0</v>
      </c>
      <c r="S94" s="302">
        <v>0</v>
      </c>
      <c r="T94" s="14">
        <v>18.787877999999999</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2090</v>
      </c>
      <c r="B95" s="2">
        <v>24</v>
      </c>
      <c r="C95" s="302">
        <v>2.4719332578020392E-3</v>
      </c>
      <c r="D95" s="14">
        <v>16.969696969696901</v>
      </c>
      <c r="E95" s="2">
        <v>0</v>
      </c>
      <c r="F95" s="302">
        <v>0</v>
      </c>
      <c r="G95" s="14">
        <v>13.3333333333333</v>
      </c>
      <c r="H95" s="2">
        <v>39</v>
      </c>
      <c r="I95" s="302">
        <v>3.4952500448108981E-3</v>
      </c>
      <c r="J95" s="14">
        <v>35.151516000000001</v>
      </c>
      <c r="K95" s="302">
        <v>0.625</v>
      </c>
      <c r="L95" s="2">
        <v>195</v>
      </c>
      <c r="M95" s="302">
        <v>3.6913641010108658E-3</v>
      </c>
      <c r="N95" s="14">
        <v>53.939393939393902</v>
      </c>
      <c r="O95" s="2">
        <v>157</v>
      </c>
      <c r="P95" s="302">
        <v>3.0808477237048667E-3</v>
      </c>
      <c r="Q95" s="14">
        <v>66.6666666666666</v>
      </c>
      <c r="R95" s="2">
        <v>252</v>
      </c>
      <c r="S95" s="302">
        <v>4.6938737496973193E-3</v>
      </c>
      <c r="T95" s="14">
        <v>67.878784199999998</v>
      </c>
      <c r="U95" s="302">
        <v>0.29230769230769232</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2091</v>
      </c>
      <c r="B96" s="2">
        <v>0</v>
      </c>
      <c r="C96" s="302">
        <v>0</v>
      </c>
      <c r="D96" s="14">
        <v>80</v>
      </c>
      <c r="E96" s="2">
        <v>0</v>
      </c>
      <c r="F96" s="302">
        <v>0</v>
      </c>
      <c r="G96" s="14">
        <v>13.3333333333333</v>
      </c>
      <c r="H96" s="2">
        <v>0</v>
      </c>
      <c r="I96" s="302">
        <v>0</v>
      </c>
      <c r="J96" s="14">
        <v>15.151515</v>
      </c>
      <c r="L96" s="2">
        <v>55</v>
      </c>
      <c r="M96" s="302">
        <v>1.041153977208193E-3</v>
      </c>
      <c r="N96" s="14">
        <v>34.545454545454497</v>
      </c>
      <c r="O96" s="2">
        <v>86</v>
      </c>
      <c r="P96" s="302">
        <v>1.6875981161695447E-3</v>
      </c>
      <c r="Q96" s="14">
        <v>51.515151515151501</v>
      </c>
      <c r="R96" s="2">
        <v>54</v>
      </c>
      <c r="S96" s="302">
        <v>1.0058300892208541E-3</v>
      </c>
      <c r="T96" s="14">
        <v>29.090910000000001</v>
      </c>
      <c r="U96" s="302">
        <v>-1.8181818181818181E-2</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2092</v>
      </c>
      <c r="B97" s="2">
        <v>7</v>
      </c>
      <c r="C97" s="302">
        <v>7.2098053352559477E-4</v>
      </c>
      <c r="D97" s="14">
        <v>6.6666666666666599</v>
      </c>
      <c r="E97" s="2">
        <v>26</v>
      </c>
      <c r="F97" s="302">
        <v>2.370748609464758E-3</v>
      </c>
      <c r="G97" s="14">
        <v>24.848484848484802</v>
      </c>
      <c r="H97" s="2">
        <v>0</v>
      </c>
      <c r="I97" s="302">
        <v>0</v>
      </c>
      <c r="J97" s="14">
        <v>15.151515</v>
      </c>
      <c r="K97" s="302">
        <v>-1</v>
      </c>
      <c r="L97" s="2">
        <v>17</v>
      </c>
      <c r="M97" s="302">
        <v>3.2181122931889598E-4</v>
      </c>
      <c r="N97" s="14">
        <v>10.303030303030299</v>
      </c>
      <c r="O97" s="2">
        <v>26</v>
      </c>
      <c r="P97" s="302">
        <v>5.1020408163265311E-4</v>
      </c>
      <c r="Q97" s="14">
        <v>24.848484848484802</v>
      </c>
      <c r="R97" s="2">
        <v>0</v>
      </c>
      <c r="S97" s="302">
        <v>0</v>
      </c>
      <c r="T97" s="14">
        <v>18.787877999999999</v>
      </c>
      <c r="U97" s="302">
        <v>-1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2093</v>
      </c>
      <c r="B98" s="2">
        <v>13</v>
      </c>
      <c r="C98" s="302">
        <v>1.3389638479761046E-3</v>
      </c>
      <c r="D98" s="14">
        <v>13.3333333333333</v>
      </c>
      <c r="E98" s="2">
        <v>46</v>
      </c>
      <c r="F98" s="302">
        <v>4.19440138597611E-3</v>
      </c>
      <c r="G98" s="14">
        <v>41.212121212121197</v>
      </c>
      <c r="H98" s="2">
        <v>0</v>
      </c>
      <c r="I98" s="302">
        <v>0</v>
      </c>
      <c r="J98" s="14">
        <v>15.151515</v>
      </c>
      <c r="K98" s="302">
        <v>-1</v>
      </c>
      <c r="L98" s="2">
        <v>145</v>
      </c>
      <c r="M98" s="302">
        <v>2.7448604853670543E-3</v>
      </c>
      <c r="N98" s="14">
        <v>66.6666666666666</v>
      </c>
      <c r="O98" s="2">
        <v>63</v>
      </c>
      <c r="P98" s="302">
        <v>1.2362637362637362E-3</v>
      </c>
      <c r="Q98" s="14">
        <v>46.6666666666666</v>
      </c>
      <c r="R98" s="2">
        <v>47</v>
      </c>
      <c r="S98" s="302">
        <v>8.7544470728481759E-4</v>
      </c>
      <c r="T98" s="14">
        <v>27.272728000000001</v>
      </c>
      <c r="U98" s="302">
        <v>-0.67586206896551726</v>
      </c>
      <c r="V98" s="199">
        <v>35349</v>
      </c>
      <c r="W98" s="221">
        <v>2E-3</v>
      </c>
      <c r="X98" s="198">
        <v>830.3</v>
      </c>
      <c r="Y98" s="199">
        <v>36299</v>
      </c>
      <c r="Z98" s="221">
        <v>2E-3</v>
      </c>
      <c r="AA98" s="198">
        <v>913.33</v>
      </c>
      <c r="AB98" s="199">
        <v>34259</v>
      </c>
      <c r="AC98" s="221">
        <v>2E-3</v>
      </c>
      <c r="AD98" s="198">
        <v>834.55</v>
      </c>
      <c r="AE98" s="221">
        <v>-3.1E-2</v>
      </c>
    </row>
    <row r="99" spans="1:31" x14ac:dyDescent="0.3">
      <c r="A99" t="s">
        <v>2094</v>
      </c>
      <c r="B99" s="2">
        <v>69</v>
      </c>
      <c r="C99" s="302">
        <v>7.1068081161808627E-3</v>
      </c>
      <c r="D99" s="14">
        <v>34.545454545454497</v>
      </c>
      <c r="E99" s="2">
        <v>186</v>
      </c>
      <c r="F99" s="302">
        <v>1.6959970821555575E-2</v>
      </c>
      <c r="G99" s="14">
        <v>70.303030303030297</v>
      </c>
      <c r="H99" s="2">
        <v>198</v>
      </c>
      <c r="I99" s="302">
        <v>1.7745115612116866E-2</v>
      </c>
      <c r="J99" s="14">
        <v>76.969695999999999</v>
      </c>
      <c r="K99" s="302">
        <v>1.8695652173913044</v>
      </c>
      <c r="L99" s="2">
        <v>784</v>
      </c>
      <c r="M99" s="302">
        <v>1.4841176693294968E-2</v>
      </c>
      <c r="N99" s="14">
        <v>168.48484848484799</v>
      </c>
      <c r="O99" s="2">
        <v>842</v>
      </c>
      <c r="P99" s="302">
        <v>1.6522762951334379E-2</v>
      </c>
      <c r="Q99" s="14">
        <v>129.09090909090901</v>
      </c>
      <c r="R99" s="2">
        <v>1151</v>
      </c>
      <c r="S99" s="302">
        <v>2.1439082086911171E-2</v>
      </c>
      <c r="T99" s="14">
        <v>193.33332799999999</v>
      </c>
      <c r="U99" s="302">
        <v>0.46811224489795916</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2095</v>
      </c>
      <c r="B100" s="2">
        <v>514</v>
      </c>
      <c r="C100" s="302">
        <v>5.2940570604593673E-2</v>
      </c>
      <c r="D100" s="14">
        <v>94.545454545454504</v>
      </c>
      <c r="E100" s="2">
        <v>725</v>
      </c>
      <c r="F100" s="302">
        <v>6.610741314853652E-2</v>
      </c>
      <c r="G100" s="14">
        <v>117.575757575757</v>
      </c>
      <c r="H100" s="2">
        <v>456</v>
      </c>
      <c r="I100" s="302">
        <v>4.0867538985481268E-2</v>
      </c>
      <c r="J100" s="14">
        <v>92.121215800000002</v>
      </c>
      <c r="K100" s="302">
        <v>-0.11284046692607004</v>
      </c>
      <c r="L100" s="2">
        <v>3096</v>
      </c>
      <c r="M100" s="302">
        <v>5.8607503880664824E-2</v>
      </c>
      <c r="N100" s="14">
        <v>287.27272727272702</v>
      </c>
      <c r="O100" s="2">
        <v>3464</v>
      </c>
      <c r="P100" s="302">
        <v>6.7974882260596545E-2</v>
      </c>
      <c r="Q100" s="14">
        <v>282.42424242424198</v>
      </c>
      <c r="R100" s="2">
        <v>2940</v>
      </c>
      <c r="S100" s="302">
        <v>5.4761860413135396E-2</v>
      </c>
      <c r="T100" s="14">
        <v>285.45455900000002</v>
      </c>
      <c r="U100" s="302">
        <v>-5.0387596899224806E-2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2096</v>
      </c>
      <c r="B101" s="2">
        <v>603</v>
      </c>
      <c r="C101" s="302">
        <v>6.2107323102276235E-2</v>
      </c>
      <c r="D101" s="14">
        <v>136.969696969696</v>
      </c>
      <c r="E101" s="2">
        <v>1055</v>
      </c>
      <c r="F101" s="302">
        <v>9.6197683960973834E-2</v>
      </c>
      <c r="G101" s="14">
        <v>172.72727272727201</v>
      </c>
      <c r="H101" s="2">
        <v>703</v>
      </c>
      <c r="I101" s="302">
        <v>6.3004122602616952E-2</v>
      </c>
      <c r="J101" s="14">
        <v>121.818184</v>
      </c>
      <c r="K101" s="302">
        <v>0.16583747927031509</v>
      </c>
      <c r="L101" s="2">
        <v>2727</v>
      </c>
      <c r="M101" s="302">
        <v>5.1622307197213495E-2</v>
      </c>
      <c r="N101" s="14">
        <v>319.39393939393898</v>
      </c>
      <c r="O101" s="2">
        <v>3279</v>
      </c>
      <c r="P101" s="302">
        <v>6.4344583987441126E-2</v>
      </c>
      <c r="Q101" s="14">
        <v>260.60606060606</v>
      </c>
      <c r="R101" s="2">
        <v>2653</v>
      </c>
      <c r="S101" s="302">
        <v>4.9416059753757895E-2</v>
      </c>
      <c r="T101" s="14">
        <v>272.72726399999999</v>
      </c>
      <c r="U101" s="302">
        <v>-2.7136046938027136E-2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2097</v>
      </c>
      <c r="B102" s="2">
        <v>132</v>
      </c>
      <c r="C102" s="302">
        <v>1.3595632917911216E-2</v>
      </c>
      <c r="D102" s="14">
        <v>43.636363636363598</v>
      </c>
      <c r="E102" s="2">
        <v>99</v>
      </c>
      <c r="F102" s="302">
        <v>9.0270812437311942E-3</v>
      </c>
      <c r="G102" s="14">
        <v>32.121212121212103</v>
      </c>
      <c r="H102" s="2">
        <v>192</v>
      </c>
      <c r="I102" s="302">
        <v>1.7207384835992115E-2</v>
      </c>
      <c r="J102" s="14">
        <v>53.939392099999999</v>
      </c>
      <c r="K102" s="302">
        <v>0.45454545454545453</v>
      </c>
      <c r="L102" s="2">
        <v>699</v>
      </c>
      <c r="M102" s="302">
        <v>1.3232120546700489E-2</v>
      </c>
      <c r="N102" s="14">
        <v>131.51515151515099</v>
      </c>
      <c r="O102" s="2">
        <v>814</v>
      </c>
      <c r="P102" s="302">
        <v>1.5973312401883832E-2</v>
      </c>
      <c r="Q102" s="14">
        <v>103.636363636363</v>
      </c>
      <c r="R102" s="2">
        <v>744</v>
      </c>
      <c r="S102" s="302">
        <v>1.3858103451487325E-2</v>
      </c>
      <c r="T102" s="14">
        <v>116.36364</v>
      </c>
      <c r="U102" s="302">
        <v>6.4377682403433473E-2</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2098</v>
      </c>
      <c r="B103" s="2">
        <v>768</v>
      </c>
      <c r="C103" s="302">
        <v>7.9101864249665255E-2</v>
      </c>
      <c r="D103" s="14">
        <v>95.757575757575694</v>
      </c>
      <c r="E103" s="2">
        <v>481</v>
      </c>
      <c r="F103" s="302">
        <v>4.3858849275098019E-2</v>
      </c>
      <c r="G103" s="14">
        <v>81.212121212121204</v>
      </c>
      <c r="H103" s="2">
        <v>663</v>
      </c>
      <c r="I103" s="302">
        <v>5.9419250761785267E-2</v>
      </c>
      <c r="J103" s="14">
        <v>118.78788</v>
      </c>
      <c r="K103" s="302">
        <v>-0.13671875</v>
      </c>
      <c r="L103" s="2">
        <v>2887</v>
      </c>
      <c r="M103" s="302">
        <v>5.4651118767273688E-2</v>
      </c>
      <c r="N103" s="14">
        <v>227.87878787878699</v>
      </c>
      <c r="O103" s="2">
        <v>2307</v>
      </c>
      <c r="P103" s="302">
        <v>4.5270800627943482E-2</v>
      </c>
      <c r="Q103" s="14">
        <v>203.636363636363</v>
      </c>
      <c r="R103" s="2">
        <v>2896</v>
      </c>
      <c r="S103" s="302">
        <v>5.3942295155251736E-2</v>
      </c>
      <c r="T103" s="14">
        <v>301.21212800000001</v>
      </c>
      <c r="U103" s="302">
        <v>3.1174229303775544E-3</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2101</v>
      </c>
      <c r="B104" s="2">
        <v>1959</v>
      </c>
      <c r="C104" s="302">
        <v>0.20177155216809145</v>
      </c>
      <c r="D104" s="14">
        <v>166.06060606060601</v>
      </c>
      <c r="E104" s="2">
        <v>2291</v>
      </c>
      <c r="F104" s="302">
        <v>0.20889942554937541</v>
      </c>
      <c r="G104" s="14">
        <v>238.18181818181799</v>
      </c>
      <c r="H104" s="2">
        <v>1921</v>
      </c>
      <c r="I104" s="302">
        <v>0.17216347015594194</v>
      </c>
      <c r="J104" s="14">
        <v>188.484848</v>
      </c>
      <c r="K104" s="302">
        <v>-1.9397651863195507E-2</v>
      </c>
      <c r="L104" s="2">
        <v>10487</v>
      </c>
      <c r="M104" s="302">
        <v>0.19851966834513307</v>
      </c>
      <c r="N104" s="14">
        <v>512.72727272727195</v>
      </c>
      <c r="O104" s="2">
        <v>9914</v>
      </c>
      <c r="P104" s="302">
        <v>0.1945447409733124</v>
      </c>
      <c r="Q104" s="14">
        <v>408.48484848484799</v>
      </c>
      <c r="R104" s="2">
        <v>10192</v>
      </c>
      <c r="S104" s="302">
        <v>0.18984111609886936</v>
      </c>
      <c r="T104" s="14">
        <v>377.57574499999998</v>
      </c>
      <c r="U104" s="302">
        <v>-2.8130065795747117E-2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2086</v>
      </c>
      <c r="B105" s="2">
        <v>33</v>
      </c>
      <c r="C105" s="302">
        <v>3.3989082294778039E-3</v>
      </c>
      <c r="D105" s="14">
        <v>20.606060606060598</v>
      </c>
      <c r="E105" s="2">
        <v>46</v>
      </c>
      <c r="F105" s="302">
        <v>4.19440138597611E-3</v>
      </c>
      <c r="G105" s="14">
        <v>32.121212121212103</v>
      </c>
      <c r="H105" s="2">
        <v>28</v>
      </c>
      <c r="I105" s="302">
        <v>2.509410288582183E-3</v>
      </c>
      <c r="J105" s="14">
        <v>24.848483999999999</v>
      </c>
      <c r="K105" s="302">
        <v>-0.15151515151515152</v>
      </c>
      <c r="L105" s="2">
        <v>315</v>
      </c>
      <c r="M105" s="302">
        <v>5.9629727785560143E-3</v>
      </c>
      <c r="N105" s="14">
        <v>66.060606060606005</v>
      </c>
      <c r="O105" s="2">
        <v>294</v>
      </c>
      <c r="P105" s="302">
        <v>5.7692307692307696E-3</v>
      </c>
      <c r="Q105" s="14">
        <v>73.939393939393895</v>
      </c>
      <c r="R105" s="2">
        <v>213</v>
      </c>
      <c r="S105" s="302">
        <v>3.9674409074822586E-3</v>
      </c>
      <c r="T105" s="14">
        <v>52.121212</v>
      </c>
      <c r="U105" s="302">
        <v>-0.32380952380952382</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2087</v>
      </c>
      <c r="B106" s="2">
        <v>0</v>
      </c>
      <c r="C106" s="302">
        <v>0</v>
      </c>
      <c r="D106" s="14">
        <v>80</v>
      </c>
      <c r="E106" s="2">
        <v>52</v>
      </c>
      <c r="F106" s="302">
        <v>4.7414972189295159E-3</v>
      </c>
      <c r="G106" s="14">
        <v>31.515151515151501</v>
      </c>
      <c r="H106" s="2">
        <v>54</v>
      </c>
      <c r="I106" s="302">
        <v>4.8395769851227819E-3</v>
      </c>
      <c r="J106" s="14">
        <v>38.181820000000002</v>
      </c>
      <c r="L106" s="2">
        <v>58</v>
      </c>
      <c r="M106" s="302">
        <v>1.0979441941468217E-3</v>
      </c>
      <c r="N106" s="14">
        <v>21.2121212121212</v>
      </c>
      <c r="O106" s="2">
        <v>156</v>
      </c>
      <c r="P106" s="302">
        <v>3.0612244897959182E-3</v>
      </c>
      <c r="Q106" s="14">
        <v>47.272727272727202</v>
      </c>
      <c r="R106" s="2">
        <v>132</v>
      </c>
      <c r="S106" s="302">
        <v>2.4586957736509769E-3</v>
      </c>
      <c r="T106" s="14">
        <v>57.5757561</v>
      </c>
      <c r="U106" s="302">
        <v>1.2758620689655173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2088</v>
      </c>
      <c r="B107" s="2">
        <v>90</v>
      </c>
      <c r="C107" s="302">
        <v>9.269749716757647E-3</v>
      </c>
      <c r="D107" s="14">
        <v>47.272727272727202</v>
      </c>
      <c r="E107" s="2">
        <v>104</v>
      </c>
      <c r="F107" s="302">
        <v>9.4829944378590318E-3</v>
      </c>
      <c r="G107" s="14">
        <v>42.424242424242401</v>
      </c>
      <c r="H107" s="2">
        <v>69</v>
      </c>
      <c r="I107" s="302">
        <v>6.1839039254346657E-3</v>
      </c>
      <c r="J107" s="14">
        <v>45.4545441</v>
      </c>
      <c r="K107" s="302">
        <v>-0.23333333333333334</v>
      </c>
      <c r="L107" s="2">
        <v>381</v>
      </c>
      <c r="M107" s="302">
        <v>7.2123575512058457E-3</v>
      </c>
      <c r="N107" s="14">
        <v>92.121212121212096</v>
      </c>
      <c r="O107" s="2">
        <v>345</v>
      </c>
      <c r="P107" s="302">
        <v>6.7700156985871273E-3</v>
      </c>
      <c r="Q107" s="14">
        <v>62.424242424242401</v>
      </c>
      <c r="R107" s="2">
        <v>433</v>
      </c>
      <c r="S107" s="302">
        <v>8.0652671969005524E-3</v>
      </c>
      <c r="T107" s="14">
        <v>103.030304</v>
      </c>
      <c r="U107" s="302">
        <v>0.13648293963254593</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2089</v>
      </c>
      <c r="B108" s="2">
        <v>111</v>
      </c>
      <c r="C108" s="302">
        <v>1.1432691317334431E-2</v>
      </c>
      <c r="D108" s="14">
        <v>68.484848484848399</v>
      </c>
      <c r="E108" s="2">
        <v>65</v>
      </c>
      <c r="F108" s="302">
        <v>5.9268715236618945E-3</v>
      </c>
      <c r="G108" s="14">
        <v>44.848484848484802</v>
      </c>
      <c r="H108" s="2">
        <v>18</v>
      </c>
      <c r="I108" s="302">
        <v>1.6131923283742606E-3</v>
      </c>
      <c r="J108" s="14">
        <v>16.969695999999999</v>
      </c>
      <c r="K108" s="302">
        <v>-0.83783783783783783</v>
      </c>
      <c r="L108" s="2">
        <v>680</v>
      </c>
      <c r="M108" s="302">
        <v>1.287244917275584E-2</v>
      </c>
      <c r="N108" s="14">
        <v>153.939393939393</v>
      </c>
      <c r="O108" s="2">
        <v>444</v>
      </c>
      <c r="P108" s="302">
        <v>8.7127158555729989E-3</v>
      </c>
      <c r="Q108" s="14">
        <v>84.848484848484802</v>
      </c>
      <c r="R108" s="2">
        <v>351</v>
      </c>
      <c r="S108" s="302">
        <v>6.537895579935552E-3</v>
      </c>
      <c r="T108" s="14">
        <v>108.484848</v>
      </c>
      <c r="U108" s="302">
        <v>-0.48382352941176471</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2090</v>
      </c>
      <c r="B109" s="2">
        <v>581</v>
      </c>
      <c r="C109" s="302">
        <v>5.9841384282624366E-2</v>
      </c>
      <c r="D109" s="14">
        <v>90.909090909090907</v>
      </c>
      <c r="E109" s="2">
        <v>700</v>
      </c>
      <c r="F109" s="302">
        <v>6.3827847177897329E-2</v>
      </c>
      <c r="G109" s="14">
        <v>143.636363636363</v>
      </c>
      <c r="H109" s="2">
        <v>502</v>
      </c>
      <c r="I109" s="302">
        <v>4.4990141602437715E-2</v>
      </c>
      <c r="J109" s="14">
        <v>108.484848</v>
      </c>
      <c r="K109" s="302">
        <v>-0.13597246127366611</v>
      </c>
      <c r="L109" s="2">
        <v>3729</v>
      </c>
      <c r="M109" s="302">
        <v>7.0590239654715475E-2</v>
      </c>
      <c r="N109" s="14">
        <v>270.90909090909003</v>
      </c>
      <c r="O109" s="2">
        <v>3036</v>
      </c>
      <c r="P109" s="302">
        <v>5.9576138147566716E-2</v>
      </c>
      <c r="Q109" s="14">
        <v>215.75757575757501</v>
      </c>
      <c r="R109" s="2">
        <v>3579</v>
      </c>
      <c r="S109" s="302">
        <v>6.6664183135582172E-2</v>
      </c>
      <c r="T109" s="14">
        <v>253.939392</v>
      </c>
      <c r="U109" s="302">
        <v>-4.0225261464199517E-2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2091</v>
      </c>
      <c r="B110" s="2">
        <v>37</v>
      </c>
      <c r="C110" s="302">
        <v>3.8108971057781438E-3</v>
      </c>
      <c r="D110" s="14">
        <v>21.2121212121212</v>
      </c>
      <c r="E110" s="2">
        <v>37</v>
      </c>
      <c r="F110" s="302">
        <v>3.3737576365460015E-3</v>
      </c>
      <c r="G110" s="14">
        <v>24.848484848484802</v>
      </c>
      <c r="H110" s="2">
        <v>72</v>
      </c>
      <c r="I110" s="302">
        <v>6.4527693134970423E-3</v>
      </c>
      <c r="J110" s="14">
        <v>35.757576</v>
      </c>
      <c r="K110" s="302">
        <v>0.94594594594594594</v>
      </c>
      <c r="L110" s="2">
        <v>481</v>
      </c>
      <c r="M110" s="302">
        <v>9.1053647824934688E-3</v>
      </c>
      <c r="N110" s="14">
        <v>113.333333333333</v>
      </c>
      <c r="O110" s="2">
        <v>350</v>
      </c>
      <c r="P110" s="302">
        <v>6.868131868131868E-3</v>
      </c>
      <c r="Q110" s="14">
        <v>88.484848484848399</v>
      </c>
      <c r="R110" s="2">
        <v>461</v>
      </c>
      <c r="S110" s="302">
        <v>8.5868087246446997E-3</v>
      </c>
      <c r="T110" s="14">
        <v>126.060608</v>
      </c>
      <c r="U110" s="302">
        <v>-4.1580041580041582E-2</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2092</v>
      </c>
      <c r="B111" s="2">
        <v>17</v>
      </c>
      <c r="C111" s="302">
        <v>1.7509527242764444E-3</v>
      </c>
      <c r="D111" s="14">
        <v>13.3333333333333</v>
      </c>
      <c r="E111" s="2">
        <v>17</v>
      </c>
      <c r="F111" s="302">
        <v>1.5501048600346495E-3</v>
      </c>
      <c r="G111" s="14">
        <v>15.757575757575699</v>
      </c>
      <c r="H111" s="2">
        <v>10</v>
      </c>
      <c r="I111" s="302">
        <v>8.9621796020792255E-4</v>
      </c>
      <c r="J111" s="14">
        <v>20</v>
      </c>
      <c r="K111" s="302">
        <v>-0.41176470588235292</v>
      </c>
      <c r="L111" s="2">
        <v>136</v>
      </c>
      <c r="M111" s="302">
        <v>2.5744898345511679E-3</v>
      </c>
      <c r="N111" s="14">
        <v>53.3333333333333</v>
      </c>
      <c r="O111" s="2">
        <v>167</v>
      </c>
      <c r="P111" s="302">
        <v>3.2770800627943486E-3</v>
      </c>
      <c r="Q111" s="14">
        <v>52.727272727272698</v>
      </c>
      <c r="R111" s="2">
        <v>189</v>
      </c>
      <c r="S111" s="302">
        <v>3.5204053122729899E-3</v>
      </c>
      <c r="T111" s="14">
        <v>71.515150000000006</v>
      </c>
      <c r="U111" s="302">
        <v>0.38970588235294118</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2093</v>
      </c>
      <c r="B112" s="2">
        <v>135</v>
      </c>
      <c r="C112" s="302">
        <v>1.3904624575136471E-2</v>
      </c>
      <c r="D112" s="14">
        <v>50.303030303030297</v>
      </c>
      <c r="E112" s="2">
        <v>91</v>
      </c>
      <c r="F112" s="302">
        <v>8.2976201331266524E-3</v>
      </c>
      <c r="G112" s="14">
        <v>36.969696969696898</v>
      </c>
      <c r="H112" s="2">
        <v>292</v>
      </c>
      <c r="I112" s="302">
        <v>2.6169564438071339E-2</v>
      </c>
      <c r="J112" s="14">
        <v>82.424239999999998</v>
      </c>
      <c r="K112" s="302">
        <v>1.162962962962963</v>
      </c>
      <c r="L112" s="2">
        <v>769</v>
      </c>
      <c r="M112" s="302">
        <v>1.4557225608601825E-2</v>
      </c>
      <c r="N112" s="14">
        <v>118.787878787878</v>
      </c>
      <c r="O112" s="2">
        <v>631</v>
      </c>
      <c r="P112" s="302">
        <v>1.2382260596546311E-2</v>
      </c>
      <c r="Q112" s="14">
        <v>107.272727272727</v>
      </c>
      <c r="R112" s="2">
        <v>891</v>
      </c>
      <c r="S112" s="302">
        <v>1.6596196472144095E-2</v>
      </c>
      <c r="T112" s="14">
        <v>146.060608</v>
      </c>
      <c r="U112" s="302">
        <v>0.15864759427828348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2094</v>
      </c>
      <c r="B113" s="2">
        <v>158</v>
      </c>
      <c r="C113" s="302">
        <v>1.6273560613863425E-2</v>
      </c>
      <c r="D113" s="14">
        <v>53.939393939393902</v>
      </c>
      <c r="E113" s="2">
        <v>76</v>
      </c>
      <c r="F113" s="302">
        <v>6.9298805507431388E-3</v>
      </c>
      <c r="G113" s="14">
        <v>36.969696969696898</v>
      </c>
      <c r="H113" s="2">
        <v>117</v>
      </c>
      <c r="I113" s="302">
        <v>1.0485750134432694E-2</v>
      </c>
      <c r="J113" s="14">
        <v>44.848483999999999</v>
      </c>
      <c r="K113" s="302">
        <v>-0.25949367088607594</v>
      </c>
      <c r="L113" s="2">
        <v>540</v>
      </c>
      <c r="M113" s="302">
        <v>1.0222239048953167E-2</v>
      </c>
      <c r="N113" s="14">
        <v>100.60606060606</v>
      </c>
      <c r="O113" s="2">
        <v>436</v>
      </c>
      <c r="P113" s="302">
        <v>8.5557299843014127E-3</v>
      </c>
      <c r="Q113" s="14">
        <v>89.696969696969703</v>
      </c>
      <c r="R113" s="2">
        <v>569</v>
      </c>
      <c r="S113" s="302">
        <v>1.0598468903086408E-2</v>
      </c>
      <c r="T113" s="14">
        <v>107.878784</v>
      </c>
      <c r="U113" s="302">
        <v>5.3703703703703705E-2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2095</v>
      </c>
      <c r="B114" s="2">
        <v>184</v>
      </c>
      <c r="C114" s="302">
        <v>1.8951488309815634E-2</v>
      </c>
      <c r="D114" s="14">
        <v>65.454545454545396</v>
      </c>
      <c r="E114" s="2">
        <v>526</v>
      </c>
      <c r="F114" s="302">
        <v>4.7962068022248561E-2</v>
      </c>
      <c r="G114" s="14">
        <v>128.48484848484799</v>
      </c>
      <c r="H114" s="2">
        <v>252</v>
      </c>
      <c r="I114" s="302">
        <v>2.258469259723965E-2</v>
      </c>
      <c r="J114" s="14">
        <v>95.151510000000002</v>
      </c>
      <c r="K114" s="302">
        <v>0.36956521739130432</v>
      </c>
      <c r="L114" s="2">
        <v>972</v>
      </c>
      <c r="M114" s="302">
        <v>1.8400030288115699E-2</v>
      </c>
      <c r="N114" s="14">
        <v>128.48484848484799</v>
      </c>
      <c r="O114" s="2">
        <v>1563</v>
      </c>
      <c r="P114" s="302">
        <v>3.0671114599686029E-2</v>
      </c>
      <c r="Q114" s="14">
        <v>176.363636363636</v>
      </c>
      <c r="R114" s="2">
        <v>1586</v>
      </c>
      <c r="S114" s="302">
        <v>2.9541602250079162E-2</v>
      </c>
      <c r="T114" s="14">
        <v>163.636368</v>
      </c>
      <c r="U114" s="302">
        <v>0.63168724279835387</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2096</v>
      </c>
      <c r="B115" s="2">
        <v>266</v>
      </c>
      <c r="C115" s="302">
        <v>2.7397260273972601E-2</v>
      </c>
      <c r="D115" s="14">
        <v>76.363636363636303</v>
      </c>
      <c r="E115" s="2">
        <v>312</v>
      </c>
      <c r="F115" s="302">
        <v>2.8448983313577095E-2</v>
      </c>
      <c r="G115" s="14">
        <v>84.848484848484802</v>
      </c>
      <c r="H115" s="2">
        <v>175</v>
      </c>
      <c r="I115" s="302">
        <v>1.5683814303638646E-2</v>
      </c>
      <c r="J115" s="14">
        <v>56.363636</v>
      </c>
      <c r="K115" s="302">
        <v>-0.34210526315789475</v>
      </c>
      <c r="L115" s="2">
        <v>980</v>
      </c>
      <c r="M115" s="302">
        <v>1.8551470866618711E-2</v>
      </c>
      <c r="N115" s="14">
        <v>149.09090909090901</v>
      </c>
      <c r="O115" s="2">
        <v>1019</v>
      </c>
      <c r="P115" s="302">
        <v>1.999607535321821E-2</v>
      </c>
      <c r="Q115" s="14">
        <v>144.84848484848399</v>
      </c>
      <c r="R115" s="2">
        <v>644</v>
      </c>
      <c r="S115" s="302">
        <v>1.1995455138115372E-2</v>
      </c>
      <c r="T115" s="14">
        <v>116.36364</v>
      </c>
      <c r="U115" s="302">
        <v>-0.34285714285714286</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2097</v>
      </c>
      <c r="B116" s="2">
        <v>43</v>
      </c>
      <c r="C116" s="302">
        <v>4.4288804202286536E-3</v>
      </c>
      <c r="D116" s="14">
        <v>20.606060606060598</v>
      </c>
      <c r="E116" s="2">
        <v>15</v>
      </c>
      <c r="F116" s="302">
        <v>1.3677395823835142E-3</v>
      </c>
      <c r="G116" s="14">
        <v>11.5151515151515</v>
      </c>
      <c r="H116" s="2">
        <v>74</v>
      </c>
      <c r="I116" s="302">
        <v>6.6320129055386272E-3</v>
      </c>
      <c r="J116" s="14">
        <v>49.696968099999999</v>
      </c>
      <c r="K116" s="302">
        <v>0.72093023255813948</v>
      </c>
      <c r="L116" s="2">
        <v>282</v>
      </c>
      <c r="M116" s="302">
        <v>5.3382803922310982E-3</v>
      </c>
      <c r="N116" s="14">
        <v>87.878787878787904</v>
      </c>
      <c r="O116" s="2">
        <v>291</v>
      </c>
      <c r="P116" s="302">
        <v>5.7103610675039249E-3</v>
      </c>
      <c r="Q116" s="14">
        <v>73.939393939393895</v>
      </c>
      <c r="R116" s="2">
        <v>191</v>
      </c>
      <c r="S116" s="302">
        <v>3.5576582785404286E-3</v>
      </c>
      <c r="T116" s="14">
        <v>61.212119999999999</v>
      </c>
      <c r="U116" s="302">
        <v>-0.32269503546099293</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2098</v>
      </c>
      <c r="B117" s="2">
        <v>304</v>
      </c>
      <c r="C117" s="302">
        <v>3.131115459882583E-2</v>
      </c>
      <c r="D117" s="14">
        <v>75.151515151515099</v>
      </c>
      <c r="E117" s="2">
        <v>250</v>
      </c>
      <c r="F117" s="302">
        <v>2.2795659706391903E-2</v>
      </c>
      <c r="G117" s="14">
        <v>101.818181818181</v>
      </c>
      <c r="H117" s="2">
        <v>258</v>
      </c>
      <c r="I117" s="302">
        <v>2.3122423373364401E-2</v>
      </c>
      <c r="J117" s="14">
        <v>75.151510000000002</v>
      </c>
      <c r="K117" s="302">
        <v>-0.15131578947368421</v>
      </c>
      <c r="L117" s="2">
        <v>1164</v>
      </c>
      <c r="M117" s="302">
        <v>2.2034604172187937E-2</v>
      </c>
      <c r="N117" s="14">
        <v>163.636363636363</v>
      </c>
      <c r="O117" s="2">
        <v>1182</v>
      </c>
      <c r="P117" s="302">
        <v>2.3194662480376767E-2</v>
      </c>
      <c r="Q117" s="14">
        <v>155.75757575757501</v>
      </c>
      <c r="R117" s="2">
        <v>953</v>
      </c>
      <c r="S117" s="302">
        <v>1.7751038426434704E-2</v>
      </c>
      <c r="T117" s="14">
        <v>147.27271999999999</v>
      </c>
      <c r="U117" s="302">
        <v>-0.18127147766323023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2102</v>
      </c>
      <c r="B118" s="2">
        <v>1451</v>
      </c>
      <c r="C118" s="302">
        <v>0.14944896487794829</v>
      </c>
      <c r="D118" s="14">
        <v>188.48484848484799</v>
      </c>
      <c r="E118" s="2">
        <v>1286</v>
      </c>
      <c r="F118" s="302">
        <v>0.11726087352967995</v>
      </c>
      <c r="G118" s="14">
        <v>181.81818181818099</v>
      </c>
      <c r="H118" s="2">
        <v>1472</v>
      </c>
      <c r="I118" s="302">
        <v>0.1319232837426062</v>
      </c>
      <c r="J118" s="14">
        <v>175.15152</v>
      </c>
      <c r="K118" s="302">
        <v>1.4472777394900068E-2</v>
      </c>
      <c r="L118" s="2">
        <v>11426</v>
      </c>
      <c r="M118" s="302">
        <v>0.21629500624692385</v>
      </c>
      <c r="N118" s="14">
        <v>621.21212121212102</v>
      </c>
      <c r="O118" s="2">
        <v>9965</v>
      </c>
      <c r="P118" s="302">
        <v>0.19554552590266877</v>
      </c>
      <c r="Q118" s="14">
        <v>418.78787878787801</v>
      </c>
      <c r="R118" s="2">
        <v>11006</v>
      </c>
      <c r="S118" s="302">
        <v>0.20500307336971707</v>
      </c>
      <c r="T118" s="14">
        <v>568.48486300000002</v>
      </c>
      <c r="U118" s="302">
        <v>-3.6758270610887447E-2</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2086</v>
      </c>
      <c r="B119" s="2">
        <v>346</v>
      </c>
      <c r="C119" s="302">
        <v>3.5637037799979399E-2</v>
      </c>
      <c r="D119" s="14">
        <v>71.515151515151501</v>
      </c>
      <c r="E119" s="2">
        <v>338</v>
      </c>
      <c r="F119" s="302">
        <v>3.0819731923041854E-2</v>
      </c>
      <c r="G119" s="14">
        <v>98.181818181818201</v>
      </c>
      <c r="H119" s="2">
        <v>437</v>
      </c>
      <c r="I119" s="302">
        <v>3.9164724861086214E-2</v>
      </c>
      <c r="J119" s="14">
        <v>117.57576</v>
      </c>
      <c r="K119" s="302">
        <v>0.26300578034682082</v>
      </c>
      <c r="L119" s="2">
        <v>6754</v>
      </c>
      <c r="M119" s="302">
        <v>0.12785370840116608</v>
      </c>
      <c r="N119" s="14">
        <v>530.90909090909099</v>
      </c>
      <c r="O119" s="2">
        <v>5799</v>
      </c>
      <c r="P119" s="302">
        <v>0.11379513343799058</v>
      </c>
      <c r="Q119" s="14">
        <v>326.06060606060601</v>
      </c>
      <c r="R119" s="2">
        <v>6361</v>
      </c>
      <c r="S119" s="302">
        <v>0.11848305921358988</v>
      </c>
      <c r="T119" s="14">
        <v>486.66665599999999</v>
      </c>
      <c r="U119" s="302">
        <v>-5.8187740598164048E-2</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2087</v>
      </c>
      <c r="B120" s="2">
        <v>340</v>
      </c>
      <c r="C120" s="302">
        <v>3.5019054485528889E-2</v>
      </c>
      <c r="D120" s="14">
        <v>120.60606060606</v>
      </c>
      <c r="E120" s="2">
        <v>210</v>
      </c>
      <c r="F120" s="302">
        <v>1.9148354153369199E-2</v>
      </c>
      <c r="G120" s="14">
        <v>66.6666666666666</v>
      </c>
      <c r="H120" s="2">
        <v>321</v>
      </c>
      <c r="I120" s="302">
        <v>2.8768596522674314E-2</v>
      </c>
      <c r="J120" s="14">
        <v>95.757576</v>
      </c>
      <c r="K120" s="302">
        <v>-5.5882352941176473E-2</v>
      </c>
      <c r="L120" s="2">
        <v>1649</v>
      </c>
      <c r="M120" s="302">
        <v>3.1215689243932913E-2</v>
      </c>
      <c r="N120" s="14">
        <v>193.333333333333</v>
      </c>
      <c r="O120" s="2">
        <v>1329</v>
      </c>
      <c r="P120" s="302">
        <v>2.6079277864992152E-2</v>
      </c>
      <c r="Q120" s="14">
        <v>160</v>
      </c>
      <c r="R120" s="2">
        <v>1642</v>
      </c>
      <c r="S120" s="302">
        <v>3.0584685305567457E-2</v>
      </c>
      <c r="T120" s="14">
        <v>218.78787199999999</v>
      </c>
      <c r="U120" s="302">
        <v>-4.2449969678593083E-3</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2088</v>
      </c>
      <c r="B121" s="2">
        <v>150</v>
      </c>
      <c r="C121" s="302">
        <v>1.5449582861262745E-2</v>
      </c>
      <c r="D121" s="14">
        <v>82.424242424242394</v>
      </c>
      <c r="E121" s="2">
        <v>0</v>
      </c>
      <c r="F121" s="302">
        <v>0</v>
      </c>
      <c r="G121" s="14">
        <v>13.3333333333333</v>
      </c>
      <c r="H121" s="2">
        <v>177</v>
      </c>
      <c r="I121" s="302">
        <v>1.5863057895680228E-2</v>
      </c>
      <c r="J121" s="14">
        <v>76.363640000000004</v>
      </c>
      <c r="K121" s="302">
        <v>0.18</v>
      </c>
      <c r="L121" s="2">
        <v>526</v>
      </c>
      <c r="M121" s="302">
        <v>9.9572180365728995E-3</v>
      </c>
      <c r="N121" s="14">
        <v>123.030303030303</v>
      </c>
      <c r="O121" s="2">
        <v>167</v>
      </c>
      <c r="P121" s="302">
        <v>3.2770800627943486E-3</v>
      </c>
      <c r="Q121" s="14">
        <v>47.272727272727202</v>
      </c>
      <c r="R121" s="2">
        <v>506</v>
      </c>
      <c r="S121" s="302">
        <v>9.4250004656620777E-3</v>
      </c>
      <c r="T121" s="14">
        <v>112.727272</v>
      </c>
      <c r="U121" s="302">
        <v>-3.8022813688212927E-2</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2089</v>
      </c>
      <c r="B122" s="2">
        <v>30</v>
      </c>
      <c r="C122" s="302">
        <v>3.089916572252549E-3</v>
      </c>
      <c r="D122" s="14">
        <v>21.818181818181799</v>
      </c>
      <c r="E122" s="2">
        <v>14</v>
      </c>
      <c r="F122" s="302">
        <v>1.2765569435579465E-3</v>
      </c>
      <c r="G122" s="14">
        <v>14.545454545454501</v>
      </c>
      <c r="H122" s="2">
        <v>24</v>
      </c>
      <c r="I122" s="302">
        <v>2.1509231044990144E-3</v>
      </c>
      <c r="J122" s="14">
        <v>24.242424</v>
      </c>
      <c r="K122" s="302">
        <v>-0.2</v>
      </c>
      <c r="L122" s="2">
        <v>401</v>
      </c>
      <c r="M122" s="302">
        <v>7.5909589974633707E-3</v>
      </c>
      <c r="N122" s="14">
        <v>105.454545454545</v>
      </c>
      <c r="O122" s="2">
        <v>253</v>
      </c>
      <c r="P122" s="302">
        <v>4.9646781789638933E-3</v>
      </c>
      <c r="Q122" s="14">
        <v>83.636363636363598</v>
      </c>
      <c r="R122" s="2">
        <v>400</v>
      </c>
      <c r="S122" s="302">
        <v>7.450593253487809E-3</v>
      </c>
      <c r="T122" s="14">
        <v>113.939392</v>
      </c>
      <c r="U122" s="302">
        <v>-2.4937655860349127E-3</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2090</v>
      </c>
      <c r="B123" s="2">
        <v>45</v>
      </c>
      <c r="C123" s="302">
        <v>4.6348748583788235E-3</v>
      </c>
      <c r="D123" s="14">
        <v>35.757575757575701</v>
      </c>
      <c r="E123" s="2">
        <v>37</v>
      </c>
      <c r="F123" s="302">
        <v>3.3737576365460015E-3</v>
      </c>
      <c r="G123" s="14">
        <v>27.272727272727199</v>
      </c>
      <c r="H123" s="2">
        <v>67</v>
      </c>
      <c r="I123" s="302">
        <v>6.0046603333930816E-3</v>
      </c>
      <c r="J123" s="14">
        <v>36.969695999999999</v>
      </c>
      <c r="K123" s="302">
        <v>0.48888888888888887</v>
      </c>
      <c r="L123" s="2">
        <v>137</v>
      </c>
      <c r="M123" s="302">
        <v>2.5934199068640444E-3</v>
      </c>
      <c r="N123" s="14">
        <v>72.727272727272705</v>
      </c>
      <c r="O123" s="2">
        <v>204</v>
      </c>
      <c r="P123" s="302">
        <v>4.0031397174254317E-3</v>
      </c>
      <c r="Q123" s="14">
        <v>64.242424242424207</v>
      </c>
      <c r="R123" s="2">
        <v>143</v>
      </c>
      <c r="S123" s="302">
        <v>2.6635870881218915E-3</v>
      </c>
      <c r="T123" s="14">
        <v>52.727271999999999</v>
      </c>
      <c r="U123" s="302">
        <v>4.3795620437956206E-2</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2091</v>
      </c>
      <c r="B124" s="2">
        <v>143</v>
      </c>
      <c r="C124" s="302">
        <v>1.472860232773715E-2</v>
      </c>
      <c r="D124" s="14">
        <v>61.818181818181799</v>
      </c>
      <c r="E124" s="2">
        <v>56</v>
      </c>
      <c r="F124" s="302">
        <v>5.106227774231786E-3</v>
      </c>
      <c r="G124" s="14">
        <v>19.393939393939299</v>
      </c>
      <c r="H124" s="2">
        <v>127</v>
      </c>
      <c r="I124" s="302">
        <v>1.1381968094640616E-2</v>
      </c>
      <c r="J124" s="14">
        <v>80</v>
      </c>
      <c r="K124" s="302">
        <v>-0.11188811188811189</v>
      </c>
      <c r="L124" s="2">
        <v>354</v>
      </c>
      <c r="M124" s="302">
        <v>6.7012455987581869E-3</v>
      </c>
      <c r="N124" s="14">
        <v>87.272727272727195</v>
      </c>
      <c r="O124" s="2">
        <v>210</v>
      </c>
      <c r="P124" s="302">
        <v>4.120879120879121E-3</v>
      </c>
      <c r="Q124" s="14">
        <v>49.696969696969703</v>
      </c>
      <c r="R124" s="2">
        <v>372</v>
      </c>
      <c r="S124" s="302">
        <v>6.9290517257436625E-3</v>
      </c>
      <c r="T124" s="14">
        <v>105.454544</v>
      </c>
      <c r="U124" s="302">
        <v>5.0847457627118647E-2</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2092</v>
      </c>
      <c r="B125" s="2">
        <v>5</v>
      </c>
      <c r="C125" s="302">
        <v>5.1498609537542483E-4</v>
      </c>
      <c r="D125" s="14">
        <v>5.4545454545454497</v>
      </c>
      <c r="E125" s="2">
        <v>26</v>
      </c>
      <c r="F125" s="302">
        <v>2.370748609464758E-3</v>
      </c>
      <c r="G125" s="14">
        <v>20</v>
      </c>
      <c r="H125" s="2">
        <v>25</v>
      </c>
      <c r="I125" s="302">
        <v>2.2405449005198064E-3</v>
      </c>
      <c r="J125" s="14">
        <v>24.242424</v>
      </c>
      <c r="K125" s="302">
        <v>4</v>
      </c>
      <c r="L125" s="2">
        <v>80</v>
      </c>
      <c r="M125" s="302">
        <v>1.5144057850300988E-3</v>
      </c>
      <c r="N125" s="14">
        <v>43.636363636363598</v>
      </c>
      <c r="O125" s="2">
        <v>122</v>
      </c>
      <c r="P125" s="302">
        <v>2.3940345368916797E-3</v>
      </c>
      <c r="Q125" s="14">
        <v>52.727272727272698</v>
      </c>
      <c r="R125" s="2">
        <v>64</v>
      </c>
      <c r="S125" s="302">
        <v>1.1920949205580494E-3</v>
      </c>
      <c r="T125" s="14">
        <v>30.30303</v>
      </c>
      <c r="U125" s="302">
        <v>-0.2</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2093</v>
      </c>
      <c r="B126" s="2">
        <v>41</v>
      </c>
      <c r="C126" s="302">
        <v>4.2228859820784836E-3</v>
      </c>
      <c r="D126" s="14">
        <v>35.757575757575701</v>
      </c>
      <c r="E126" s="2">
        <v>0</v>
      </c>
      <c r="F126" s="302">
        <v>0</v>
      </c>
      <c r="G126" s="14">
        <v>13.3333333333333</v>
      </c>
      <c r="H126" s="2">
        <v>0</v>
      </c>
      <c r="I126" s="302">
        <v>0</v>
      </c>
      <c r="J126" s="14">
        <v>15.151515</v>
      </c>
      <c r="K126" s="302">
        <v>-1</v>
      </c>
      <c r="L126" s="2">
        <v>65</v>
      </c>
      <c r="M126" s="302">
        <v>1.2304547003369553E-3</v>
      </c>
      <c r="N126" s="14">
        <v>39.393939393939398</v>
      </c>
      <c r="O126" s="2">
        <v>23</v>
      </c>
      <c r="P126" s="302">
        <v>4.5133437990580848E-4</v>
      </c>
      <c r="Q126" s="14">
        <v>11.5151515151515</v>
      </c>
      <c r="R126" s="2">
        <v>68</v>
      </c>
      <c r="S126" s="302">
        <v>1.2666008530929276E-3</v>
      </c>
      <c r="T126" s="14">
        <v>36.363636</v>
      </c>
      <c r="U126" s="302">
        <v>4.6153846153846156E-2</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2094</v>
      </c>
      <c r="B127" s="2">
        <v>30</v>
      </c>
      <c r="C127" s="302">
        <v>3.089916572252549E-3</v>
      </c>
      <c r="D127" s="14">
        <v>23.030303030302999</v>
      </c>
      <c r="E127" s="2">
        <v>116</v>
      </c>
      <c r="F127" s="302">
        <v>1.0577186103765844E-2</v>
      </c>
      <c r="G127" s="2">
        <v>54.545454545454497</v>
      </c>
      <c r="H127" s="2">
        <v>0</v>
      </c>
      <c r="I127" s="302">
        <v>0</v>
      </c>
      <c r="J127" s="14">
        <v>15.151515</v>
      </c>
      <c r="K127" s="302">
        <v>-1</v>
      </c>
      <c r="L127" s="2">
        <v>82</v>
      </c>
      <c r="M127" s="302">
        <v>1.5522659296558514E-3</v>
      </c>
      <c r="N127" s="14">
        <v>41.818181818181799</v>
      </c>
      <c r="O127" s="2">
        <v>246</v>
      </c>
      <c r="P127" s="302">
        <v>4.8273155416012556E-3</v>
      </c>
      <c r="Q127" s="2">
        <v>79.393939393939405</v>
      </c>
      <c r="R127" s="2">
        <v>283</v>
      </c>
      <c r="S127" s="302">
        <v>5.2712947268426244E-3</v>
      </c>
      <c r="T127" s="14">
        <v>84.242424</v>
      </c>
      <c r="U127" s="302">
        <v>2.4512195121951219</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2095</v>
      </c>
      <c r="B128" s="2">
        <v>34</v>
      </c>
      <c r="C128" s="302">
        <v>3.5019054485528889E-3</v>
      </c>
      <c r="D128" s="14">
        <v>23.636363636363601</v>
      </c>
      <c r="E128" s="2">
        <v>24</v>
      </c>
      <c r="F128" s="302">
        <v>2.1883833318136225E-3</v>
      </c>
      <c r="G128" s="14">
        <v>20</v>
      </c>
      <c r="H128" s="2">
        <v>33</v>
      </c>
      <c r="I128" s="302">
        <v>2.9575192686861445E-3</v>
      </c>
      <c r="J128" s="14">
        <v>24.848483999999999</v>
      </c>
      <c r="K128" s="302">
        <v>-2.9411764705882353E-2</v>
      </c>
      <c r="L128" s="2">
        <v>103</v>
      </c>
      <c r="M128" s="302">
        <v>1.9497974482262522E-3</v>
      </c>
      <c r="N128" s="14">
        <v>46.060606060605998</v>
      </c>
      <c r="O128" s="2">
        <v>149</v>
      </c>
      <c r="P128" s="302">
        <v>2.9238618524332809E-3</v>
      </c>
      <c r="Q128" s="14">
        <v>52.121212121212103</v>
      </c>
      <c r="R128" s="2">
        <v>53</v>
      </c>
      <c r="S128" s="302">
        <v>9.8720360608713477E-4</v>
      </c>
      <c r="T128" s="14">
        <v>26.666665999999999</v>
      </c>
      <c r="U128" s="302">
        <v>-0.4854368932038835</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2096</v>
      </c>
      <c r="B129" s="2">
        <v>12</v>
      </c>
      <c r="C129" s="302">
        <v>1.2359666289010196E-3</v>
      </c>
      <c r="D129" s="14">
        <v>11.5151515151515</v>
      </c>
      <c r="E129" s="2">
        <v>0</v>
      </c>
      <c r="F129" s="302">
        <v>0</v>
      </c>
      <c r="G129" s="2">
        <v>13.3333333333333</v>
      </c>
      <c r="H129" s="2">
        <v>6</v>
      </c>
      <c r="I129" s="302">
        <v>5.3773077612475359E-4</v>
      </c>
      <c r="J129" s="14">
        <v>6.0606059999999999</v>
      </c>
      <c r="K129" s="302">
        <v>-0.5</v>
      </c>
      <c r="L129" s="2">
        <v>53</v>
      </c>
      <c r="M129" s="302">
        <v>1.0032938325824404E-3</v>
      </c>
      <c r="N129" s="14">
        <v>26.6666666666666</v>
      </c>
      <c r="O129" s="2">
        <v>13</v>
      </c>
      <c r="P129" s="302">
        <v>2.5510204081632655E-4</v>
      </c>
      <c r="Q129" s="2">
        <v>12.1212121212121</v>
      </c>
      <c r="R129" s="2">
        <v>90</v>
      </c>
      <c r="S129" s="302">
        <v>1.676383482034757E-3</v>
      </c>
      <c r="T129" s="14">
        <v>58.181820000000002</v>
      </c>
      <c r="U129" s="302">
        <v>0.69811320754716977</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2097</v>
      </c>
      <c r="B130" s="2">
        <v>58</v>
      </c>
      <c r="C130" s="302">
        <v>5.9738387063549281E-3</v>
      </c>
      <c r="D130" s="14">
        <v>26.060606060605998</v>
      </c>
      <c r="E130" s="2">
        <v>27</v>
      </c>
      <c r="F130" s="302">
        <v>2.4619312482903255E-3</v>
      </c>
      <c r="G130" s="14">
        <v>17.5757575757575</v>
      </c>
      <c r="H130" s="2">
        <v>0</v>
      </c>
      <c r="I130" s="302">
        <v>0</v>
      </c>
      <c r="J130" s="14">
        <v>15.151515</v>
      </c>
      <c r="K130" s="302">
        <v>-1</v>
      </c>
      <c r="L130" s="2">
        <v>587</v>
      </c>
      <c r="M130" s="302">
        <v>1.1111952447658349E-2</v>
      </c>
      <c r="N130" s="14">
        <v>135.15151515151501</v>
      </c>
      <c r="O130" s="2">
        <v>584</v>
      </c>
      <c r="P130" s="302">
        <v>1.1459968602825745E-2</v>
      </c>
      <c r="Q130" s="14">
        <v>121.818181818181</v>
      </c>
      <c r="R130" s="2">
        <v>364</v>
      </c>
      <c r="S130" s="302">
        <v>6.7800398606739061E-3</v>
      </c>
      <c r="T130" s="14">
        <v>93.939390000000003</v>
      </c>
      <c r="U130" s="302">
        <v>-0.37989778534923341</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2098</v>
      </c>
      <c r="B131" s="2">
        <v>217</v>
      </c>
      <c r="C131" s="302">
        <v>2.2350396539293438E-2</v>
      </c>
      <c r="D131" s="14">
        <v>92.121212121212096</v>
      </c>
      <c r="E131" s="2">
        <v>438</v>
      </c>
      <c r="F131" s="302">
        <v>3.9937995805598613E-2</v>
      </c>
      <c r="G131" s="14">
        <v>144.84848484848399</v>
      </c>
      <c r="H131" s="2">
        <v>255</v>
      </c>
      <c r="I131" s="302">
        <v>2.2853557985302024E-2</v>
      </c>
      <c r="J131" s="14">
        <v>94.545455899999993</v>
      </c>
      <c r="K131" s="302">
        <v>0.17511520737327188</v>
      </c>
      <c r="L131" s="2">
        <v>635</v>
      </c>
      <c r="M131" s="302">
        <v>1.2020595918676409E-2</v>
      </c>
      <c r="N131" s="14">
        <v>169.09090909090901</v>
      </c>
      <c r="O131" s="2">
        <v>866</v>
      </c>
      <c r="P131" s="302">
        <v>1.6993720565149136E-2</v>
      </c>
      <c r="Q131" s="14">
        <v>168.48484848484799</v>
      </c>
      <c r="R131" s="2">
        <v>660</v>
      </c>
      <c r="S131" s="302">
        <v>1.2293478868254885E-2</v>
      </c>
      <c r="T131" s="14">
        <v>157.57576</v>
      </c>
      <c r="U131" s="302">
        <v>3.937007874015748E-2</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2103</v>
      </c>
      <c r="B132" s="2">
        <v>1453</v>
      </c>
      <c r="C132" s="302">
        <v>0.14965495931609846</v>
      </c>
      <c r="D132" s="14">
        <v>170.30303030303</v>
      </c>
      <c r="E132" s="2">
        <v>1498</v>
      </c>
      <c r="F132" s="302">
        <v>0.13659159296070028</v>
      </c>
      <c r="G132" s="14">
        <v>158.18181818181799</v>
      </c>
      <c r="H132" s="2">
        <v>2173</v>
      </c>
      <c r="I132" s="302">
        <v>0.19474816275318158</v>
      </c>
      <c r="J132" s="14">
        <v>273.93939999999998</v>
      </c>
      <c r="K132" s="302">
        <v>0.49552649690295941</v>
      </c>
      <c r="L132" s="2">
        <v>7715</v>
      </c>
      <c r="M132" s="302">
        <v>0.14604550789384016</v>
      </c>
      <c r="N132" s="14">
        <v>373.33333333333297</v>
      </c>
      <c r="O132" s="2">
        <v>6900</v>
      </c>
      <c r="P132" s="302">
        <v>0.13540031397174254</v>
      </c>
      <c r="Q132" s="14">
        <v>367.87878787878702</v>
      </c>
      <c r="R132" s="2">
        <v>8092</v>
      </c>
      <c r="S132" s="302">
        <v>0.15072550151805839</v>
      </c>
      <c r="T132" s="14">
        <v>410.30304000000001</v>
      </c>
      <c r="U132" s="302">
        <v>4.8865845755022681E-2</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2086</v>
      </c>
      <c r="B133" s="2">
        <v>111</v>
      </c>
      <c r="C133" s="302">
        <v>1.1432691317334431E-2</v>
      </c>
      <c r="D133" s="14">
        <v>55.757575757575701</v>
      </c>
      <c r="E133" s="2">
        <v>62</v>
      </c>
      <c r="F133" s="302">
        <v>5.6533236071851919E-3</v>
      </c>
      <c r="G133" s="14">
        <v>27.272727272727199</v>
      </c>
      <c r="H133" s="2">
        <v>75</v>
      </c>
      <c r="I133" s="302">
        <v>6.7216347015594188E-3</v>
      </c>
      <c r="J133" s="14">
        <v>36.969695999999999</v>
      </c>
      <c r="K133" s="302">
        <v>-0.32432432432432434</v>
      </c>
      <c r="L133" s="2">
        <v>884</v>
      </c>
      <c r="M133" s="302">
        <v>1.6734183924582591E-2</v>
      </c>
      <c r="N133" s="14">
        <v>160.60606060606</v>
      </c>
      <c r="O133" s="2">
        <v>658</v>
      </c>
      <c r="P133" s="302">
        <v>1.2912087912087911E-2</v>
      </c>
      <c r="Q133" s="14">
        <v>133.939393939393</v>
      </c>
      <c r="R133" s="2">
        <v>771</v>
      </c>
      <c r="S133" s="302">
        <v>1.4361018496097751E-2</v>
      </c>
      <c r="T133" s="14">
        <v>122.42424</v>
      </c>
      <c r="U133" s="302">
        <v>-0.12782805429864252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2087</v>
      </c>
      <c r="B134" s="2">
        <v>0</v>
      </c>
      <c r="C134" s="302">
        <v>0</v>
      </c>
      <c r="D134" s="14">
        <v>80</v>
      </c>
      <c r="E134" s="2">
        <v>9</v>
      </c>
      <c r="F134" s="302">
        <v>8.2064374943010849E-4</v>
      </c>
      <c r="G134" s="14">
        <v>8.4848484848484809</v>
      </c>
      <c r="H134" s="2">
        <v>30</v>
      </c>
      <c r="I134" s="302">
        <v>2.6886538806237675E-3</v>
      </c>
      <c r="J134" s="14">
        <v>20.606059999999999</v>
      </c>
      <c r="L134" s="2">
        <v>184</v>
      </c>
      <c r="M134" s="302">
        <v>3.4831333055692273E-3</v>
      </c>
      <c r="N134" s="14">
        <v>70.909090909090907</v>
      </c>
      <c r="O134" s="2">
        <v>69</v>
      </c>
      <c r="P134" s="302">
        <v>1.3540031397174255E-3</v>
      </c>
      <c r="Q134" s="14">
        <v>27.878787878787801</v>
      </c>
      <c r="R134" s="2">
        <v>86</v>
      </c>
      <c r="S134" s="302">
        <v>1.601877549499879E-3</v>
      </c>
      <c r="T134" s="14">
        <v>36.363636</v>
      </c>
      <c r="U134" s="302">
        <v>-0.53260869565217395</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2088</v>
      </c>
      <c r="B135" s="2">
        <v>434</v>
      </c>
      <c r="C135" s="302">
        <v>4.4700793078586876E-2</v>
      </c>
      <c r="D135" s="14">
        <v>81.212121212121204</v>
      </c>
      <c r="E135" s="2">
        <v>682</v>
      </c>
      <c r="F135" s="302">
        <v>6.2186559679037114E-2</v>
      </c>
      <c r="G135" s="14">
        <v>129.09090909090901</v>
      </c>
      <c r="H135" s="2">
        <v>717</v>
      </c>
      <c r="I135" s="302">
        <v>6.4258827746908054E-2</v>
      </c>
      <c r="J135" s="14">
        <v>226.060608</v>
      </c>
      <c r="K135" s="302">
        <v>0.65207373271889402</v>
      </c>
      <c r="L135" s="2">
        <v>2619</v>
      </c>
      <c r="M135" s="302">
        <v>4.957785938742286E-2</v>
      </c>
      <c r="N135" s="14">
        <v>223.030303030303</v>
      </c>
      <c r="O135" s="2">
        <v>2919</v>
      </c>
      <c r="P135" s="302">
        <v>5.7280219780219778E-2</v>
      </c>
      <c r="Q135" s="14">
        <v>244.84848484848399</v>
      </c>
      <c r="R135" s="2">
        <v>2510</v>
      </c>
      <c r="S135" s="302">
        <v>4.6752472665636001E-2</v>
      </c>
      <c r="T135" s="14">
        <v>352.121216</v>
      </c>
      <c r="U135" s="302">
        <v>-4.1618938526155023E-2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2089</v>
      </c>
      <c r="B136" s="2">
        <v>162</v>
      </c>
      <c r="C136" s="302">
        <v>1.6685549490163765E-2</v>
      </c>
      <c r="D136" s="14">
        <v>83.030303030303003</v>
      </c>
      <c r="E136" s="2">
        <v>65</v>
      </c>
      <c r="F136" s="302">
        <v>5.9268715236618945E-3</v>
      </c>
      <c r="G136" s="14">
        <v>36.969696969696898</v>
      </c>
      <c r="H136" s="2">
        <v>79</v>
      </c>
      <c r="I136" s="302">
        <v>7.0801218856425879E-3</v>
      </c>
      <c r="J136" s="14">
        <v>43.636364</v>
      </c>
      <c r="K136" s="302">
        <v>-0.51234567901234573</v>
      </c>
      <c r="L136" s="2">
        <v>414</v>
      </c>
      <c r="M136" s="302">
        <v>7.8370499375307618E-3</v>
      </c>
      <c r="N136" s="14">
        <v>113.939393939393</v>
      </c>
      <c r="O136" s="2">
        <v>342</v>
      </c>
      <c r="P136" s="302">
        <v>6.7111459968602826E-3</v>
      </c>
      <c r="Q136" s="14">
        <v>75.757575757575694</v>
      </c>
      <c r="R136" s="2">
        <v>552</v>
      </c>
      <c r="S136" s="302">
        <v>1.0281818689813177E-2</v>
      </c>
      <c r="T136" s="14">
        <v>106.060608</v>
      </c>
      <c r="U136" s="302">
        <v>0.33333333333333331</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2090</v>
      </c>
      <c r="B137" s="2">
        <v>191</v>
      </c>
      <c r="C137" s="302">
        <v>1.9672468843341229E-2</v>
      </c>
      <c r="D137" s="14">
        <v>71.515151515151501</v>
      </c>
      <c r="E137" s="2">
        <v>97</v>
      </c>
      <c r="F137" s="302">
        <v>8.8447159660800592E-3</v>
      </c>
      <c r="G137" s="14">
        <v>55.757575757575701</v>
      </c>
      <c r="H137" s="2">
        <v>225</v>
      </c>
      <c r="I137" s="302">
        <v>2.0164904104678257E-2</v>
      </c>
      <c r="J137" s="14">
        <v>72.121215800000002</v>
      </c>
      <c r="K137" s="302">
        <v>0.17801047120418848</v>
      </c>
      <c r="L137" s="2">
        <v>604</v>
      </c>
      <c r="M137" s="302">
        <v>1.1433763676977246E-2</v>
      </c>
      <c r="N137" s="14">
        <v>143.636363636363</v>
      </c>
      <c r="O137" s="2">
        <v>428</v>
      </c>
      <c r="P137" s="302">
        <v>8.3987441130298265E-3</v>
      </c>
      <c r="Q137" s="14">
        <v>103.030303030303</v>
      </c>
      <c r="R137" s="2">
        <v>1039</v>
      </c>
      <c r="S137" s="302">
        <v>1.9352915975934585E-2</v>
      </c>
      <c r="T137" s="14">
        <v>170.909088</v>
      </c>
      <c r="U137" s="302">
        <v>0.7201986754966887</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2091</v>
      </c>
      <c r="B138" s="2">
        <v>404</v>
      </c>
      <c r="C138" s="302">
        <v>4.1610876506334327E-2</v>
      </c>
      <c r="D138" s="14">
        <v>103.030303030303</v>
      </c>
      <c r="E138" s="2">
        <v>227</v>
      </c>
      <c r="F138" s="302">
        <v>2.0698459013403846E-2</v>
      </c>
      <c r="G138" s="14">
        <v>69.090909090909093</v>
      </c>
      <c r="H138" s="2">
        <v>573</v>
      </c>
      <c r="I138" s="302">
        <v>5.1353289119913964E-2</v>
      </c>
      <c r="J138" s="14">
        <v>116.969696</v>
      </c>
      <c r="K138" s="302">
        <v>0.4183168316831683</v>
      </c>
      <c r="L138" s="2">
        <v>1749</v>
      </c>
      <c r="M138" s="302">
        <v>3.3108696475220536E-2</v>
      </c>
      <c r="N138" s="14">
        <v>225.45454545454501</v>
      </c>
      <c r="O138" s="2">
        <v>1286</v>
      </c>
      <c r="P138" s="302">
        <v>2.523547880690738E-2</v>
      </c>
      <c r="Q138" s="14">
        <v>160</v>
      </c>
      <c r="R138" s="2">
        <v>1663</v>
      </c>
      <c r="S138" s="302">
        <v>3.0975841451375566E-2</v>
      </c>
      <c r="T138" s="14">
        <v>165.454544</v>
      </c>
      <c r="U138" s="302">
        <v>-4.9170954831332186E-2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2092</v>
      </c>
      <c r="B139" s="2">
        <v>0</v>
      </c>
      <c r="C139" s="302">
        <v>0</v>
      </c>
      <c r="D139" s="14">
        <v>80</v>
      </c>
      <c r="E139" s="2">
        <v>15</v>
      </c>
      <c r="F139" s="302">
        <v>1.3677395823835142E-3</v>
      </c>
      <c r="G139" s="14">
        <v>14.545454545454501</v>
      </c>
      <c r="H139" s="2">
        <v>0</v>
      </c>
      <c r="I139" s="302">
        <v>0</v>
      </c>
      <c r="J139" s="14">
        <v>15.151515</v>
      </c>
      <c r="L139" s="2">
        <v>1</v>
      </c>
      <c r="M139" s="302">
        <v>1.8930072312876234E-5</v>
      </c>
      <c r="N139" s="14">
        <v>2.4242424242424199</v>
      </c>
      <c r="O139" s="2">
        <v>20</v>
      </c>
      <c r="P139" s="302">
        <v>3.9246467817896392E-4</v>
      </c>
      <c r="Q139" s="14">
        <v>15.151515151515101</v>
      </c>
      <c r="R139" s="2">
        <v>11</v>
      </c>
      <c r="S139" s="302">
        <v>2.0489131447091474E-4</v>
      </c>
      <c r="T139" s="14">
        <v>10.30303</v>
      </c>
      <c r="U139" s="302">
        <v>10</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2093</v>
      </c>
      <c r="B140" s="2">
        <v>5</v>
      </c>
      <c r="C140" s="302">
        <v>5.1498609537542483E-4</v>
      </c>
      <c r="D140" s="14">
        <v>7.8787878787878798</v>
      </c>
      <c r="E140" s="2">
        <v>0</v>
      </c>
      <c r="F140" s="302">
        <v>0</v>
      </c>
      <c r="G140" s="14">
        <v>13.3333333333333</v>
      </c>
      <c r="H140" s="2">
        <v>0</v>
      </c>
      <c r="I140" s="302">
        <v>0</v>
      </c>
      <c r="J140" s="14">
        <v>15.151515</v>
      </c>
      <c r="K140" s="302">
        <v>-1</v>
      </c>
      <c r="L140" s="2">
        <v>35</v>
      </c>
      <c r="M140" s="302">
        <v>6.6255253095066826E-4</v>
      </c>
      <c r="N140" s="14">
        <v>22.424242424242401</v>
      </c>
      <c r="O140" s="2">
        <v>27</v>
      </c>
      <c r="P140" s="302">
        <v>5.2982731554160128E-4</v>
      </c>
      <c r="Q140" s="14">
        <v>27.878787878787801</v>
      </c>
      <c r="R140" s="2">
        <v>12</v>
      </c>
      <c r="S140" s="302">
        <v>2.2351779760463426E-4</v>
      </c>
      <c r="T140" s="14">
        <v>12.121212</v>
      </c>
      <c r="U140" s="302">
        <v>-0.65714285714285714</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2094</v>
      </c>
      <c r="B141" s="2">
        <v>33</v>
      </c>
      <c r="C141" s="302">
        <v>3.3989082294778039E-3</v>
      </c>
      <c r="D141" s="14">
        <v>23.030303030302999</v>
      </c>
      <c r="E141" s="2">
        <v>183</v>
      </c>
      <c r="F141" s="302">
        <v>1.6686422905078872E-2</v>
      </c>
      <c r="G141" s="14">
        <v>86.6666666666666</v>
      </c>
      <c r="H141" s="2">
        <v>39</v>
      </c>
      <c r="I141" s="302">
        <v>3.4952500448108981E-3</v>
      </c>
      <c r="J141" s="14">
        <v>26.060606</v>
      </c>
      <c r="K141" s="302">
        <v>0.18181818181818182</v>
      </c>
      <c r="L141" s="2">
        <v>249</v>
      </c>
      <c r="M141" s="302">
        <v>4.713588005906183E-3</v>
      </c>
      <c r="N141" s="14">
        <v>92.121212121212096</v>
      </c>
      <c r="O141" s="2">
        <v>355</v>
      </c>
      <c r="P141" s="302">
        <v>6.9662480376766088E-3</v>
      </c>
      <c r="Q141" s="14">
        <v>103.030303030303</v>
      </c>
      <c r="R141" s="2">
        <v>286</v>
      </c>
      <c r="S141" s="302">
        <v>5.3271741762437831E-3</v>
      </c>
      <c r="T141" s="14">
        <v>73.939390000000003</v>
      </c>
      <c r="U141" s="302">
        <v>0.14859437751004015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2095</v>
      </c>
      <c r="B142" s="2">
        <v>21</v>
      </c>
      <c r="C142" s="302">
        <v>2.1629416005767843E-3</v>
      </c>
      <c r="D142" s="14">
        <v>19.393939393939299</v>
      </c>
      <c r="E142" s="2">
        <v>7</v>
      </c>
      <c r="F142" s="302">
        <v>6.3827847177897325E-4</v>
      </c>
      <c r="G142" s="14">
        <v>6.6666666666666599</v>
      </c>
      <c r="H142" s="2">
        <v>20</v>
      </c>
      <c r="I142" s="302">
        <v>1.7924359204158451E-3</v>
      </c>
      <c r="J142" s="14">
        <v>16.363636</v>
      </c>
      <c r="K142" s="302">
        <v>-4.7619047619047616E-2</v>
      </c>
      <c r="L142" s="2">
        <v>64</v>
      </c>
      <c r="M142" s="302">
        <v>1.211524628024079E-3</v>
      </c>
      <c r="N142" s="14">
        <v>29.696969696969699</v>
      </c>
      <c r="O142" s="2">
        <v>135</v>
      </c>
      <c r="P142" s="302">
        <v>2.6491365777080063E-3</v>
      </c>
      <c r="Q142" s="14">
        <v>49.696969696969703</v>
      </c>
      <c r="R142" s="2">
        <v>228</v>
      </c>
      <c r="S142" s="302">
        <v>4.246838154488051E-3</v>
      </c>
      <c r="T142" s="14">
        <v>82.424239999999998</v>
      </c>
      <c r="U142" s="302">
        <v>2.5625</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2096</v>
      </c>
      <c r="B143" s="2">
        <v>56</v>
      </c>
      <c r="C143" s="302">
        <v>5.7678442682047582E-3</v>
      </c>
      <c r="D143" s="14">
        <v>41.818181818181799</v>
      </c>
      <c r="E143" s="2">
        <v>16</v>
      </c>
      <c r="F143" s="302">
        <v>1.4589222212090817E-3</v>
      </c>
      <c r="G143" s="14">
        <v>26.060606060605998</v>
      </c>
      <c r="H143" s="2">
        <v>102</v>
      </c>
      <c r="I143" s="302">
        <v>9.1414231941208107E-3</v>
      </c>
      <c r="J143" s="14">
        <v>74.545455899999993</v>
      </c>
      <c r="K143" s="302">
        <v>0.8214285714285714</v>
      </c>
      <c r="L143" s="2">
        <v>290</v>
      </c>
      <c r="M143" s="302">
        <v>5.4897209707341086E-3</v>
      </c>
      <c r="N143" s="14">
        <v>90.303030303030297</v>
      </c>
      <c r="O143" s="2">
        <v>104</v>
      </c>
      <c r="P143" s="302">
        <v>2.0408163265306124E-3</v>
      </c>
      <c r="Q143" s="14">
        <v>50.303030303030297</v>
      </c>
      <c r="R143" s="2">
        <v>235</v>
      </c>
      <c r="S143" s="302">
        <v>4.3772235364240878E-3</v>
      </c>
      <c r="T143" s="14">
        <v>93.333335899999994</v>
      </c>
      <c r="U143" s="302">
        <v>-0.18965517241379309</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2097</v>
      </c>
      <c r="B144" s="2">
        <v>15</v>
      </c>
      <c r="C144" s="302">
        <v>1.5449582861262745E-3</v>
      </c>
      <c r="D144" s="14">
        <v>13.9393939393939</v>
      </c>
      <c r="E144" s="2">
        <v>47</v>
      </c>
      <c r="F144" s="302">
        <v>4.2855840248016775E-3</v>
      </c>
      <c r="G144" s="14">
        <v>34.545454545454497</v>
      </c>
      <c r="H144" s="2">
        <v>51</v>
      </c>
      <c r="I144" s="302">
        <v>4.5707115970604053E-3</v>
      </c>
      <c r="J144" s="14">
        <v>32.727271999999999</v>
      </c>
      <c r="K144" s="302">
        <v>2.4</v>
      </c>
      <c r="L144" s="2">
        <v>417</v>
      </c>
      <c r="M144" s="302">
        <v>7.8938401544693896E-3</v>
      </c>
      <c r="N144" s="14">
        <v>81.818181818181799</v>
      </c>
      <c r="O144" s="2">
        <v>226</v>
      </c>
      <c r="P144" s="302">
        <v>4.4348508634222917E-3</v>
      </c>
      <c r="Q144" s="14">
        <v>63.636363636363598</v>
      </c>
      <c r="R144" s="2">
        <v>242</v>
      </c>
      <c r="S144" s="302">
        <v>4.5076089183601247E-3</v>
      </c>
      <c r="T144" s="14">
        <v>62.4242439</v>
      </c>
      <c r="U144" s="302">
        <v>-0.41966426858513189</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2098</v>
      </c>
      <c r="B145" s="2">
        <v>21</v>
      </c>
      <c r="C145" s="302">
        <v>2.1629416005767843E-3</v>
      </c>
      <c r="D145" s="14">
        <v>14.545454545454501</v>
      </c>
      <c r="E145" s="2">
        <v>88</v>
      </c>
      <c r="F145" s="302">
        <v>8.0240722166499499E-3</v>
      </c>
      <c r="G145" s="14">
        <v>48.484848484848399</v>
      </c>
      <c r="H145" s="2">
        <v>262</v>
      </c>
      <c r="I145" s="302">
        <v>2.3480910557447571E-2</v>
      </c>
      <c r="J145" s="14">
        <v>89.090909999999994</v>
      </c>
      <c r="K145" s="302">
        <v>11.476190476190476</v>
      </c>
      <c r="L145" s="2">
        <v>205</v>
      </c>
      <c r="M145" s="302">
        <v>3.8806648241396283E-3</v>
      </c>
      <c r="N145" s="14">
        <v>61.212121212121197</v>
      </c>
      <c r="O145" s="2">
        <v>331</v>
      </c>
      <c r="P145" s="302">
        <v>6.4952904238618527E-3</v>
      </c>
      <c r="Q145" s="14">
        <v>72.121212121212096</v>
      </c>
      <c r="R145" s="2">
        <v>457</v>
      </c>
      <c r="S145" s="302">
        <v>8.5123027921098215E-3</v>
      </c>
      <c r="T145" s="14">
        <v>107.878784</v>
      </c>
      <c r="U145" s="302">
        <v>1.2292682926829268</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2071</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2436</v>
      </c>
      <c r="C1" s="373"/>
      <c r="D1" s="373"/>
      <c r="E1" s="373"/>
      <c r="F1" s="373"/>
      <c r="G1" s="373"/>
    </row>
    <row r="2" spans="1:25" ht="36" customHeight="1" x14ac:dyDescent="0.3">
      <c r="A2" t="s">
        <v>170</v>
      </c>
      <c r="B2" s="375" t="str">
        <f>Population!B3</f>
        <v>City of Lemoore</v>
      </c>
      <c r="C2" s="375"/>
      <c r="D2" s="375"/>
      <c r="E2" s="375"/>
      <c r="F2" s="375"/>
      <c r="G2" s="375"/>
      <c r="H2" s="375"/>
      <c r="I2" s="375"/>
      <c r="J2" s="375" t="str">
        <f>Population!B4</f>
        <v>Kings County</v>
      </c>
      <c r="K2" s="375"/>
      <c r="L2" s="375"/>
      <c r="M2" s="375"/>
      <c r="N2" s="375"/>
      <c r="O2" s="375"/>
      <c r="P2" s="375"/>
      <c r="Q2" s="375"/>
      <c r="R2" s="375" t="s">
        <v>171</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2437</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ht="54" customHeight="1" x14ac:dyDescent="0.3">
      <c r="B5" s="305" t="s">
        <v>1668</v>
      </c>
      <c r="C5" s="305"/>
      <c r="D5" s="305" t="s">
        <v>1669</v>
      </c>
      <c r="E5" s="305"/>
      <c r="F5" s="305" t="s">
        <v>1670</v>
      </c>
      <c r="G5" s="305"/>
      <c r="H5" s="305" t="s">
        <v>1671</v>
      </c>
      <c r="I5" s="305"/>
      <c r="J5" s="305" t="s">
        <v>1668</v>
      </c>
      <c r="K5" s="305"/>
      <c r="L5" s="305" t="s">
        <v>1669</v>
      </c>
      <c r="M5" s="305"/>
      <c r="N5" s="305" t="s">
        <v>1670</v>
      </c>
      <c r="O5" s="305"/>
      <c r="P5" s="305" t="s">
        <v>1671</v>
      </c>
      <c r="Q5" s="305"/>
      <c r="R5" s="213" t="s">
        <v>1668</v>
      </c>
      <c r="S5" s="213"/>
      <c r="T5" s="213" t="s">
        <v>1669</v>
      </c>
      <c r="U5" s="213"/>
      <c r="V5" s="213" t="s">
        <v>1670</v>
      </c>
      <c r="W5" s="213"/>
      <c r="X5" s="213" t="s">
        <v>1671</v>
      </c>
      <c r="Y5" s="213"/>
    </row>
    <row r="6" spans="1:25" ht="14.4" x14ac:dyDescent="0.3">
      <c r="A6" t="s">
        <v>1667</v>
      </c>
      <c r="B6" s="2">
        <v>0</v>
      </c>
      <c r="C6" t="s">
        <v>170</v>
      </c>
      <c r="D6" s="2">
        <v>0</v>
      </c>
      <c r="E6" t="s">
        <v>170</v>
      </c>
      <c r="F6" s="2">
        <v>0</v>
      </c>
      <c r="G6" t="s">
        <v>170</v>
      </c>
      <c r="H6" s="2">
        <v>0</v>
      </c>
      <c r="I6" t="s">
        <v>170</v>
      </c>
      <c r="J6" s="2">
        <v>300</v>
      </c>
      <c r="K6" t="s">
        <v>170</v>
      </c>
      <c r="L6" s="2">
        <v>1</v>
      </c>
      <c r="M6" t="s">
        <v>170</v>
      </c>
      <c r="N6" s="2">
        <v>0</v>
      </c>
      <c r="O6" t="s">
        <v>170</v>
      </c>
      <c r="P6" s="2">
        <v>3</v>
      </c>
      <c r="Q6" t="s">
        <v>170</v>
      </c>
      <c r="R6" s="2">
        <v>56085</v>
      </c>
      <c r="S6" t="s">
        <v>170</v>
      </c>
      <c r="T6" s="2">
        <v>1210</v>
      </c>
      <c r="U6" t="s">
        <v>170</v>
      </c>
      <c r="V6" s="2">
        <v>470</v>
      </c>
      <c r="W6" t="s">
        <v>170</v>
      </c>
      <c r="X6" s="2">
        <v>1512</v>
      </c>
      <c r="Y6" t="s">
        <v>170</v>
      </c>
    </row>
    <row r="7" spans="1:25" ht="14.4" x14ac:dyDescent="0.3">
      <c r="A7" t="s">
        <v>2438</v>
      </c>
      <c r="B7" s="2">
        <v>0</v>
      </c>
      <c r="C7" t="s">
        <v>170</v>
      </c>
      <c r="D7" s="2">
        <v>0</v>
      </c>
      <c r="E7" t="s">
        <v>170</v>
      </c>
      <c r="F7" s="2">
        <v>0</v>
      </c>
      <c r="G7" t="s">
        <v>170</v>
      </c>
      <c r="H7" s="2">
        <v>0</v>
      </c>
      <c r="I7" t="s">
        <v>170</v>
      </c>
      <c r="J7" s="2">
        <v>300</v>
      </c>
      <c r="K7" t="s">
        <v>170</v>
      </c>
      <c r="L7" s="2">
        <v>2</v>
      </c>
      <c r="M7" t="s">
        <v>170</v>
      </c>
      <c r="N7" s="2">
        <v>0</v>
      </c>
      <c r="O7" t="s">
        <v>170</v>
      </c>
      <c r="P7" s="2">
        <v>25</v>
      </c>
      <c r="Q7" t="s">
        <v>170</v>
      </c>
      <c r="R7" s="2">
        <v>56085</v>
      </c>
      <c r="S7" t="s">
        <v>170</v>
      </c>
      <c r="T7" s="2">
        <v>2420</v>
      </c>
      <c r="U7" t="s">
        <v>170</v>
      </c>
      <c r="V7" s="2">
        <v>1623</v>
      </c>
      <c r="W7" t="s">
        <v>170</v>
      </c>
      <c r="X7" s="2">
        <v>46005</v>
      </c>
      <c r="Y7" t="s">
        <v>170</v>
      </c>
    </row>
    <row r="8" spans="1:25" ht="14.4" x14ac:dyDescent="0.3">
      <c r="A8" t="s">
        <v>2439</v>
      </c>
      <c r="B8" s="15">
        <v>0</v>
      </c>
      <c r="C8" t="s">
        <v>170</v>
      </c>
      <c r="D8" s="15">
        <v>0</v>
      </c>
      <c r="E8" t="s">
        <v>170</v>
      </c>
      <c r="F8" s="15">
        <v>0</v>
      </c>
      <c r="G8" t="s">
        <v>170</v>
      </c>
      <c r="H8" s="15">
        <v>0</v>
      </c>
      <c r="I8" t="s">
        <v>170</v>
      </c>
      <c r="J8" s="15">
        <v>78068665</v>
      </c>
      <c r="K8" t="s">
        <v>170</v>
      </c>
      <c r="L8" s="15">
        <v>343000</v>
      </c>
      <c r="M8" t="s">
        <v>170</v>
      </c>
      <c r="N8" s="15">
        <v>0</v>
      </c>
      <c r="O8" t="s">
        <v>170</v>
      </c>
      <c r="P8" s="15">
        <v>1858972</v>
      </c>
      <c r="Q8" t="s">
        <v>170</v>
      </c>
      <c r="R8" s="15">
        <v>16660377</v>
      </c>
      <c r="S8" t="s">
        <v>170</v>
      </c>
      <c r="T8" s="15">
        <v>480472</v>
      </c>
      <c r="U8" t="s">
        <v>170</v>
      </c>
      <c r="V8" s="15">
        <v>291986</v>
      </c>
      <c r="W8" t="s">
        <v>170</v>
      </c>
      <c r="X8" s="15">
        <v>8150225</v>
      </c>
      <c r="Y8" t="s">
        <v>170</v>
      </c>
    </row>
    <row r="9" spans="1:25" ht="14.4" x14ac:dyDescent="0.3">
      <c r="A9" t="s">
        <v>2440</v>
      </c>
      <c r="B9" t="s">
        <v>170</v>
      </c>
      <c r="C9" t="s">
        <v>170</v>
      </c>
      <c r="D9" t="s">
        <v>170</v>
      </c>
      <c r="E9" t="s">
        <v>170</v>
      </c>
      <c r="F9" t="s">
        <v>170</v>
      </c>
      <c r="G9" t="s">
        <v>170</v>
      </c>
      <c r="H9" t="s">
        <v>170</v>
      </c>
      <c r="I9" t="s">
        <v>170</v>
      </c>
      <c r="J9" s="15">
        <v>260228.88333333333</v>
      </c>
      <c r="K9" t="s">
        <v>170</v>
      </c>
      <c r="L9" s="15">
        <v>343000</v>
      </c>
      <c r="M9" t="s">
        <v>170</v>
      </c>
      <c r="N9" t="s">
        <v>170</v>
      </c>
      <c r="O9" t="s">
        <v>170</v>
      </c>
      <c r="P9" s="15">
        <v>619657.33333333337</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2023-01-20T19:43:01Z</dcterms:modified>
  <cp:category/>
  <cp:contentStatus/>
</cp:coreProperties>
</file>